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ml.chart+xml" PartName="/xl/charts/chart36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colorstyle+xml" PartName="/xl/charts/colors4.xml"/>
  <Override ContentType="application/vnd.ms-office.chartcolorstyle+xml" PartName="/xl/charts/colors5.xml"/>
  <Override ContentType="application/vnd.ms-office.chartcolorstyle+xml" PartName="/xl/charts/colors6.xml"/>
  <Override ContentType="application/vnd.ms-office.chartcolorstyle+xml" PartName="/xl/charts/colors7.xml"/>
  <Override ContentType="application/vnd.ms-office.chartcolorstyle+xml" PartName="/xl/charts/colors8.xml"/>
  <Override ContentType="application/vnd.ms-office.chartcolorstyle+xml" PartName="/xl/charts/colors9.xml"/>
  <Override ContentType="application/vnd.ms-office.chartcolorstyle+xml" PartName="/xl/charts/colors10.xml"/>
  <Override ContentType="application/vnd.ms-office.chartcolorstyle+xml" PartName="/xl/charts/colors11.xml"/>
  <Override ContentType="application/vnd.ms-office.chartcolorstyle+xml" PartName="/xl/charts/colors12.xml"/>
  <Override ContentType="application/vnd.ms-office.chartcolorstyle+xml" PartName="/xl/charts/colors13.xml"/>
  <Override ContentType="application/vnd.ms-office.chartcolorstyle+xml" PartName="/xl/charts/colors14.xml"/>
  <Override ContentType="application/vnd.ms-office.chartcolorstyle+xml" PartName="/xl/charts/colors15.xml"/>
  <Override ContentType="application/vnd.ms-office.chartcolorstyle+xml" PartName="/xl/charts/colors16.xml"/>
  <Override ContentType="application/vnd.ms-office.chartcolorstyle+xml" PartName="/xl/charts/colors17.xml"/>
  <Override ContentType="application/vnd.ms-office.chartcolorstyle+xml" PartName="/xl/charts/colors18.xml"/>
  <Override ContentType="application/vnd.ms-office.chartcolorstyle+xml" PartName="/xl/charts/colors19.xml"/>
  <Override ContentType="application/vnd.ms-office.chartcolorstyle+xml" PartName="/xl/charts/colors20.xml"/>
  <Override ContentType="application/vnd.ms-office.chartcolorstyle+xml" PartName="/xl/charts/colors21.xml"/>
  <Override ContentType="application/vnd.ms-office.chartcolorstyle+xml" PartName="/xl/charts/colors22.xml"/>
  <Override ContentType="application/vnd.ms-office.chartcolorstyle+xml" PartName="/xl/charts/colors23.xml"/>
  <Override ContentType="application/vnd.ms-office.chartcolorstyle+xml" PartName="/xl/charts/colors24.xml"/>
  <Override ContentType="application/vnd.ms-office.chartcolorstyle+xml" PartName="/xl/charts/colors25.xml"/>
  <Override ContentType="application/vnd.ms-office.chartcolorstyle+xml" PartName="/xl/charts/colors26.xml"/>
  <Override ContentType="application/vnd.ms-office.chartcolorstyle+xml" PartName="/xl/charts/colors27.xml"/>
  <Override ContentType="application/vnd.ms-office.chartcolorstyle+xml" PartName="/xl/charts/colors28.xml"/>
  <Override ContentType="application/vnd.ms-office.chartcolorstyle+xml" PartName="/xl/charts/colors29.xml"/>
  <Override ContentType="application/vnd.ms-office.chartcolorstyle+xml" PartName="/xl/charts/colors30.xml"/>
  <Override ContentType="application/vnd.ms-office.chartcolorstyle+xml" PartName="/xl/charts/colors31.xml"/>
  <Override ContentType="application/vnd.ms-office.chartcolorstyle+xml" PartName="/xl/charts/colors32.xml"/>
  <Override ContentType="application/vnd.ms-office.chartcolorstyle+xml" PartName="/xl/charts/colors33.xml"/>
  <Override ContentType="application/vnd.ms-office.chartcolorstyle+xml" PartName="/xl/charts/colors34.xml"/>
  <Override ContentType="application/vnd.ms-office.chartcolorstyle+xml" PartName="/xl/charts/colors35.xml"/>
  <Override ContentType="application/vnd.ms-office.chartcolorstyle+xml" PartName="/xl/charts/colors36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ms-office.chartstyle+xml" PartName="/xl/charts/style4.xml"/>
  <Override ContentType="application/vnd.ms-office.chartstyle+xml" PartName="/xl/charts/style5.xml"/>
  <Override ContentType="application/vnd.ms-office.chartstyle+xml" PartName="/xl/charts/style6.xml"/>
  <Override ContentType="application/vnd.ms-office.chartstyle+xml" PartName="/xl/charts/style7.xml"/>
  <Override ContentType="application/vnd.ms-office.chartstyle+xml" PartName="/xl/charts/style8.xml"/>
  <Override ContentType="application/vnd.ms-office.chartstyle+xml" PartName="/xl/charts/style9.xml"/>
  <Override ContentType="application/vnd.ms-office.chartstyle+xml" PartName="/xl/charts/style10.xml"/>
  <Override ContentType="application/vnd.ms-office.chartstyle+xml" PartName="/xl/charts/style11.xml"/>
  <Override ContentType="application/vnd.ms-office.chartstyle+xml" PartName="/xl/charts/style12.xml"/>
  <Override ContentType="application/vnd.ms-office.chartstyle+xml" PartName="/xl/charts/style13.xml"/>
  <Override ContentType="application/vnd.ms-office.chartstyle+xml" PartName="/xl/charts/style14.xml"/>
  <Override ContentType="application/vnd.ms-office.chartstyle+xml" PartName="/xl/charts/style15.xml"/>
  <Override ContentType="application/vnd.ms-office.chartstyle+xml" PartName="/xl/charts/style16.xml"/>
  <Override ContentType="application/vnd.ms-office.chartstyle+xml" PartName="/xl/charts/style17.xml"/>
  <Override ContentType="application/vnd.ms-office.chartstyle+xml" PartName="/xl/charts/style18.xml"/>
  <Override ContentType="application/vnd.ms-office.chartstyle+xml" PartName="/xl/charts/style19.xml"/>
  <Override ContentType="application/vnd.ms-office.chartstyle+xml" PartName="/xl/charts/style20.xml"/>
  <Override ContentType="application/vnd.ms-office.chartstyle+xml" PartName="/xl/charts/style21.xml"/>
  <Override ContentType="application/vnd.ms-office.chartstyle+xml" PartName="/xl/charts/style22.xml"/>
  <Override ContentType="application/vnd.ms-office.chartstyle+xml" PartName="/xl/charts/style23.xml"/>
  <Override ContentType="application/vnd.ms-office.chartstyle+xml" PartName="/xl/charts/style24.xml"/>
  <Override ContentType="application/vnd.ms-office.chartstyle+xml" PartName="/xl/charts/style25.xml"/>
  <Override ContentType="application/vnd.ms-office.chartstyle+xml" PartName="/xl/charts/style26.xml"/>
  <Override ContentType="application/vnd.ms-office.chartstyle+xml" PartName="/xl/charts/style27.xml"/>
  <Override ContentType="application/vnd.ms-office.chartstyle+xml" PartName="/xl/charts/style28.xml"/>
  <Override ContentType="application/vnd.ms-office.chartstyle+xml" PartName="/xl/charts/style29.xml"/>
  <Override ContentType="application/vnd.ms-office.chartstyle+xml" PartName="/xl/charts/style30.xml"/>
  <Override ContentType="application/vnd.ms-office.chartstyle+xml" PartName="/xl/charts/style31.xml"/>
  <Override ContentType="application/vnd.ms-office.chartstyle+xml" PartName="/xl/charts/style32.xml"/>
  <Override ContentType="application/vnd.ms-office.chartstyle+xml" PartName="/xl/charts/style33.xml"/>
  <Override ContentType="application/vnd.ms-office.chartstyle+xml" PartName="/xl/charts/style34.xml"/>
  <Override ContentType="application/vnd.ms-office.chartstyle+xml" PartName="/xl/charts/style35.xml"/>
  <Override ContentType="application/vnd.ms-office.chartstyle+xml" PartName="/xl/charts/style36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externalLink+xml" PartName="/xl/externalLinks/externalLink1.xml"/>
  <Override ContentType="application/vnd.openxmlformats-officedocument.spreadsheetml.pivotCacheDefinition+xml" PartName="/xl/pivotCache/pivotCacheDefinition1.xml"/>
  <Override ContentType="application/vnd.openxmlformats-officedocument.spreadsheetml.pivotCacheRecords+xml" PartName="/xl/pivotCache/pivotCacheRecords1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5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onyo\Google ドライブ\00-研究活動\■B&amp;E_MSM\"/>
    </mc:Choice>
  </mc:AlternateContent>
  <xr:revisionPtr revIDLastSave="0" documentId="13_ncr:1_{07DC9A93-147C-487A-9B0F-C591D81EA512}" xr6:coauthVersionLast="46" xr6:coauthVersionMax="46" xr10:uidLastSave="{00000000-0000-0000-0000-000000000000}"/>
  <bookViews>
    <workbookView xWindow="-103" yWindow="-103" windowWidth="27977" windowHeight="18000" firstSheet="2" activeTab="5" xr2:uid="{00000000-000D-0000-FFFF-FFFF00000000}"/>
  </bookViews>
  <sheets>
    <sheet name="箱ひげ図" sheetId="24" r:id="rId1"/>
    <sheet name="皮膚温" sheetId="21" r:id="rId2"/>
    <sheet name="実験B結果" sheetId="14" r:id="rId3"/>
    <sheet name="環境の感じ方グラフ" sheetId="12" r:id="rId4"/>
    <sheet name="全身温冷感・快不快感_箱ひげ図" sheetId="30" r:id="rId5"/>
    <sheet name="箱ひげ図２" sheetId="29" r:id="rId6"/>
    <sheet name="実験結果まとめ" sheetId="13" r:id="rId7"/>
    <sheet name="PSIとΔTSV" sheetId="26" r:id="rId8"/>
    <sheet name="フォームの回答" sheetId="1" r:id="rId9"/>
    <sheet name="Sheet2" sheetId="27" r:id="rId10"/>
    <sheet name="実験中温熱環境" sheetId="15" r:id="rId11"/>
    <sheet name="HIYOKI" sheetId="16" r:id="rId12"/>
    <sheet name="温熱環境" sheetId="18" r:id="rId13"/>
    <sheet name="ピボット" sheetId="7" r:id="rId14"/>
    <sheet name="実験室温冷感" sheetId="8" r:id="rId15"/>
    <sheet name="Sheet4" sheetId="23" r:id="rId16"/>
    <sheet name="主観的申告結果" sheetId="9" r:id="rId17"/>
    <sheet name="Sheet3" sheetId="22" r:id="rId18"/>
    <sheet name="Sheet1" sheetId="10" r:id="rId19"/>
    <sheet name="放射量計算" sheetId="17" r:id="rId20"/>
    <sheet name="実験A黒体温度" sheetId="25" r:id="rId21"/>
    <sheet name="大腿部" sheetId="28" r:id="rId22"/>
  </sheets>
  <externalReferences>
    <externalReference r:id="rId23"/>
  </externalReferences>
  <definedNames>
    <definedName name="_xlnm._FilterDatabase" localSheetId="8" hidden="1">フォームの回答!$E$2:$E$163</definedName>
    <definedName name="_xlnm._FilterDatabase" localSheetId="6" hidden="1">実験結果まとめ!$E$1:$E$72</definedName>
  </definedNames>
  <calcPr calcId="191029"/>
  <pivotCaches>
    <pivotCache cacheId="0" r:id="rId2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50" i="13" l="1"/>
  <c r="AH115" i="28"/>
  <c r="E115" i="28"/>
  <c r="F102" i="28"/>
  <c r="G102" i="28"/>
  <c r="H102" i="28"/>
  <c r="I102" i="28"/>
  <c r="J102" i="28"/>
  <c r="K102" i="28"/>
  <c r="L102" i="28"/>
  <c r="M102" i="28"/>
  <c r="N102" i="28"/>
  <c r="O102" i="28"/>
  <c r="P102" i="28"/>
  <c r="Q102" i="28"/>
  <c r="R102" i="28"/>
  <c r="S102" i="28"/>
  <c r="T102" i="28"/>
  <c r="U102" i="28"/>
  <c r="V102" i="28"/>
  <c r="W102" i="28"/>
  <c r="X102" i="28"/>
  <c r="Y102" i="28"/>
  <c r="Z102" i="28"/>
  <c r="AA102" i="28"/>
  <c r="AB102" i="28"/>
  <c r="AC102" i="28"/>
  <c r="AD102" i="28"/>
  <c r="AE102" i="28"/>
  <c r="AF102" i="28"/>
  <c r="F103" i="28"/>
  <c r="G103" i="28"/>
  <c r="H103" i="28"/>
  <c r="I103" i="28"/>
  <c r="J103" i="28"/>
  <c r="K103" i="28"/>
  <c r="L103" i="28"/>
  <c r="M103" i="28"/>
  <c r="N103" i="28"/>
  <c r="O103" i="28"/>
  <c r="P103" i="28"/>
  <c r="Q103" i="28"/>
  <c r="R103" i="28"/>
  <c r="S103" i="28"/>
  <c r="T103" i="28"/>
  <c r="U103" i="28"/>
  <c r="V103" i="28"/>
  <c r="W103" i="28"/>
  <c r="X103" i="28"/>
  <c r="Y103" i="28"/>
  <c r="Z103" i="28"/>
  <c r="AA103" i="28"/>
  <c r="AB103" i="28"/>
  <c r="AC103" i="28"/>
  <c r="AD103" i="28"/>
  <c r="AE103" i="28"/>
  <c r="AF103" i="28"/>
  <c r="E103" i="28"/>
  <c r="E102" i="28"/>
  <c r="F91" i="28"/>
  <c r="G91" i="28"/>
  <c r="H91" i="28"/>
  <c r="I91" i="28"/>
  <c r="J91" i="28"/>
  <c r="K91" i="28"/>
  <c r="L91" i="28"/>
  <c r="M91" i="28"/>
  <c r="N91" i="28"/>
  <c r="O91" i="28"/>
  <c r="P91" i="28"/>
  <c r="Q91" i="28"/>
  <c r="R91" i="28"/>
  <c r="S91" i="28"/>
  <c r="T91" i="28"/>
  <c r="U91" i="28"/>
  <c r="V91" i="28"/>
  <c r="W91" i="28"/>
  <c r="X91" i="28"/>
  <c r="Y91" i="28"/>
  <c r="Z91" i="28"/>
  <c r="AA91" i="28"/>
  <c r="AB91" i="28"/>
  <c r="AC91" i="28"/>
  <c r="AD91" i="28"/>
  <c r="AE91" i="28"/>
  <c r="AF91" i="28"/>
  <c r="F92" i="28"/>
  <c r="G92" i="28"/>
  <c r="H92" i="28"/>
  <c r="I92" i="28"/>
  <c r="J92" i="28"/>
  <c r="K92" i="28"/>
  <c r="L92" i="28"/>
  <c r="M92" i="28"/>
  <c r="N92" i="28"/>
  <c r="O92" i="28"/>
  <c r="P92" i="28"/>
  <c r="Q92" i="28"/>
  <c r="R92" i="28"/>
  <c r="S92" i="28"/>
  <c r="T92" i="28"/>
  <c r="U92" i="28"/>
  <c r="V92" i="28"/>
  <c r="W92" i="28"/>
  <c r="X92" i="28"/>
  <c r="Y92" i="28"/>
  <c r="Z92" i="28"/>
  <c r="AA92" i="28"/>
  <c r="AB92" i="28"/>
  <c r="AC92" i="28"/>
  <c r="AD92" i="28"/>
  <c r="AE92" i="28"/>
  <c r="AF92" i="28"/>
  <c r="E92" i="28"/>
  <c r="E91" i="28"/>
  <c r="F79" i="28"/>
  <c r="G79" i="28"/>
  <c r="H79" i="28"/>
  <c r="I79" i="28"/>
  <c r="J79" i="28"/>
  <c r="K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F80" i="28"/>
  <c r="G80" i="28"/>
  <c r="H80" i="28"/>
  <c r="I80" i="28"/>
  <c r="J80" i="28"/>
  <c r="K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E80" i="28"/>
  <c r="E79" i="28"/>
  <c r="F138" i="28"/>
  <c r="G138" i="28"/>
  <c r="H138" i="28"/>
  <c r="I138" i="28"/>
  <c r="J138" i="28"/>
  <c r="K138" i="28"/>
  <c r="L138" i="28"/>
  <c r="M138" i="28"/>
  <c r="N138" i="28"/>
  <c r="O138" i="28"/>
  <c r="P138" i="28"/>
  <c r="Q138" i="28"/>
  <c r="R138" i="28"/>
  <c r="S138" i="28"/>
  <c r="T138" i="28"/>
  <c r="U138" i="28"/>
  <c r="V138" i="28"/>
  <c r="W138" i="28"/>
  <c r="X138" i="28"/>
  <c r="Y138" i="28"/>
  <c r="Z138" i="28"/>
  <c r="AA138" i="28"/>
  <c r="AB138" i="28"/>
  <c r="AC138" i="28"/>
  <c r="AD138" i="28"/>
  <c r="AE138" i="28"/>
  <c r="AF138" i="28"/>
  <c r="F139" i="28"/>
  <c r="G139" i="28"/>
  <c r="H139" i="28"/>
  <c r="I139" i="28"/>
  <c r="J139" i="28"/>
  <c r="K139" i="28"/>
  <c r="L139" i="28"/>
  <c r="M139" i="28"/>
  <c r="N139" i="28"/>
  <c r="O139" i="28"/>
  <c r="P139" i="28"/>
  <c r="Q139" i="28"/>
  <c r="R139" i="28"/>
  <c r="S139" i="28"/>
  <c r="T139" i="28"/>
  <c r="U139" i="28"/>
  <c r="V139" i="28"/>
  <c r="W139" i="28"/>
  <c r="X139" i="28"/>
  <c r="Y139" i="28"/>
  <c r="Z139" i="28"/>
  <c r="AA139" i="28"/>
  <c r="AB139" i="28"/>
  <c r="AC139" i="28"/>
  <c r="AD139" i="28"/>
  <c r="AE139" i="28"/>
  <c r="AF139" i="28"/>
  <c r="E139" i="28"/>
  <c r="E138" i="28"/>
  <c r="F126" i="28"/>
  <c r="G126" i="28"/>
  <c r="H126" i="28"/>
  <c r="I126" i="28"/>
  <c r="J126" i="28"/>
  <c r="K126" i="28"/>
  <c r="L126" i="28"/>
  <c r="M126" i="28"/>
  <c r="N126" i="28"/>
  <c r="O126" i="28"/>
  <c r="P126" i="28"/>
  <c r="Q126" i="28"/>
  <c r="R126" i="28"/>
  <c r="S126" i="28"/>
  <c r="T126" i="28"/>
  <c r="U126" i="28"/>
  <c r="V126" i="28"/>
  <c r="W126" i="28"/>
  <c r="X126" i="28"/>
  <c r="Y126" i="28"/>
  <c r="Z126" i="28"/>
  <c r="AA126" i="28"/>
  <c r="AB126" i="28"/>
  <c r="AC126" i="28"/>
  <c r="AD126" i="28"/>
  <c r="AE126" i="28"/>
  <c r="AF126" i="28"/>
  <c r="F127" i="28"/>
  <c r="G127" i="28"/>
  <c r="H127" i="28"/>
  <c r="I127" i="28"/>
  <c r="J127" i="28"/>
  <c r="K127" i="28"/>
  <c r="L127" i="28"/>
  <c r="M127" i="28"/>
  <c r="N127" i="28"/>
  <c r="O127" i="28"/>
  <c r="P127" i="28"/>
  <c r="Q127" i="28"/>
  <c r="R127" i="28"/>
  <c r="S127" i="28"/>
  <c r="T127" i="28"/>
  <c r="U127" i="28"/>
  <c r="V127" i="28"/>
  <c r="W127" i="28"/>
  <c r="X127" i="28"/>
  <c r="Y127" i="28"/>
  <c r="Z127" i="28"/>
  <c r="AA127" i="28"/>
  <c r="AB127" i="28"/>
  <c r="AC127" i="28"/>
  <c r="AD127" i="28"/>
  <c r="AE127" i="28"/>
  <c r="AF127" i="28"/>
  <c r="E127" i="28"/>
  <c r="E126" i="28"/>
  <c r="F116" i="28"/>
  <c r="G116" i="28"/>
  <c r="H116" i="28"/>
  <c r="I116" i="28"/>
  <c r="J116" i="28"/>
  <c r="K116" i="28"/>
  <c r="L116" i="28"/>
  <c r="M116" i="28"/>
  <c r="N116" i="28"/>
  <c r="O116" i="28"/>
  <c r="P116" i="28"/>
  <c r="Q116" i="28"/>
  <c r="R116" i="28"/>
  <c r="S116" i="28"/>
  <c r="T116" i="28"/>
  <c r="U116" i="28"/>
  <c r="V116" i="28"/>
  <c r="W116" i="28"/>
  <c r="X116" i="28"/>
  <c r="Y116" i="28"/>
  <c r="Z116" i="28"/>
  <c r="AA116" i="28"/>
  <c r="AB116" i="28"/>
  <c r="AC116" i="28"/>
  <c r="AD116" i="28"/>
  <c r="AE116" i="28"/>
  <c r="AF116" i="28"/>
  <c r="E116" i="28"/>
  <c r="F115" i="28"/>
  <c r="G115" i="28"/>
  <c r="H115" i="28"/>
  <c r="I115" i="28"/>
  <c r="J115" i="28"/>
  <c r="K115" i="28"/>
  <c r="L115" i="28"/>
  <c r="M115" i="28"/>
  <c r="N115" i="28"/>
  <c r="O115" i="28"/>
  <c r="P115" i="28"/>
  <c r="Q115" i="28"/>
  <c r="R115" i="28"/>
  <c r="S115" i="28"/>
  <c r="T115" i="28"/>
  <c r="U115" i="28"/>
  <c r="V115" i="28"/>
  <c r="W115" i="28"/>
  <c r="X115" i="28"/>
  <c r="Y115" i="28"/>
  <c r="Z115" i="28"/>
  <c r="AA115" i="28"/>
  <c r="AB115" i="28"/>
  <c r="AC115" i="28"/>
  <c r="AD115" i="28"/>
  <c r="AE115" i="28"/>
  <c r="AF115" i="28"/>
  <c r="S63" i="28"/>
  <c r="T63" i="28"/>
  <c r="N4" i="14"/>
  <c r="N5" i="14"/>
  <c r="N6" i="14"/>
  <c r="C16" i="25"/>
  <c r="D16" i="25"/>
  <c r="B16" i="25"/>
  <c r="AJ50" i="13"/>
  <c r="C15" i="25"/>
  <c r="D15" i="25"/>
  <c r="B15" i="25"/>
  <c r="BA157" i="13"/>
  <c r="AU157" i="13"/>
  <c r="AO157" i="13"/>
  <c r="BA156" i="13"/>
  <c r="AU156" i="13"/>
  <c r="AO156" i="13"/>
  <c r="BA154" i="13"/>
  <c r="AU154" i="13"/>
  <c r="AO154" i="13"/>
  <c r="BA153" i="13"/>
  <c r="AU153" i="13"/>
  <c r="AO153" i="13"/>
  <c r="AH153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H153" i="13"/>
  <c r="G153" i="13"/>
  <c r="F153" i="13"/>
  <c r="AH152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H152" i="13"/>
  <c r="G152" i="13"/>
  <c r="F152" i="13"/>
  <c r="BA151" i="13"/>
  <c r="AU151" i="13"/>
  <c r="AO151" i="13"/>
  <c r="AJ151" i="13"/>
  <c r="AI151" i="13"/>
  <c r="I151" i="13"/>
  <c r="BA150" i="13"/>
  <c r="AU150" i="13"/>
  <c r="AO150" i="13"/>
  <c r="AJ150" i="13"/>
  <c r="AI150" i="13"/>
  <c r="I150" i="13"/>
  <c r="AJ149" i="13"/>
  <c r="AI149" i="13"/>
  <c r="I149" i="13"/>
  <c r="BD148" i="13"/>
  <c r="BA148" i="13"/>
  <c r="AX148" i="13"/>
  <c r="AU148" i="13"/>
  <c r="AR148" i="13"/>
  <c r="AO148" i="13"/>
  <c r="AJ148" i="13"/>
  <c r="AI148" i="13"/>
  <c r="I148" i="13"/>
  <c r="BD147" i="13"/>
  <c r="BA147" i="13"/>
  <c r="AX147" i="13"/>
  <c r="AU147" i="13"/>
  <c r="AR147" i="13"/>
  <c r="AO147" i="13"/>
  <c r="AJ147" i="13"/>
  <c r="AI147" i="13"/>
  <c r="I147" i="13"/>
  <c r="BD146" i="13"/>
  <c r="BA146" i="13"/>
  <c r="AX146" i="13"/>
  <c r="AU146" i="13"/>
  <c r="AR146" i="13"/>
  <c r="AO146" i="13"/>
  <c r="AJ146" i="13"/>
  <c r="AI146" i="13"/>
  <c r="I146" i="13"/>
  <c r="AJ145" i="13"/>
  <c r="AI145" i="13"/>
  <c r="I145" i="13"/>
  <c r="AJ144" i="13"/>
  <c r="AI144" i="13"/>
  <c r="I144" i="13"/>
  <c r="BF143" i="13"/>
  <c r="BD143" i="13"/>
  <c r="BC143" i="13"/>
  <c r="BA143" i="13"/>
  <c r="AZ143" i="13"/>
  <c r="AX143" i="13"/>
  <c r="AW143" i="13"/>
  <c r="AU143" i="13"/>
  <c r="AT143" i="13"/>
  <c r="AR143" i="13"/>
  <c r="AQ143" i="13"/>
  <c r="AO143" i="13"/>
  <c r="AJ143" i="13"/>
  <c r="AI143" i="13"/>
  <c r="I143" i="13"/>
  <c r="BF142" i="13"/>
  <c r="BD142" i="13"/>
  <c r="BC142" i="13"/>
  <c r="BA142" i="13"/>
  <c r="AZ142" i="13"/>
  <c r="AX142" i="13"/>
  <c r="AW142" i="13"/>
  <c r="AU142" i="13"/>
  <c r="AT142" i="13"/>
  <c r="AR142" i="13"/>
  <c r="AQ142" i="13"/>
  <c r="AO142" i="13"/>
  <c r="AJ142" i="13"/>
  <c r="AJ153" i="13" s="1"/>
  <c r="AI142" i="13"/>
  <c r="AK153" i="13" s="1"/>
  <c r="I142" i="13"/>
  <c r="I152" i="13" s="1"/>
  <c r="BF141" i="13"/>
  <c r="BD141" i="13"/>
  <c r="BC141" i="13"/>
  <c r="BA141" i="13"/>
  <c r="AZ141" i="13"/>
  <c r="AX141" i="13"/>
  <c r="AW141" i="13"/>
  <c r="AU141" i="13"/>
  <c r="AT141" i="13"/>
  <c r="AR141" i="13"/>
  <c r="AQ141" i="13"/>
  <c r="AO141" i="13"/>
  <c r="AH141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H141" i="13"/>
  <c r="G141" i="13"/>
  <c r="F141" i="13"/>
  <c r="BF140" i="13"/>
  <c r="BD140" i="13"/>
  <c r="BC140" i="13"/>
  <c r="BA140" i="13"/>
  <c r="AZ140" i="13"/>
  <c r="AX140" i="13"/>
  <c r="AW140" i="13"/>
  <c r="AU140" i="13"/>
  <c r="AT140" i="13"/>
  <c r="AR140" i="13"/>
  <c r="AQ140" i="13"/>
  <c r="AO140" i="13"/>
  <c r="AH140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H140" i="13"/>
  <c r="G140" i="13"/>
  <c r="F140" i="13"/>
  <c r="BF139" i="13"/>
  <c r="BD139" i="13"/>
  <c r="BC139" i="13"/>
  <c r="BA139" i="13"/>
  <c r="AZ139" i="13"/>
  <c r="AX139" i="13"/>
  <c r="AW139" i="13"/>
  <c r="AU139" i="13"/>
  <c r="AT139" i="13"/>
  <c r="AR139" i="13"/>
  <c r="AQ139" i="13"/>
  <c r="AO139" i="13"/>
  <c r="AJ139" i="13"/>
  <c r="AI139" i="13"/>
  <c r="I139" i="13"/>
  <c r="BF138" i="13"/>
  <c r="BD138" i="13"/>
  <c r="BC138" i="13"/>
  <c r="BA138" i="13"/>
  <c r="AZ138" i="13"/>
  <c r="AX138" i="13"/>
  <c r="AW138" i="13"/>
  <c r="AU138" i="13"/>
  <c r="AT138" i="13"/>
  <c r="AR138" i="13"/>
  <c r="AQ138" i="13"/>
  <c r="AO138" i="13"/>
  <c r="AJ138" i="13"/>
  <c r="AI138" i="13"/>
  <c r="I138" i="13"/>
  <c r="BF137" i="13"/>
  <c r="BD137" i="13"/>
  <c r="BC137" i="13"/>
  <c r="BA137" i="13"/>
  <c r="AZ137" i="13"/>
  <c r="AX137" i="13"/>
  <c r="AW137" i="13"/>
  <c r="AU137" i="13"/>
  <c r="AT137" i="13"/>
  <c r="AR137" i="13"/>
  <c r="AQ137" i="13"/>
  <c r="AO137" i="13"/>
  <c r="AJ137" i="13"/>
  <c r="AI137" i="13"/>
  <c r="I137" i="13"/>
  <c r="BF136" i="13"/>
  <c r="BD136" i="13"/>
  <c r="BC136" i="13"/>
  <c r="BA136" i="13"/>
  <c r="AZ136" i="13"/>
  <c r="AX136" i="13"/>
  <c r="AW136" i="13"/>
  <c r="AU136" i="13"/>
  <c r="AT136" i="13"/>
  <c r="AR136" i="13"/>
  <c r="AQ136" i="13"/>
  <c r="AO136" i="13"/>
  <c r="AJ136" i="13"/>
  <c r="AI136" i="13"/>
  <c r="I136" i="13"/>
  <c r="BF135" i="13"/>
  <c r="BD135" i="13"/>
  <c r="BC135" i="13"/>
  <c r="BA135" i="13"/>
  <c r="AZ135" i="13"/>
  <c r="AX135" i="13"/>
  <c r="AW135" i="13"/>
  <c r="AU135" i="13"/>
  <c r="AT135" i="13"/>
  <c r="AR135" i="13"/>
  <c r="AQ135" i="13"/>
  <c r="AO135" i="13"/>
  <c r="AJ135" i="13"/>
  <c r="AI135" i="13"/>
  <c r="I135" i="13"/>
  <c r="AJ134" i="13"/>
  <c r="AI134" i="13"/>
  <c r="I134" i="13"/>
  <c r="AJ133" i="13"/>
  <c r="AJ141" i="13" s="1"/>
  <c r="AI133" i="13"/>
  <c r="I133" i="13"/>
  <c r="AJ132" i="13"/>
  <c r="AJ140" i="13" s="1"/>
  <c r="AI132" i="13"/>
  <c r="I132" i="13"/>
  <c r="AJ131" i="13"/>
  <c r="AI131" i="13"/>
  <c r="I131" i="13"/>
  <c r="AJ130" i="13"/>
  <c r="AI130" i="13"/>
  <c r="AI141" i="13" s="1"/>
  <c r="I130" i="13"/>
  <c r="I141" i="13" s="1"/>
  <c r="AH129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H129" i="13"/>
  <c r="G129" i="13"/>
  <c r="F129" i="13"/>
  <c r="BA128" i="13"/>
  <c r="AU128" i="13"/>
  <c r="AO128" i="13"/>
  <c r="AH128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H128" i="13"/>
  <c r="G128" i="13"/>
  <c r="F128" i="13"/>
  <c r="BA127" i="13"/>
  <c r="AU127" i="13"/>
  <c r="AO127" i="13"/>
  <c r="AJ127" i="13"/>
  <c r="AI127" i="13"/>
  <c r="I127" i="13"/>
  <c r="AJ126" i="13"/>
  <c r="AI126" i="13"/>
  <c r="I126" i="13"/>
  <c r="BA125" i="13"/>
  <c r="AU125" i="13"/>
  <c r="AO125" i="13"/>
  <c r="AJ125" i="13"/>
  <c r="AI125" i="13"/>
  <c r="I125" i="13"/>
  <c r="BA124" i="13"/>
  <c r="AU124" i="13"/>
  <c r="AO124" i="13"/>
  <c r="AJ124" i="13"/>
  <c r="AI124" i="13"/>
  <c r="I124" i="13"/>
  <c r="AJ123" i="13"/>
  <c r="AI123" i="13"/>
  <c r="I123" i="13"/>
  <c r="BA122" i="13"/>
  <c r="AU122" i="13"/>
  <c r="AO122" i="13"/>
  <c r="AJ122" i="13"/>
  <c r="AI122" i="13"/>
  <c r="I122" i="13"/>
  <c r="BA121" i="13"/>
  <c r="AU121" i="13"/>
  <c r="AO121" i="13"/>
  <c r="AJ121" i="13"/>
  <c r="AJ129" i="13" s="1"/>
  <c r="AI121" i="13"/>
  <c r="AI128" i="13" s="1"/>
  <c r="AO99" i="13" s="1"/>
  <c r="I121" i="13"/>
  <c r="AJ120" i="13"/>
  <c r="AI120" i="13"/>
  <c r="I120" i="13"/>
  <c r="BD119" i="13"/>
  <c r="BA119" i="13"/>
  <c r="AX119" i="13"/>
  <c r="AU119" i="13"/>
  <c r="AR119" i="13"/>
  <c r="AO119" i="13"/>
  <c r="AJ119" i="13"/>
  <c r="AI119" i="13"/>
  <c r="AI129" i="13" s="1"/>
  <c r="I119" i="13"/>
  <c r="BD118" i="13"/>
  <c r="BA118" i="13"/>
  <c r="AX118" i="13"/>
  <c r="AU118" i="13"/>
  <c r="AR118" i="13"/>
  <c r="AO118" i="13"/>
  <c r="AJ118" i="13"/>
  <c r="AJ128" i="13" s="1"/>
  <c r="AI118" i="13"/>
  <c r="I118" i="13"/>
  <c r="I129" i="13" s="1"/>
  <c r="BD117" i="13"/>
  <c r="BA117" i="13"/>
  <c r="AX117" i="13"/>
  <c r="AU117" i="13"/>
  <c r="AR117" i="13"/>
  <c r="AO117" i="13"/>
  <c r="AH117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H117" i="13"/>
  <c r="G117" i="13"/>
  <c r="F117" i="13"/>
  <c r="AH116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H116" i="13"/>
  <c r="G116" i="13"/>
  <c r="F116" i="13"/>
  <c r="AJ115" i="13"/>
  <c r="AI115" i="13"/>
  <c r="I115" i="13"/>
  <c r="BF114" i="13"/>
  <c r="BD114" i="13"/>
  <c r="BC114" i="13"/>
  <c r="BA114" i="13"/>
  <c r="AZ114" i="13"/>
  <c r="AX114" i="13"/>
  <c r="AW114" i="13"/>
  <c r="AU114" i="13"/>
  <c r="AT114" i="13"/>
  <c r="AR114" i="13"/>
  <c r="AQ114" i="13"/>
  <c r="AO114" i="13"/>
  <c r="AJ114" i="13"/>
  <c r="AI114" i="13"/>
  <c r="I114" i="13"/>
  <c r="BF113" i="13"/>
  <c r="BD113" i="13"/>
  <c r="BC113" i="13"/>
  <c r="BA113" i="13"/>
  <c r="AZ113" i="13"/>
  <c r="AX113" i="13"/>
  <c r="AW113" i="13"/>
  <c r="AU113" i="13"/>
  <c r="AT113" i="13"/>
  <c r="AR113" i="13"/>
  <c r="AQ113" i="13"/>
  <c r="AO113" i="13"/>
  <c r="AJ113" i="13"/>
  <c r="AI113" i="13"/>
  <c r="I113" i="13"/>
  <c r="BF112" i="13"/>
  <c r="BD112" i="13"/>
  <c r="BC112" i="13"/>
  <c r="BA112" i="13"/>
  <c r="AZ112" i="13"/>
  <c r="AX112" i="13"/>
  <c r="AW112" i="13"/>
  <c r="AU112" i="13"/>
  <c r="AT112" i="13"/>
  <c r="AR112" i="13"/>
  <c r="AQ112" i="13"/>
  <c r="AO112" i="13"/>
  <c r="AJ112" i="13"/>
  <c r="AI112" i="13"/>
  <c r="BF111" i="13"/>
  <c r="BD111" i="13"/>
  <c r="BC111" i="13"/>
  <c r="BA111" i="13"/>
  <c r="AZ111" i="13"/>
  <c r="AX111" i="13"/>
  <c r="AW111" i="13"/>
  <c r="AU111" i="13"/>
  <c r="AT111" i="13"/>
  <c r="AR111" i="13"/>
  <c r="AQ111" i="13"/>
  <c r="AO111" i="13"/>
  <c r="AJ111" i="13"/>
  <c r="AI111" i="13"/>
  <c r="I111" i="13"/>
  <c r="BF110" i="13"/>
  <c r="BD110" i="13"/>
  <c r="BC110" i="13"/>
  <c r="BA110" i="13"/>
  <c r="AZ110" i="13"/>
  <c r="AX110" i="13"/>
  <c r="AW110" i="13"/>
  <c r="AU110" i="13"/>
  <c r="AT110" i="13"/>
  <c r="AR110" i="13"/>
  <c r="AQ110" i="13"/>
  <c r="AO110" i="13"/>
  <c r="AJ110" i="13"/>
  <c r="AI110" i="13"/>
  <c r="AI117" i="13" s="1"/>
  <c r="I110" i="13"/>
  <c r="BF109" i="13"/>
  <c r="BD109" i="13"/>
  <c r="BC109" i="13"/>
  <c r="BA109" i="13"/>
  <c r="AZ109" i="13"/>
  <c r="AX109" i="13"/>
  <c r="AW109" i="13"/>
  <c r="AU109" i="13"/>
  <c r="AT109" i="13"/>
  <c r="AR109" i="13"/>
  <c r="AQ109" i="13"/>
  <c r="AO109" i="13"/>
  <c r="AJ109" i="13"/>
  <c r="AI109" i="13"/>
  <c r="I109" i="13"/>
  <c r="I116" i="13" s="1"/>
  <c r="BF108" i="13"/>
  <c r="BD108" i="13"/>
  <c r="BC108" i="13"/>
  <c r="BA108" i="13"/>
  <c r="AZ108" i="13"/>
  <c r="AX108" i="13"/>
  <c r="AW108" i="13"/>
  <c r="AU108" i="13"/>
  <c r="AT108" i="13"/>
  <c r="AR108" i="13"/>
  <c r="AQ108" i="13"/>
  <c r="AO108" i="13"/>
  <c r="AJ108" i="13"/>
  <c r="AI108" i="13"/>
  <c r="I108" i="13"/>
  <c r="I117" i="13" s="1"/>
  <c r="BF107" i="13"/>
  <c r="BD107" i="13"/>
  <c r="BC107" i="13"/>
  <c r="BA107" i="13"/>
  <c r="AZ107" i="13"/>
  <c r="AX107" i="13"/>
  <c r="AW107" i="13"/>
  <c r="AU107" i="13"/>
  <c r="AT107" i="13"/>
  <c r="AR107" i="13"/>
  <c r="AQ107" i="13"/>
  <c r="AO107" i="13"/>
  <c r="AJ107" i="13"/>
  <c r="AI107" i="13"/>
  <c r="BF106" i="13"/>
  <c r="BD106" i="13"/>
  <c r="BC106" i="13"/>
  <c r="BA106" i="13"/>
  <c r="AZ106" i="13"/>
  <c r="AX106" i="13"/>
  <c r="AW106" i="13"/>
  <c r="AU106" i="13"/>
  <c r="AT106" i="13"/>
  <c r="AR106" i="13"/>
  <c r="AQ106" i="13"/>
  <c r="AO106" i="13"/>
  <c r="AJ106" i="13"/>
  <c r="AJ116" i="13" s="1"/>
  <c r="AI106" i="13"/>
  <c r="AK117" i="13" s="1"/>
  <c r="I106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H105" i="13"/>
  <c r="G105" i="13"/>
  <c r="F105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H104" i="13"/>
  <c r="G104" i="13"/>
  <c r="F104" i="13"/>
  <c r="AJ103" i="13"/>
  <c r="AI103" i="13"/>
  <c r="I103" i="13"/>
  <c r="AJ102" i="13"/>
  <c r="AI102" i="13"/>
  <c r="I102" i="13"/>
  <c r="AJ101" i="13"/>
  <c r="AI101" i="13"/>
  <c r="I101" i="13"/>
  <c r="AJ100" i="13"/>
  <c r="AI100" i="13"/>
  <c r="I100" i="13"/>
  <c r="AJ99" i="13"/>
  <c r="AI99" i="13"/>
  <c r="I99" i="13"/>
  <c r="I104" i="13" s="1"/>
  <c r="AJ98" i="13"/>
  <c r="AI98" i="13"/>
  <c r="I98" i="13"/>
  <c r="AJ97" i="13"/>
  <c r="AI97" i="13"/>
  <c r="I97" i="13"/>
  <c r="AJ96" i="13"/>
  <c r="AI96" i="13"/>
  <c r="I96" i="13"/>
  <c r="I105" i="13" s="1"/>
  <c r="AJ95" i="13"/>
  <c r="AI95" i="13"/>
  <c r="AI105" i="13" s="1"/>
  <c r="I95" i="13"/>
  <c r="AJ94" i="13"/>
  <c r="AK105" i="13" s="1"/>
  <c r="AI94" i="13"/>
  <c r="AI104" i="13" s="1"/>
  <c r="I94" i="13"/>
  <c r="AH93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H93" i="13"/>
  <c r="G93" i="13"/>
  <c r="F93" i="13"/>
  <c r="AJ92" i="13"/>
  <c r="AH92" i="13"/>
  <c r="AG92" i="13"/>
  <c r="AF92" i="13"/>
  <c r="AE92" i="13"/>
  <c r="AD92" i="13"/>
  <c r="AC92" i="13"/>
  <c r="AB92" i="13"/>
  <c r="BA158" i="13" s="1"/>
  <c r="AA92" i="13"/>
  <c r="Z92" i="13"/>
  <c r="BA129" i="13" s="1"/>
  <c r="Y92" i="13"/>
  <c r="X92" i="13"/>
  <c r="W92" i="13"/>
  <c r="V92" i="13"/>
  <c r="U92" i="13"/>
  <c r="BA155" i="13" s="1"/>
  <c r="T92" i="13"/>
  <c r="AU126" i="13" s="1"/>
  <c r="S92" i="13"/>
  <c r="AO126" i="13" s="1"/>
  <c r="R92" i="13"/>
  <c r="Q92" i="13"/>
  <c r="P92" i="13"/>
  <c r="O92" i="13"/>
  <c r="BA152" i="13" s="1"/>
  <c r="N92" i="13"/>
  <c r="M92" i="13"/>
  <c r="BA123" i="13" s="1"/>
  <c r="L92" i="13"/>
  <c r="K92" i="13"/>
  <c r="J92" i="13"/>
  <c r="H92" i="13"/>
  <c r="G92" i="13"/>
  <c r="F92" i="13"/>
  <c r="AJ91" i="13"/>
  <c r="AI91" i="13"/>
  <c r="I91" i="13"/>
  <c r="BD90" i="13"/>
  <c r="BA90" i="13"/>
  <c r="AX90" i="13"/>
  <c r="AU90" i="13"/>
  <c r="AR90" i="13"/>
  <c r="AO90" i="13"/>
  <c r="AJ90" i="13"/>
  <c r="AI90" i="13"/>
  <c r="I90" i="13"/>
  <c r="AJ89" i="13"/>
  <c r="AI89" i="13"/>
  <c r="I89" i="13"/>
  <c r="AJ88" i="13"/>
  <c r="AI88" i="13"/>
  <c r="I88" i="13"/>
  <c r="AJ87" i="13"/>
  <c r="AI87" i="13"/>
  <c r="I87" i="13"/>
  <c r="BF86" i="13"/>
  <c r="BD86" i="13"/>
  <c r="BC86" i="13"/>
  <c r="BA86" i="13"/>
  <c r="AZ86" i="13"/>
  <c r="AX86" i="13"/>
  <c r="AW86" i="13"/>
  <c r="AU86" i="13"/>
  <c r="AT86" i="13"/>
  <c r="AR86" i="13"/>
  <c r="AQ86" i="13"/>
  <c r="AO86" i="13"/>
  <c r="AJ86" i="13"/>
  <c r="AI86" i="13"/>
  <c r="I86" i="13"/>
  <c r="BF85" i="13"/>
  <c r="BD85" i="13"/>
  <c r="BC85" i="13"/>
  <c r="BA85" i="13"/>
  <c r="AZ85" i="13"/>
  <c r="AX85" i="13"/>
  <c r="AW85" i="13"/>
  <c r="AU85" i="13"/>
  <c r="AT85" i="13"/>
  <c r="AR85" i="13"/>
  <c r="AQ85" i="13"/>
  <c r="AO85" i="13"/>
  <c r="AJ85" i="13"/>
  <c r="AI85" i="13"/>
  <c r="AK93" i="13" s="1"/>
  <c r="I85" i="13"/>
  <c r="BF84" i="13"/>
  <c r="BD84" i="13"/>
  <c r="BC84" i="13"/>
  <c r="BA84" i="13"/>
  <c r="AZ84" i="13"/>
  <c r="AX84" i="13"/>
  <c r="AW84" i="13"/>
  <c r="AU84" i="13"/>
  <c r="AT84" i="13"/>
  <c r="AR84" i="13"/>
  <c r="AQ84" i="13"/>
  <c r="AO84" i="13"/>
  <c r="AJ84" i="13"/>
  <c r="AI84" i="13"/>
  <c r="I84" i="13"/>
  <c r="AJ83" i="13"/>
  <c r="AJ93" i="13" s="1"/>
  <c r="AI83" i="13"/>
  <c r="AI92" i="13" s="1"/>
  <c r="I83" i="13"/>
  <c r="I92" i="13" s="1"/>
  <c r="AJ82" i="13"/>
  <c r="AI82" i="13"/>
  <c r="I82" i="13"/>
  <c r="BI27" i="13"/>
  <c r="BW29" i="13"/>
  <c r="BU29" i="13"/>
  <c r="BQ29" i="13"/>
  <c r="BO29" i="13"/>
  <c r="BK29" i="13"/>
  <c r="BI29" i="13"/>
  <c r="BW28" i="13"/>
  <c r="BU28" i="13"/>
  <c r="BQ28" i="13"/>
  <c r="BO28" i="13"/>
  <c r="BI28" i="13"/>
  <c r="BW27" i="13"/>
  <c r="BU27" i="13"/>
  <c r="BQ27" i="13"/>
  <c r="BO27" i="13"/>
  <c r="BK27" i="13"/>
  <c r="AO27" i="13"/>
  <c r="AO28" i="13"/>
  <c r="AO29" i="13"/>
  <c r="AO30" i="13"/>
  <c r="AO31" i="13"/>
  <c r="AO32" i="13"/>
  <c r="AO33" i="13"/>
  <c r="AO34" i="13"/>
  <c r="AO35" i="13"/>
  <c r="M32" i="17"/>
  <c r="N24" i="17"/>
  <c r="O24" i="17"/>
  <c r="M24" i="17"/>
  <c r="N14" i="17"/>
  <c r="M14" i="17"/>
  <c r="N12" i="17"/>
  <c r="M12" i="17"/>
  <c r="AR99" i="13" l="1"/>
  <c r="BA126" i="13"/>
  <c r="AK129" i="13"/>
  <c r="AK141" i="13"/>
  <c r="AI152" i="13"/>
  <c r="I153" i="13"/>
  <c r="AI116" i="13"/>
  <c r="AU99" i="13" s="1"/>
  <c r="AJ117" i="13"/>
  <c r="AX99" i="13" s="1"/>
  <c r="AJ105" i="13"/>
  <c r="AO129" i="13"/>
  <c r="I140" i="13"/>
  <c r="AJ152" i="13"/>
  <c r="AJ104" i="13"/>
  <c r="I128" i="13"/>
  <c r="AU129" i="13"/>
  <c r="AO152" i="13"/>
  <c r="AI153" i="13"/>
  <c r="BA99" i="13" s="1"/>
  <c r="I93" i="13"/>
  <c r="AI140" i="13"/>
  <c r="AU152" i="13"/>
  <c r="AO155" i="13"/>
  <c r="AO123" i="13"/>
  <c r="AU155" i="13"/>
  <c r="AO158" i="13"/>
  <c r="AI93" i="13"/>
  <c r="AU123" i="13"/>
  <c r="AU158" i="13"/>
  <c r="O28" i="17"/>
  <c r="BD99" i="13" l="1"/>
  <c r="S24" i="17"/>
  <c r="R24" i="17"/>
  <c r="T18" i="17"/>
  <c r="U18" i="17" s="1"/>
  <c r="T19" i="17"/>
  <c r="U19" i="17" s="1"/>
  <c r="T20" i="17"/>
  <c r="T21" i="17"/>
  <c r="U21" i="17" s="1"/>
  <c r="T22" i="17"/>
  <c r="U22" i="17" s="1"/>
  <c r="T23" i="17"/>
  <c r="U23" i="17" s="1"/>
  <c r="T17" i="17"/>
  <c r="T24" i="17" l="1"/>
  <c r="O18" i="17" s="1"/>
  <c r="U17" i="17"/>
  <c r="U24" i="17"/>
  <c r="M18" i="17"/>
  <c r="U20" i="17"/>
  <c r="N18" i="17"/>
  <c r="R44" i="17"/>
  <c r="O22" i="17" l="1"/>
  <c r="N22" i="17"/>
  <c r="M22" i="17"/>
  <c r="S7" i="17"/>
  <c r="S6" i="17"/>
  <c r="M28" i="17" l="1"/>
  <c r="M27" i="17"/>
  <c r="S32" i="17"/>
  <c r="M20" i="17" s="1"/>
  <c r="M16" i="17" s="1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Q32" i="17"/>
  <c r="R32" i="17"/>
  <c r="T32" i="17"/>
  <c r="U32" i="17"/>
  <c r="V32" i="17"/>
  <c r="N16" i="17" s="1"/>
  <c r="W32" i="17"/>
  <c r="N20" i="17" s="1"/>
  <c r="X32" i="17"/>
  <c r="Y32" i="17"/>
  <c r="O16" i="17" s="1"/>
  <c r="Z32" i="17"/>
  <c r="O20" i="17" s="1"/>
  <c r="AA32" i="17"/>
  <c r="M6" i="17" s="1"/>
  <c r="AB32" i="17"/>
  <c r="N6" i="17" s="1"/>
  <c r="AC32" i="17"/>
  <c r="O6" i="17" s="1"/>
  <c r="E8" i="16"/>
  <c r="F8" i="16"/>
  <c r="G8" i="16"/>
  <c r="H8" i="16"/>
  <c r="I8" i="16"/>
  <c r="J8" i="16"/>
  <c r="K8" i="16"/>
  <c r="L8" i="16"/>
  <c r="M8" i="16"/>
  <c r="N8" i="16"/>
  <c r="O8" i="16"/>
  <c r="C8" i="16"/>
  <c r="J2428" i="16"/>
  <c r="R8" i="17"/>
  <c r="S8" i="17" s="1"/>
  <c r="T8" i="17" s="1"/>
  <c r="T54" i="17" l="1"/>
  <c r="S52" i="17"/>
  <c r="M30" i="17"/>
  <c r="S53" i="17"/>
  <c r="T7" i="17"/>
  <c r="N28" i="17"/>
  <c r="O27" i="17"/>
  <c r="O30" i="17" s="1"/>
  <c r="N27" i="17"/>
  <c r="N30" i="17" s="1"/>
  <c r="O11" i="17"/>
  <c r="N11" i="17"/>
  <c r="N15" i="17" s="1"/>
  <c r="M11" i="17"/>
  <c r="M15" i="17" s="1"/>
  <c r="N8" i="17"/>
  <c r="O8" i="17"/>
  <c r="M8" i="17"/>
  <c r="M36" i="17" s="1"/>
  <c r="S54" i="17" l="1"/>
  <c r="O15" i="17"/>
  <c r="S9" i="17"/>
  <c r="X15" i="17"/>
  <c r="O23" i="17" l="1"/>
  <c r="N23" i="17"/>
  <c r="M23" i="17"/>
  <c r="T9" i="17"/>
  <c r="S10" i="17"/>
  <c r="M19" i="17"/>
  <c r="O19" i="17"/>
  <c r="N19" i="17"/>
  <c r="D2428" i="16"/>
  <c r="E2428" i="16"/>
  <c r="F2428" i="16"/>
  <c r="G2428" i="16"/>
  <c r="H2428" i="16"/>
  <c r="I2428" i="16"/>
  <c r="K2428" i="16"/>
  <c r="L2428" i="16"/>
  <c r="M2428" i="16"/>
  <c r="N2428" i="16"/>
  <c r="O2428" i="16"/>
  <c r="C2428" i="16"/>
  <c r="D8" i="16"/>
  <c r="AA13" i="26"/>
  <c r="Z13" i="26"/>
  <c r="Y13" i="26"/>
  <c r="AA12" i="26"/>
  <c r="Z12" i="26"/>
  <c r="Y12" i="26"/>
  <c r="AD6" i="26"/>
  <c r="AC6" i="26"/>
  <c r="AB6" i="26"/>
  <c r="AA6" i="26"/>
  <c r="Z6" i="26"/>
  <c r="Y6" i="26"/>
  <c r="Y5" i="26"/>
  <c r="Z5" i="26"/>
  <c r="AA5" i="26"/>
  <c r="AD5" i="26"/>
  <c r="AB5" i="26"/>
  <c r="AC5" i="26"/>
  <c r="T10" i="17" l="1"/>
  <c r="S11" i="17"/>
  <c r="AK45" i="17"/>
  <c r="AL45" i="17"/>
  <c r="AJ45" i="17"/>
  <c r="AK42" i="17"/>
  <c r="AL42" i="17"/>
  <c r="AJ42" i="17"/>
  <c r="AU48" i="13"/>
  <c r="AT63" i="13"/>
  <c r="BA78" i="13"/>
  <c r="BA77" i="13"/>
  <c r="BA75" i="13"/>
  <c r="BA74" i="13"/>
  <c r="BA72" i="13"/>
  <c r="BA71" i="13"/>
  <c r="AU78" i="13"/>
  <c r="AU77" i="13"/>
  <c r="AU75" i="13"/>
  <c r="AU74" i="13"/>
  <c r="AU72" i="13"/>
  <c r="AU71" i="13"/>
  <c r="AO78" i="13"/>
  <c r="AO77" i="13"/>
  <c r="AO75" i="13"/>
  <c r="AO74" i="13"/>
  <c r="AO72" i="13"/>
  <c r="AO71" i="13"/>
  <c r="BA49" i="13"/>
  <c r="BA48" i="13"/>
  <c r="BA46" i="13"/>
  <c r="BA45" i="13"/>
  <c r="BA43" i="13"/>
  <c r="BA42" i="13"/>
  <c r="AU45" i="13"/>
  <c r="AU43" i="13"/>
  <c r="AU42" i="13"/>
  <c r="AU49" i="13"/>
  <c r="AU46" i="13"/>
  <c r="AO49" i="13"/>
  <c r="AO48" i="13"/>
  <c r="AO46" i="13"/>
  <c r="AO45" i="13"/>
  <c r="AO43" i="13"/>
  <c r="AO42" i="13"/>
  <c r="J25" i="13"/>
  <c r="O32" i="17" l="1"/>
  <c r="O41" i="17" s="1"/>
  <c r="M41" i="17"/>
  <c r="N32" i="17"/>
  <c r="N41" i="17" s="1"/>
  <c r="AQ28" i="13"/>
  <c r="AQ29" i="13"/>
  <c r="AQ30" i="13"/>
  <c r="AQ31" i="13"/>
  <c r="AQ32" i="13"/>
  <c r="AQ33" i="13"/>
  <c r="AQ34" i="13"/>
  <c r="AQ35" i="13"/>
  <c r="AO38" i="13"/>
  <c r="AR35" i="13"/>
  <c r="BD67" i="13"/>
  <c r="BD68" i="13"/>
  <c r="BD69" i="13"/>
  <c r="BA67" i="13"/>
  <c r="BA68" i="13"/>
  <c r="BA69" i="13"/>
  <c r="AX67" i="13"/>
  <c r="AX68" i="13"/>
  <c r="AX69" i="13"/>
  <c r="AU67" i="13"/>
  <c r="AU68" i="13"/>
  <c r="AU69" i="13"/>
  <c r="AR67" i="13"/>
  <c r="AR68" i="13"/>
  <c r="AR69" i="13"/>
  <c r="AO67" i="13"/>
  <c r="AO68" i="13"/>
  <c r="AO69" i="13"/>
  <c r="BA38" i="13"/>
  <c r="BA39" i="13"/>
  <c r="BA40" i="13"/>
  <c r="BA31" i="13"/>
  <c r="BD40" i="13"/>
  <c r="BA34" i="13"/>
  <c r="AX40" i="13"/>
  <c r="AU40" i="13"/>
  <c r="AR40" i="13"/>
  <c r="AO40" i="13"/>
  <c r="BD39" i="13"/>
  <c r="AX39" i="13"/>
  <c r="AU39" i="13"/>
  <c r="AO39" i="13"/>
  <c r="AR39" i="13"/>
  <c r="BD38" i="13"/>
  <c r="AX38" i="13"/>
  <c r="AU38" i="13"/>
  <c r="AR38" i="13"/>
  <c r="BF64" i="13"/>
  <c r="BF63" i="13"/>
  <c r="BF62" i="13"/>
  <c r="BD64" i="13"/>
  <c r="BD63" i="13"/>
  <c r="BD62" i="13"/>
  <c r="BC64" i="13"/>
  <c r="BC63" i="13"/>
  <c r="BC62" i="13"/>
  <c r="BA64" i="13"/>
  <c r="BA63" i="13"/>
  <c r="BA62" i="13"/>
  <c r="AZ64" i="13"/>
  <c r="AZ63" i="13"/>
  <c r="AZ62" i="13"/>
  <c r="AX64" i="13"/>
  <c r="AX63" i="13"/>
  <c r="AX62" i="13"/>
  <c r="AW64" i="13"/>
  <c r="AW63" i="13"/>
  <c r="AU64" i="13"/>
  <c r="AU63" i="13"/>
  <c r="AU62" i="13"/>
  <c r="AT64" i="13"/>
  <c r="AT62" i="13"/>
  <c r="AR64" i="13"/>
  <c r="AR63" i="13"/>
  <c r="AR62" i="13"/>
  <c r="AQ64" i="13"/>
  <c r="AQ63" i="13"/>
  <c r="AQ62" i="13"/>
  <c r="AO64" i="13"/>
  <c r="AO63" i="13"/>
  <c r="AO62" i="13"/>
  <c r="BF61" i="13"/>
  <c r="BF60" i="13"/>
  <c r="BF59" i="13"/>
  <c r="BD61" i="13"/>
  <c r="BD60" i="13"/>
  <c r="BD59" i="13"/>
  <c r="BC61" i="13"/>
  <c r="BC60" i="13"/>
  <c r="BC59" i="13"/>
  <c r="BA61" i="13"/>
  <c r="BA60" i="13"/>
  <c r="BA59" i="13"/>
  <c r="AZ61" i="13"/>
  <c r="AZ60" i="13"/>
  <c r="AZ59" i="13"/>
  <c r="AX61" i="13"/>
  <c r="AX60" i="13"/>
  <c r="AX59" i="13"/>
  <c r="AW61" i="13"/>
  <c r="AW60" i="13"/>
  <c r="AW59" i="13"/>
  <c r="AU61" i="13"/>
  <c r="AU60" i="13"/>
  <c r="AU59" i="13"/>
  <c r="AT61" i="13"/>
  <c r="AT60" i="13"/>
  <c r="AT59" i="13"/>
  <c r="AR61" i="13"/>
  <c r="AR60" i="13"/>
  <c r="AR59" i="13"/>
  <c r="AQ61" i="13"/>
  <c r="AQ60" i="13"/>
  <c r="AQ59" i="13"/>
  <c r="AO61" i="13"/>
  <c r="AO60" i="13"/>
  <c r="AO59" i="13"/>
  <c r="BF58" i="13"/>
  <c r="BF57" i="13"/>
  <c r="BF56" i="13"/>
  <c r="BD58" i="13"/>
  <c r="BD57" i="13"/>
  <c r="BD56" i="13"/>
  <c r="BC58" i="13"/>
  <c r="BC57" i="13"/>
  <c r="BC56" i="13"/>
  <c r="BA58" i="13"/>
  <c r="BA57" i="13"/>
  <c r="BA56" i="13"/>
  <c r="AZ58" i="13"/>
  <c r="AZ57" i="13"/>
  <c r="AZ56" i="13"/>
  <c r="AX58" i="13"/>
  <c r="AX57" i="13"/>
  <c r="AX56" i="13"/>
  <c r="AW58" i="13"/>
  <c r="AW57" i="13"/>
  <c r="AW56" i="13"/>
  <c r="AU58" i="13"/>
  <c r="AU57" i="13"/>
  <c r="AU56" i="13"/>
  <c r="AT58" i="13"/>
  <c r="AT57" i="13"/>
  <c r="AT56" i="13"/>
  <c r="AR58" i="13"/>
  <c r="AR57" i="13"/>
  <c r="AR56" i="13"/>
  <c r="AQ58" i="13"/>
  <c r="AQ57" i="13"/>
  <c r="AQ56" i="13"/>
  <c r="AO58" i="13"/>
  <c r="AO57" i="13"/>
  <c r="AO56" i="13"/>
  <c r="BF35" i="13" l="1"/>
  <c r="BF34" i="13"/>
  <c r="BF33" i="13"/>
  <c r="BD35" i="13"/>
  <c r="BD34" i="13"/>
  <c r="BD33" i="13"/>
  <c r="BC35" i="13"/>
  <c r="BC34" i="13"/>
  <c r="BC33" i="13"/>
  <c r="BA35" i="13"/>
  <c r="BA33" i="13"/>
  <c r="AZ35" i="13"/>
  <c r="AZ34" i="13"/>
  <c r="AZ33" i="13"/>
  <c r="AX35" i="13"/>
  <c r="AX34" i="13"/>
  <c r="AX33" i="13"/>
  <c r="AW35" i="13"/>
  <c r="AW34" i="13"/>
  <c r="AW33" i="13"/>
  <c r="AU35" i="13"/>
  <c r="AU34" i="13"/>
  <c r="AU33" i="13"/>
  <c r="AT35" i="13"/>
  <c r="AT34" i="13"/>
  <c r="AT33" i="13"/>
  <c r="AR34" i="13"/>
  <c r="AR33" i="13"/>
  <c r="BF32" i="13"/>
  <c r="BF31" i="13"/>
  <c r="BF30" i="13"/>
  <c r="BD32" i="13"/>
  <c r="BD31" i="13"/>
  <c r="BD30" i="13"/>
  <c r="BC32" i="13"/>
  <c r="BC31" i="13"/>
  <c r="BC30" i="13"/>
  <c r="BA32" i="13"/>
  <c r="BA30" i="13"/>
  <c r="AZ32" i="13"/>
  <c r="AZ31" i="13"/>
  <c r="AZ30" i="13"/>
  <c r="AX32" i="13"/>
  <c r="AX31" i="13"/>
  <c r="AX30" i="13"/>
  <c r="AW32" i="13"/>
  <c r="AW31" i="13"/>
  <c r="AW30" i="13"/>
  <c r="AU32" i="13"/>
  <c r="AU31" i="13"/>
  <c r="AU30" i="13"/>
  <c r="AT32" i="13"/>
  <c r="AT31" i="13"/>
  <c r="AT30" i="13"/>
  <c r="AR32" i="13"/>
  <c r="AR31" i="13"/>
  <c r="AR30" i="13"/>
  <c r="AR27" i="13"/>
  <c r="AR28" i="13"/>
  <c r="AR29" i="13"/>
  <c r="AT29" i="13"/>
  <c r="AT28" i="13"/>
  <c r="AT27" i="13"/>
  <c r="AQ27" i="13"/>
  <c r="BF29" i="13"/>
  <c r="BF28" i="13"/>
  <c r="BF27" i="13"/>
  <c r="BD29" i="13"/>
  <c r="BD28" i="13"/>
  <c r="BD27" i="13"/>
  <c r="BC29" i="13"/>
  <c r="BC28" i="13"/>
  <c r="BC27" i="13"/>
  <c r="BA29" i="13"/>
  <c r="BA28" i="13"/>
  <c r="BA27" i="13"/>
  <c r="AZ29" i="13"/>
  <c r="AZ28" i="13"/>
  <c r="AZ27" i="13"/>
  <c r="AX29" i="13"/>
  <c r="AX28" i="13"/>
  <c r="AX27" i="13"/>
  <c r="AW29" i="13"/>
  <c r="AW28" i="13"/>
  <c r="AW27" i="13"/>
  <c r="AU29" i="13"/>
  <c r="AU28" i="13"/>
  <c r="AU27" i="13"/>
  <c r="CK62" i="24"/>
  <c r="GN50" i="24" a="1"/>
  <c r="GN50" i="24" s="1"/>
  <c r="GM50" i="24"/>
  <c r="GM50" i="24" a="1"/>
  <c r="GL50" i="24" a="1"/>
  <c r="GL50" i="24" s="1"/>
  <c r="FO50" i="24"/>
  <c r="FO50" i="24" a="1"/>
  <c r="FK50" i="24"/>
  <c r="FK50" i="24" a="1"/>
  <c r="FG50" i="24"/>
  <c r="FX50" i="24" s="1"/>
  <c r="FG50" i="24" a="1"/>
  <c r="DR50" i="24"/>
  <c r="BU50" i="24" a="1"/>
  <c r="BU50" i="24" s="1"/>
  <c r="BT50" i="24"/>
  <c r="BT50" i="24" a="1"/>
  <c r="AS50" i="24"/>
  <c r="AM50" i="24"/>
  <c r="AL50" i="24"/>
  <c r="AK50" i="24"/>
  <c r="GN49" i="24"/>
  <c r="GN49" i="24" a="1"/>
  <c r="GM49" i="24" a="1"/>
  <c r="GM49" i="24" s="1"/>
  <c r="GL49" i="24" a="1"/>
  <c r="GL49" i="24" s="1"/>
  <c r="FO49" i="24" a="1"/>
  <c r="FO49" i="24" s="1"/>
  <c r="FK49" i="24" a="1"/>
  <c r="FK49" i="24" s="1"/>
  <c r="FG49" i="24" a="1"/>
  <c r="FG49" i="24" s="1"/>
  <c r="FX49" i="24" s="1"/>
  <c r="DR49" i="24"/>
  <c r="BU49" i="24" a="1"/>
  <c r="BU49" i="24" s="1"/>
  <c r="BT49" i="24" a="1"/>
  <c r="BT49" i="24" s="1"/>
  <c r="AS49" i="24"/>
  <c r="AM49" i="24"/>
  <c r="AL49" i="24"/>
  <c r="AK49" i="24"/>
  <c r="GN48" i="24"/>
  <c r="GN48" i="24" a="1"/>
  <c r="GM48" i="24"/>
  <c r="GM48" i="24" a="1"/>
  <c r="GL48" i="24" a="1"/>
  <c r="GL48" i="24" s="1"/>
  <c r="FX48" i="24"/>
  <c r="FV48" i="24"/>
  <c r="FO48" i="24"/>
  <c r="FO48" i="24" a="1"/>
  <c r="FK48" i="24"/>
  <c r="FK48" i="24" a="1"/>
  <c r="FG48" i="24"/>
  <c r="FG48" i="24" a="1"/>
  <c r="DR48" i="24"/>
  <c r="BU48" i="24" a="1"/>
  <c r="BU48" i="24" s="1"/>
  <c r="BT48" i="24" a="1"/>
  <c r="BT48" i="24" s="1"/>
  <c r="AS48" i="24"/>
  <c r="AM48" i="24"/>
  <c r="AL48" i="24"/>
  <c r="AK48" i="24"/>
  <c r="FZ47" i="24"/>
  <c r="FX47" i="24"/>
  <c r="FZ46" i="24"/>
  <c r="FX46" i="24"/>
  <c r="FZ45" i="24"/>
  <c r="FX45" i="24"/>
  <c r="GI38" i="24"/>
  <c r="GH38" i="24"/>
  <c r="GE38" i="24"/>
  <c r="GB38" i="24"/>
  <c r="FZ38" i="24"/>
  <c r="FX38" i="24"/>
  <c r="GI37" i="24"/>
  <c r="GH37" i="24"/>
  <c r="GE37" i="24"/>
  <c r="GB37" i="24"/>
  <c r="FZ37" i="24"/>
  <c r="FX37" i="24"/>
  <c r="GI36" i="24"/>
  <c r="GH36" i="24"/>
  <c r="GE36" i="24"/>
  <c r="GB36" i="24"/>
  <c r="FZ36" i="24"/>
  <c r="FX36" i="24"/>
  <c r="GI35" i="24"/>
  <c r="GH35" i="24"/>
  <c r="GE35" i="24"/>
  <c r="GB35" i="24"/>
  <c r="FZ35" i="24"/>
  <c r="FX35" i="24"/>
  <c r="GI34" i="24"/>
  <c r="GH34" i="24"/>
  <c r="GE34" i="24"/>
  <c r="GB34" i="24"/>
  <c r="FZ34" i="24"/>
  <c r="FX34" i="24"/>
  <c r="GI33" i="24"/>
  <c r="GH33" i="24"/>
  <c r="GE33" i="24"/>
  <c r="GB33" i="24"/>
  <c r="FZ33" i="24"/>
  <c r="FX33" i="24"/>
  <c r="GI32" i="24"/>
  <c r="GH32" i="24"/>
  <c r="GE32" i="24"/>
  <c r="GB32" i="24"/>
  <c r="FZ32" i="24"/>
  <c r="FX32" i="24"/>
  <c r="GI31" i="24"/>
  <c r="GH31" i="24"/>
  <c r="GE31" i="24"/>
  <c r="GB31" i="24"/>
  <c r="FZ31" i="24"/>
  <c r="FX31" i="24"/>
  <c r="GI30" i="24"/>
  <c r="GH30" i="24"/>
  <c r="GE30" i="24"/>
  <c r="GB30" i="24"/>
  <c r="FZ30" i="24"/>
  <c r="FX30" i="24"/>
  <c r="GI29" i="24"/>
  <c r="GH29" i="24"/>
  <c r="GE29" i="24"/>
  <c r="GB29" i="24"/>
  <c r="FZ29" i="24"/>
  <c r="FX29" i="24"/>
  <c r="EJ29" i="24"/>
  <c r="EF29" i="24"/>
  <c r="ED29" i="24"/>
  <c r="EB29" i="24"/>
  <c r="CS29" i="24"/>
  <c r="CQ29" i="24"/>
  <c r="CO29" i="24"/>
  <c r="CM29" i="24"/>
  <c r="CK29" i="24"/>
  <c r="L29" i="24"/>
  <c r="GA28" i="24" s="1"/>
  <c r="J29" i="24"/>
  <c r="H29" i="24"/>
  <c r="FY28" i="24" s="1"/>
  <c r="F29" i="24"/>
  <c r="D29" i="24"/>
  <c r="FW28" i="24" s="1"/>
  <c r="FV28" i="24"/>
  <c r="GI28" i="24"/>
  <c r="GH28" i="24"/>
  <c r="GE28" i="24"/>
  <c r="GB28" i="24"/>
  <c r="FZ28" i="24"/>
  <c r="FX28" i="24"/>
  <c r="EK28" i="24"/>
  <c r="EJ28" i="24"/>
  <c r="EG28" i="24"/>
  <c r="EF28" i="24"/>
  <c r="ED28" i="24"/>
  <c r="EC28" i="24"/>
  <c r="EB28" i="24"/>
  <c r="CT28" i="24"/>
  <c r="CS28" i="24"/>
  <c r="CQ28" i="24"/>
  <c r="CP28" i="24"/>
  <c r="CO28" i="24"/>
  <c r="CM28" i="24"/>
  <c r="CL28" i="24"/>
  <c r="CK28" i="24"/>
  <c r="M28" i="24"/>
  <c r="GA50" i="24" s="1"/>
  <c r="L28" i="24"/>
  <c r="GA27" i="24" s="1"/>
  <c r="J28" i="24"/>
  <c r="I28" i="24"/>
  <c r="FY50" i="24" s="1"/>
  <c r="H28" i="24"/>
  <c r="FY27" i="24" s="1"/>
  <c r="F28" i="24"/>
  <c r="E28" i="24"/>
  <c r="FW50" i="24" s="1"/>
  <c r="D28" i="24"/>
  <c r="FW27" i="24" s="1"/>
  <c r="FV50" i="24"/>
  <c r="FV27" i="24"/>
  <c r="GI27" i="24"/>
  <c r="GH27" i="24"/>
  <c r="GE27" i="24"/>
  <c r="GB27" i="24"/>
  <c r="FZ27" i="24"/>
  <c r="FX27" i="24"/>
  <c r="EK27" i="24"/>
  <c r="EJ27" i="24"/>
  <c r="EG27" i="24"/>
  <c r="EF27" i="24"/>
  <c r="ED27" i="24"/>
  <c r="EC27" i="24"/>
  <c r="EB27" i="24"/>
  <c r="CT27" i="24"/>
  <c r="CS27" i="24"/>
  <c r="CQ27" i="24"/>
  <c r="CP27" i="24"/>
  <c r="CO27" i="24"/>
  <c r="CM27" i="24"/>
  <c r="CL27" i="24"/>
  <c r="CK27" i="24"/>
  <c r="M27" i="24"/>
  <c r="GA49" i="24" s="1"/>
  <c r="L27" i="24"/>
  <c r="GA26" i="24" s="1"/>
  <c r="J27" i="24"/>
  <c r="I27" i="24"/>
  <c r="FY49" i="24" s="1"/>
  <c r="H27" i="24"/>
  <c r="FY26" i="24" s="1"/>
  <c r="F27" i="24"/>
  <c r="E27" i="24"/>
  <c r="FW49" i="24" s="1"/>
  <c r="D27" i="24"/>
  <c r="FW26" i="24" s="1"/>
  <c r="FV49" i="24"/>
  <c r="FV26" i="24"/>
  <c r="GI26" i="24"/>
  <c r="GH26" i="24"/>
  <c r="GE26" i="24"/>
  <c r="GB26" i="24"/>
  <c r="FZ26" i="24"/>
  <c r="FX26" i="24"/>
  <c r="EK26" i="24"/>
  <c r="EJ26" i="24"/>
  <c r="EG26" i="24"/>
  <c r="EF26" i="24"/>
  <c r="ED26" i="24"/>
  <c r="EC26" i="24"/>
  <c r="EB26" i="24"/>
  <c r="CT26" i="24"/>
  <c r="CS26" i="24"/>
  <c r="CQ26" i="24"/>
  <c r="CP26" i="24"/>
  <c r="CO26" i="24"/>
  <c r="CM26" i="24"/>
  <c r="CL26" i="24"/>
  <c r="CK26" i="24"/>
  <c r="M26" i="24"/>
  <c r="GA48" i="24" s="1"/>
  <c r="L26" i="24"/>
  <c r="GA25" i="24" s="1"/>
  <c r="J26" i="24"/>
  <c r="I26" i="24"/>
  <c r="FY48" i="24" s="1"/>
  <c r="H26" i="24"/>
  <c r="FY25" i="24" s="1"/>
  <c r="F26" i="24"/>
  <c r="E26" i="24"/>
  <c r="FW48" i="24" s="1"/>
  <c r="D26" i="24"/>
  <c r="FW25" i="24" s="1"/>
  <c r="FV25" i="24"/>
  <c r="GI25" i="24"/>
  <c r="GH25" i="24"/>
  <c r="GE25" i="24"/>
  <c r="GB25" i="24"/>
  <c r="FZ25" i="24"/>
  <c r="FX25" i="24"/>
  <c r="EK25" i="24"/>
  <c r="EJ25" i="24"/>
  <c r="EG25" i="24"/>
  <c r="EF25" i="24"/>
  <c r="ED25" i="24"/>
  <c r="EC25" i="24"/>
  <c r="EB25" i="24"/>
  <c r="CT25" i="24"/>
  <c r="CS25" i="24"/>
  <c r="CQ25" i="24"/>
  <c r="CP25" i="24"/>
  <c r="CO25" i="24"/>
  <c r="CM25" i="24"/>
  <c r="CL25" i="24"/>
  <c r="CK25" i="24"/>
  <c r="M25" i="24"/>
  <c r="GA47" i="24" s="1"/>
  <c r="L25" i="24"/>
  <c r="GA24" i="24" s="1"/>
  <c r="J25" i="24"/>
  <c r="I25" i="24"/>
  <c r="FY47" i="24" s="1"/>
  <c r="H25" i="24"/>
  <c r="FY24" i="24" s="1"/>
  <c r="F25" i="24"/>
  <c r="E25" i="24"/>
  <c r="FW47" i="24" s="1"/>
  <c r="D25" i="24"/>
  <c r="FW24" i="24" s="1"/>
  <c r="FV47" i="24"/>
  <c r="GI24" i="24"/>
  <c r="GH24" i="24"/>
  <c r="GE24" i="24"/>
  <c r="GB24" i="24"/>
  <c r="FZ24" i="24"/>
  <c r="FX24" i="24"/>
  <c r="FV24" i="24"/>
  <c r="EK24" i="24"/>
  <c r="EJ24" i="24"/>
  <c r="EG24" i="24"/>
  <c r="EF24" i="24"/>
  <c r="ED24" i="24"/>
  <c r="EC24" i="24"/>
  <c r="EB24" i="24"/>
  <c r="CT24" i="24"/>
  <c r="CS24" i="24"/>
  <c r="CQ24" i="24"/>
  <c r="CP24" i="24"/>
  <c r="CO24" i="24"/>
  <c r="CM24" i="24"/>
  <c r="CL24" i="24"/>
  <c r="CK24" i="24"/>
  <c r="M24" i="24"/>
  <c r="GA46" i="24" s="1"/>
  <c r="L24" i="24"/>
  <c r="GA23" i="24" s="1"/>
  <c r="J24" i="24"/>
  <c r="I24" i="24"/>
  <c r="FY46" i="24" s="1"/>
  <c r="H24" i="24"/>
  <c r="FY23" i="24" s="1"/>
  <c r="F24" i="24"/>
  <c r="E24" i="24"/>
  <c r="FW46" i="24" s="1"/>
  <c r="D24" i="24"/>
  <c r="FW23" i="24" s="1"/>
  <c r="FV46" i="24"/>
  <c r="GI23" i="24"/>
  <c r="GH23" i="24"/>
  <c r="GE23" i="24"/>
  <c r="GB23" i="24"/>
  <c r="FZ23" i="24"/>
  <c r="FX23" i="24"/>
  <c r="FV23" i="24"/>
  <c r="EK23" i="24"/>
  <c r="EJ23" i="24"/>
  <c r="EG23" i="24"/>
  <c r="EF23" i="24"/>
  <c r="ED23" i="24"/>
  <c r="EC23" i="24"/>
  <c r="EB23" i="24"/>
  <c r="CT23" i="24"/>
  <c r="CS23" i="24"/>
  <c r="CQ23" i="24"/>
  <c r="CP23" i="24"/>
  <c r="CO23" i="24"/>
  <c r="CM23" i="24"/>
  <c r="CL23" i="24"/>
  <c r="CK23" i="24"/>
  <c r="M23" i="24"/>
  <c r="GA45" i="24" s="1"/>
  <c r="L23" i="24"/>
  <c r="GA22" i="24" s="1"/>
  <c r="J23" i="24"/>
  <c r="I23" i="24"/>
  <c r="FY45" i="24" s="1"/>
  <c r="H23" i="24"/>
  <c r="FY22" i="24" s="1"/>
  <c r="F23" i="24"/>
  <c r="E23" i="24"/>
  <c r="FW45" i="24" s="1"/>
  <c r="D23" i="24"/>
  <c r="FW22" i="24" s="1"/>
  <c r="FV45" i="24"/>
  <c r="GI22" i="24"/>
  <c r="GB22" i="24"/>
  <c r="FV22" i="24"/>
  <c r="EK22" i="24"/>
  <c r="EJ22" i="24"/>
  <c r="EG22" i="24"/>
  <c r="EF22" i="24"/>
  <c r="ED22" i="24"/>
  <c r="EC22" i="24"/>
  <c r="EB22" i="24"/>
  <c r="CT22" i="24"/>
  <c r="CS22" i="24"/>
  <c r="CQ22" i="24"/>
  <c r="CP22" i="24"/>
  <c r="CO22" i="24"/>
  <c r="CM22" i="24"/>
  <c r="CL22" i="24"/>
  <c r="DS50" i="24" s="1"/>
  <c r="CK22" i="24"/>
  <c r="M22" i="24"/>
  <c r="GA44" i="24" s="1"/>
  <c r="L22" i="24"/>
  <c r="GA21" i="24" s="1"/>
  <c r="J22" i="24"/>
  <c r="I22" i="24"/>
  <c r="FY44" i="24" s="1"/>
  <c r="H22" i="24"/>
  <c r="FY21" i="24" s="1"/>
  <c r="F22" i="24"/>
  <c r="E22" i="24"/>
  <c r="FW44" i="24" s="1"/>
  <c r="D22" i="24"/>
  <c r="FW21" i="24" s="1"/>
  <c r="FV44" i="24"/>
  <c r="FV21" i="24"/>
  <c r="GI21" i="24"/>
  <c r="GH21" i="24"/>
  <c r="GE21" i="24"/>
  <c r="GB21" i="24"/>
  <c r="FZ21" i="24"/>
  <c r="FX21" i="24"/>
  <c r="EK21" i="24"/>
  <c r="EJ21" i="24"/>
  <c r="EG21" i="24"/>
  <c r="EF21" i="24"/>
  <c r="ED21" i="24"/>
  <c r="EC21" i="24"/>
  <c r="EB21" i="24"/>
  <c r="CT21" i="24"/>
  <c r="CS21" i="24"/>
  <c r="CQ21" i="24"/>
  <c r="CP21" i="24"/>
  <c r="CO21" i="24"/>
  <c r="CM21" i="24"/>
  <c r="CL21" i="24"/>
  <c r="DS49" i="24" s="1"/>
  <c r="CK21" i="24"/>
  <c r="M21" i="24"/>
  <c r="GA43" i="24" s="1"/>
  <c r="L21" i="24"/>
  <c r="GA20" i="24" s="1"/>
  <c r="J21" i="24"/>
  <c r="I21" i="24"/>
  <c r="FY43" i="24" s="1"/>
  <c r="H21" i="24"/>
  <c r="FY20" i="24" s="1"/>
  <c r="F21" i="24"/>
  <c r="E21" i="24"/>
  <c r="FW43" i="24" s="1"/>
  <c r="D21" i="24"/>
  <c r="FW20" i="24" s="1"/>
  <c r="FV43" i="24"/>
  <c r="FV20" i="24"/>
  <c r="FN20" i="24"/>
  <c r="FL20" i="24"/>
  <c r="EK20" i="24"/>
  <c r="EJ20" i="24"/>
  <c r="EG20" i="24"/>
  <c r="EF20" i="24"/>
  <c r="ED20" i="24"/>
  <c r="EC20" i="24"/>
  <c r="EB20" i="24"/>
  <c r="CT20" i="24"/>
  <c r="CS20" i="24"/>
  <c r="DZ50" i="24" s="1"/>
  <c r="CQ20" i="24"/>
  <c r="CP20" i="24"/>
  <c r="CO20" i="24"/>
  <c r="CM20" i="24"/>
  <c r="CL20" i="24"/>
  <c r="DS48" i="24" s="1"/>
  <c r="CK20" i="24"/>
  <c r="DT50" i="24" s="1"/>
  <c r="CB20" i="24"/>
  <c r="BX20" i="24"/>
  <c r="BT20" i="24"/>
  <c r="BO20" i="24"/>
  <c r="M20" i="24"/>
  <c r="GA42" i="24" s="1"/>
  <c r="L20" i="24"/>
  <c r="GA19" i="24" s="1"/>
  <c r="J20" i="24"/>
  <c r="I20" i="24"/>
  <c r="FY42" i="24" s="1"/>
  <c r="H20" i="24"/>
  <c r="FY19" i="24" s="1"/>
  <c r="F20" i="24"/>
  <c r="E20" i="24"/>
  <c r="FW42" i="24" s="1"/>
  <c r="D20" i="24"/>
  <c r="FW19" i="24" s="1"/>
  <c r="FV42" i="24"/>
  <c r="FV19" i="24"/>
  <c r="FN19" i="24"/>
  <c r="FL19" i="24"/>
  <c r="EK19" i="24"/>
  <c r="EJ19" i="24"/>
  <c r="EG19" i="24"/>
  <c r="EF19" i="24"/>
  <c r="ED19" i="24"/>
  <c r="EC19" i="24"/>
  <c r="EB19" i="24"/>
  <c r="CT19" i="24"/>
  <c r="CS19" i="24"/>
  <c r="DZ49" i="24" s="1"/>
  <c r="CQ19" i="24"/>
  <c r="CP19" i="24"/>
  <c r="CO19" i="24"/>
  <c r="CM19" i="24"/>
  <c r="CL19" i="24"/>
  <c r="CK19" i="24"/>
  <c r="DT49" i="24" s="1"/>
  <c r="CB19" i="24"/>
  <c r="BX19" i="24"/>
  <c r="BT19" i="24"/>
  <c r="BO19" i="24"/>
  <c r="M19" i="24"/>
  <c r="GA41" i="24" s="1"/>
  <c r="L19" i="24"/>
  <c r="GA18" i="24" s="1"/>
  <c r="J19" i="24"/>
  <c r="I19" i="24"/>
  <c r="FY41" i="24" s="1"/>
  <c r="H19" i="24"/>
  <c r="FY18" i="24" s="1"/>
  <c r="F19" i="24"/>
  <c r="E19" i="24"/>
  <c r="FW41" i="24" s="1"/>
  <c r="D19" i="24"/>
  <c r="FW18" i="24" s="1"/>
  <c r="FV41" i="24"/>
  <c r="FV18" i="24"/>
  <c r="FN18" i="24"/>
  <c r="FL18" i="24"/>
  <c r="EK18" i="24"/>
  <c r="EJ18" i="24"/>
  <c r="EG18" i="24"/>
  <c r="EF18" i="24"/>
  <c r="ED18" i="24"/>
  <c r="EC18" i="24"/>
  <c r="EB18" i="24"/>
  <c r="CT18" i="24"/>
  <c r="CS18" i="24"/>
  <c r="DZ48" i="24" s="1"/>
  <c r="CQ18" i="24"/>
  <c r="CP18" i="24"/>
  <c r="CO18" i="24"/>
  <c r="CM18" i="24"/>
  <c r="CL18" i="24"/>
  <c r="CK18" i="24"/>
  <c r="DT48" i="24" s="1"/>
  <c r="CB18" i="24"/>
  <c r="BX18" i="24"/>
  <c r="BT18" i="24"/>
  <c r="BO18" i="24"/>
  <c r="M18" i="24"/>
  <c r="GA40" i="24" s="1"/>
  <c r="L18" i="24"/>
  <c r="GA17" i="24" s="1"/>
  <c r="J18" i="24"/>
  <c r="I18" i="24"/>
  <c r="FY40" i="24" s="1"/>
  <c r="H18" i="24"/>
  <c r="FY17" i="24" s="1"/>
  <c r="F18" i="24"/>
  <c r="E18" i="24"/>
  <c r="FW40" i="24" s="1"/>
  <c r="D18" i="24"/>
  <c r="FW17" i="24" s="1"/>
  <c r="FV40" i="24"/>
  <c r="FV17" i="24"/>
  <c r="FN17" i="24"/>
  <c r="FL17" i="24"/>
  <c r="EK17" i="24"/>
  <c r="EJ17" i="24"/>
  <c r="EG17" i="24"/>
  <c r="EF17" i="24"/>
  <c r="ED17" i="24"/>
  <c r="EC17" i="24"/>
  <c r="EB17" i="24"/>
  <c r="CT17" i="24"/>
  <c r="CS17" i="24"/>
  <c r="CQ17" i="24"/>
  <c r="CP17" i="24"/>
  <c r="CO17" i="24"/>
  <c r="CM17" i="24"/>
  <c r="CL17" i="24"/>
  <c r="CK17" i="24"/>
  <c r="CB17" i="24"/>
  <c r="BX17" i="24"/>
  <c r="BT17" i="24"/>
  <c r="BO17" i="24"/>
  <c r="M17" i="24"/>
  <c r="GA39" i="24" s="1"/>
  <c r="L17" i="24"/>
  <c r="GA16" i="24" s="1"/>
  <c r="J17" i="24"/>
  <c r="I17" i="24"/>
  <c r="FY39" i="24" s="1"/>
  <c r="H17" i="24"/>
  <c r="FY16" i="24" s="1"/>
  <c r="F17" i="24"/>
  <c r="E17" i="24"/>
  <c r="FW39" i="24" s="1"/>
  <c r="D17" i="24"/>
  <c r="FW16" i="24" s="1"/>
  <c r="FV39" i="24"/>
  <c r="FV16" i="24"/>
  <c r="FN16" i="24"/>
  <c r="FL16" i="24"/>
  <c r="EK16" i="24"/>
  <c r="EJ16" i="24"/>
  <c r="EG16" i="24"/>
  <c r="EF16" i="24"/>
  <c r="ED16" i="24"/>
  <c r="EC16" i="24"/>
  <c r="EB16" i="24"/>
  <c r="CT16" i="24"/>
  <c r="CS16" i="24"/>
  <c r="CQ16" i="24"/>
  <c r="CP16" i="24"/>
  <c r="CO16" i="24"/>
  <c r="CM16" i="24"/>
  <c r="CL16" i="24"/>
  <c r="CK16" i="24"/>
  <c r="CB16" i="24"/>
  <c r="BX16" i="24"/>
  <c r="BT16" i="24"/>
  <c r="BO16" i="24"/>
  <c r="M16" i="24"/>
  <c r="GA38" i="24" s="1"/>
  <c r="L16" i="24"/>
  <c r="GA15" i="24" s="1"/>
  <c r="J16" i="24"/>
  <c r="I16" i="24"/>
  <c r="FY38" i="24" s="1"/>
  <c r="H16" i="24"/>
  <c r="FY15" i="24" s="1"/>
  <c r="F16" i="24"/>
  <c r="E16" i="24"/>
  <c r="FW38" i="24" s="1"/>
  <c r="D16" i="24"/>
  <c r="FW15" i="24" s="1"/>
  <c r="FV38" i="24"/>
  <c r="GI15" i="24"/>
  <c r="GH15" i="24"/>
  <c r="GG15" i="24"/>
  <c r="GF15" i="24"/>
  <c r="GE15" i="24"/>
  <c r="GD15" i="24"/>
  <c r="GB15" i="24"/>
  <c r="FZ15" i="24"/>
  <c r="FX15" i="24"/>
  <c r="FV15" i="24"/>
  <c r="EK15" i="24"/>
  <c r="EJ15" i="24"/>
  <c r="EG15" i="24"/>
  <c r="EF15" i="24"/>
  <c r="EE15" i="24"/>
  <c r="ED15" i="24"/>
  <c r="EC15" i="24"/>
  <c r="EB15" i="24"/>
  <c r="CT15" i="24"/>
  <c r="CS15" i="24"/>
  <c r="CR15" i="24"/>
  <c r="CQ15" i="24"/>
  <c r="CP15" i="24"/>
  <c r="CO15" i="24"/>
  <c r="CN15" i="24"/>
  <c r="CM15" i="24"/>
  <c r="CL15" i="24"/>
  <c r="CK15" i="24"/>
  <c r="M15" i="24"/>
  <c r="GA37" i="24" s="1"/>
  <c r="L15" i="24"/>
  <c r="GA14" i="24" s="1"/>
  <c r="K15" i="24"/>
  <c r="J15" i="24"/>
  <c r="I15" i="24"/>
  <c r="FY37" i="24" s="1"/>
  <c r="H15" i="24"/>
  <c r="FY14" i="24" s="1"/>
  <c r="G15" i="24"/>
  <c r="F15" i="24"/>
  <c r="E15" i="24"/>
  <c r="FW37" i="24" s="1"/>
  <c r="D15" i="24"/>
  <c r="FW14" i="24" s="1"/>
  <c r="FV37" i="24"/>
  <c r="GI14" i="24"/>
  <c r="GH14" i="24"/>
  <c r="GG14" i="24"/>
  <c r="GF14" i="24"/>
  <c r="GD14" i="24"/>
  <c r="GB14" i="24"/>
  <c r="FZ14" i="24"/>
  <c r="FV14" i="24"/>
  <c r="EK14" i="24"/>
  <c r="EJ14" i="24"/>
  <c r="EG14" i="24"/>
  <c r="EF14" i="24"/>
  <c r="EE14" i="24"/>
  <c r="ED14" i="24"/>
  <c r="EC14" i="24"/>
  <c r="EB14" i="24"/>
  <c r="CT14" i="24"/>
  <c r="CS14" i="24"/>
  <c r="CR14" i="24"/>
  <c r="CQ14" i="24"/>
  <c r="CP14" i="24"/>
  <c r="CO14" i="24"/>
  <c r="CN14" i="24"/>
  <c r="CM14" i="24"/>
  <c r="CL14" i="24"/>
  <c r="CK14" i="24"/>
  <c r="M14" i="24"/>
  <c r="GA36" i="24" s="1"/>
  <c r="L14" i="24"/>
  <c r="GA13" i="24" s="1"/>
  <c r="K14" i="24"/>
  <c r="J14" i="24"/>
  <c r="I14" i="24"/>
  <c r="FY36" i="24" s="1"/>
  <c r="H14" i="24"/>
  <c r="FY13" i="24" s="1"/>
  <c r="G14" i="24"/>
  <c r="F14" i="24"/>
  <c r="E14" i="24"/>
  <c r="FW36" i="24" s="1"/>
  <c r="D14" i="24"/>
  <c r="FW13" i="24" s="1"/>
  <c r="FV36" i="24"/>
  <c r="FV13" i="24"/>
  <c r="GI13" i="24"/>
  <c r="GH13" i="24"/>
  <c r="GG13" i="24"/>
  <c r="GF13" i="24"/>
  <c r="GD13" i="24"/>
  <c r="GB13" i="24"/>
  <c r="FZ13" i="24"/>
  <c r="EK13" i="24"/>
  <c r="EJ13" i="24"/>
  <c r="EG13" i="24"/>
  <c r="EF13" i="24"/>
  <c r="EE13" i="24"/>
  <c r="ED13" i="24"/>
  <c r="EC13" i="24"/>
  <c r="EB13" i="24"/>
  <c r="CT13" i="24"/>
  <c r="CS13" i="24"/>
  <c r="CR13" i="24"/>
  <c r="CQ13" i="24"/>
  <c r="CP13" i="24"/>
  <c r="CO13" i="24"/>
  <c r="CN13" i="24"/>
  <c r="CM13" i="24"/>
  <c r="CL13" i="24"/>
  <c r="CK13" i="24"/>
  <c r="M13" i="24"/>
  <c r="GA35" i="24" s="1"/>
  <c r="L13" i="24"/>
  <c r="GA12" i="24" s="1"/>
  <c r="K13" i="24"/>
  <c r="J13" i="24"/>
  <c r="I13" i="24"/>
  <c r="FY35" i="24" s="1"/>
  <c r="H13" i="24"/>
  <c r="FY12" i="24" s="1"/>
  <c r="G13" i="24"/>
  <c r="F13" i="24"/>
  <c r="E13" i="24"/>
  <c r="FW35" i="24" s="1"/>
  <c r="D13" i="24"/>
  <c r="FW12" i="24" s="1"/>
  <c r="FV35" i="24"/>
  <c r="GH12" i="24"/>
  <c r="GG12" i="24"/>
  <c r="GD12" i="24"/>
  <c r="FZ12" i="24"/>
  <c r="FV12" i="24"/>
  <c r="EK12" i="24"/>
  <c r="EJ12" i="24"/>
  <c r="EG12" i="24"/>
  <c r="EF12" i="24"/>
  <c r="EE12" i="24"/>
  <c r="ED12" i="24"/>
  <c r="EC12" i="24"/>
  <c r="EB12" i="24"/>
  <c r="CT12" i="24"/>
  <c r="CS12" i="24"/>
  <c r="CR12" i="24"/>
  <c r="CQ12" i="24"/>
  <c r="CP12" i="24"/>
  <c r="CO12" i="24"/>
  <c r="CN12" i="24"/>
  <c r="CM12" i="24"/>
  <c r="CL12" i="24"/>
  <c r="CK12" i="24"/>
  <c r="M12" i="24"/>
  <c r="GA34" i="24" s="1"/>
  <c r="L12" i="24"/>
  <c r="GA11" i="24" s="1"/>
  <c r="K12" i="24"/>
  <c r="J12" i="24"/>
  <c r="I12" i="24"/>
  <c r="FY34" i="24" s="1"/>
  <c r="H12" i="24"/>
  <c r="FY11" i="24" s="1"/>
  <c r="G12" i="24"/>
  <c r="F12" i="24"/>
  <c r="E12" i="24"/>
  <c r="FW34" i="24" s="1"/>
  <c r="D12" i="24"/>
  <c r="FW11" i="24" s="1"/>
  <c r="FV34" i="24"/>
  <c r="GQ11" i="24"/>
  <c r="GP11" i="24"/>
  <c r="GO11" i="24"/>
  <c r="GN11" i="24"/>
  <c r="GM11" i="24"/>
  <c r="GL11" i="24"/>
  <c r="GD11" i="24"/>
  <c r="FV11" i="24"/>
  <c r="EK11" i="24"/>
  <c r="EJ11" i="24"/>
  <c r="EG11" i="24"/>
  <c r="EF11" i="24"/>
  <c r="EE11" i="24"/>
  <c r="ED11" i="24"/>
  <c r="EC11" i="24"/>
  <c r="EB11" i="24"/>
  <c r="CT11" i="24"/>
  <c r="CS11" i="24"/>
  <c r="CR11" i="24"/>
  <c r="CQ11" i="24"/>
  <c r="CP11" i="24"/>
  <c r="CO11" i="24"/>
  <c r="CN11" i="24"/>
  <c r="CM11" i="24"/>
  <c r="CL11" i="24"/>
  <c r="CK11" i="24"/>
  <c r="BS11" i="24"/>
  <c r="M11" i="24"/>
  <c r="GA33" i="24" s="1"/>
  <c r="L11" i="24"/>
  <c r="GA10" i="24" s="1"/>
  <c r="K11" i="24"/>
  <c r="J11" i="24"/>
  <c r="I11" i="24"/>
  <c r="FY33" i="24" s="1"/>
  <c r="H11" i="24"/>
  <c r="FY10" i="24" s="1"/>
  <c r="G11" i="24"/>
  <c r="F11" i="24"/>
  <c r="E11" i="24"/>
  <c r="FW33" i="24" s="1"/>
  <c r="D11" i="24"/>
  <c r="FW10" i="24" s="1"/>
  <c r="FV33" i="24"/>
  <c r="FV10" i="24"/>
  <c r="GD10" i="24"/>
  <c r="EK10" i="24"/>
  <c r="EJ10" i="24"/>
  <c r="EG10" i="24"/>
  <c r="EF10" i="24"/>
  <c r="EE10" i="24"/>
  <c r="ED10" i="24"/>
  <c r="EC10" i="24"/>
  <c r="EB10" i="24"/>
  <c r="CT10" i="24"/>
  <c r="CS10" i="24"/>
  <c r="CR10" i="24"/>
  <c r="CQ10" i="24"/>
  <c r="CP10" i="24"/>
  <c r="CO10" i="24"/>
  <c r="CN10" i="24"/>
  <c r="CM10" i="24"/>
  <c r="CL10" i="24"/>
  <c r="CK10" i="24"/>
  <c r="M10" i="24"/>
  <c r="GA32" i="24" s="1"/>
  <c r="L10" i="24"/>
  <c r="GA9" i="24" s="1"/>
  <c r="K10" i="24"/>
  <c r="J10" i="24"/>
  <c r="I10" i="24"/>
  <c r="FY32" i="24" s="1"/>
  <c r="H10" i="24"/>
  <c r="FY9" i="24" s="1"/>
  <c r="G10" i="24"/>
  <c r="F10" i="24"/>
  <c r="E10" i="24"/>
  <c r="FW32" i="24" s="1"/>
  <c r="D10" i="24"/>
  <c r="FW9" i="24" s="1"/>
  <c r="FV32" i="24"/>
  <c r="FV9" i="24"/>
  <c r="GQ9" i="24"/>
  <c r="GP9" i="24"/>
  <c r="GO9" i="24"/>
  <c r="GN9" i="24"/>
  <c r="GN16" i="24" s="1"/>
  <c r="GM9" i="24"/>
  <c r="GL9" i="24"/>
  <c r="GD9" i="24"/>
  <c r="EK9" i="24"/>
  <c r="EJ9" i="24"/>
  <c r="EG9" i="24"/>
  <c r="EF9" i="24"/>
  <c r="EE9" i="24"/>
  <c r="ED9" i="24"/>
  <c r="EC9" i="24"/>
  <c r="EB9" i="24"/>
  <c r="CT9" i="24"/>
  <c r="CS9" i="24"/>
  <c r="CR9" i="24"/>
  <c r="CQ9" i="24"/>
  <c r="CP9" i="24"/>
  <c r="CO9" i="24"/>
  <c r="CN9" i="24"/>
  <c r="CM9" i="24"/>
  <c r="CL9" i="24"/>
  <c r="CK9" i="24"/>
  <c r="M9" i="24"/>
  <c r="GA31" i="24" s="1"/>
  <c r="L9" i="24"/>
  <c r="GA8" i="24" s="1"/>
  <c r="K9" i="24"/>
  <c r="J9" i="24"/>
  <c r="I9" i="24"/>
  <c r="FY31" i="24" s="1"/>
  <c r="H9" i="24"/>
  <c r="FY8" i="24" s="1"/>
  <c r="G9" i="24"/>
  <c r="F9" i="24"/>
  <c r="E9" i="24"/>
  <c r="FW31" i="24" s="1"/>
  <c r="D9" i="24"/>
  <c r="FW8" i="24" s="1"/>
  <c r="FV31" i="24"/>
  <c r="GQ8" i="24"/>
  <c r="GQ17" i="24" s="1"/>
  <c r="GP8" i="24"/>
  <c r="GP17" i="24" s="1"/>
  <c r="GO8" i="24"/>
  <c r="GO17" i="24" s="1"/>
  <c r="GN8" i="24"/>
  <c r="GM8" i="24"/>
  <c r="GM17" i="24" s="1"/>
  <c r="GL8" i="24"/>
  <c r="GL17" i="24" s="1"/>
  <c r="GD8" i="24"/>
  <c r="FV8" i="24"/>
  <c r="EK8" i="24"/>
  <c r="EJ8" i="24"/>
  <c r="EG8" i="24"/>
  <c r="EF8" i="24"/>
  <c r="EE8" i="24"/>
  <c r="ED8" i="24"/>
  <c r="EC8" i="24"/>
  <c r="EB8" i="24"/>
  <c r="CT8" i="24"/>
  <c r="CS8" i="24"/>
  <c r="CR8" i="24"/>
  <c r="CQ8" i="24"/>
  <c r="CP8" i="24"/>
  <c r="CO8" i="24"/>
  <c r="CN8" i="24"/>
  <c r="CM8" i="24"/>
  <c r="CL8" i="24"/>
  <c r="CK8" i="24"/>
  <c r="M8" i="24"/>
  <c r="GA30" i="24" s="1"/>
  <c r="L8" i="24"/>
  <c r="GA7" i="24" s="1"/>
  <c r="K8" i="24"/>
  <c r="J8" i="24"/>
  <c r="I8" i="24"/>
  <c r="FY30" i="24" s="1"/>
  <c r="H8" i="24"/>
  <c r="FY7" i="24" s="1"/>
  <c r="G8" i="24"/>
  <c r="F8" i="24"/>
  <c r="E8" i="24"/>
  <c r="FW30" i="24" s="1"/>
  <c r="D8" i="24"/>
  <c r="FW7" i="24" s="1"/>
  <c r="FV30" i="24"/>
  <c r="FV7" i="24"/>
  <c r="GQ7" i="24"/>
  <c r="GQ18" i="24" s="1"/>
  <c r="GP7" i="24"/>
  <c r="GO7" i="24"/>
  <c r="GO18" i="24" s="1"/>
  <c r="GN7" i="24"/>
  <c r="GN18" i="24" s="1"/>
  <c r="GM7" i="24"/>
  <c r="GM18" i="24" s="1"/>
  <c r="GL7" i="24"/>
  <c r="GL18" i="24" s="1"/>
  <c r="GD7" i="24"/>
  <c r="EK7" i="24"/>
  <c r="EJ7" i="24"/>
  <c r="EG7" i="24"/>
  <c r="EF7" i="24"/>
  <c r="EE7" i="24"/>
  <c r="ED7" i="24"/>
  <c r="EC7" i="24"/>
  <c r="EB7" i="24"/>
  <c r="CT7" i="24"/>
  <c r="CS7" i="24"/>
  <c r="CR7" i="24"/>
  <c r="CQ7" i="24"/>
  <c r="CP7" i="24"/>
  <c r="CO7" i="24"/>
  <c r="CN7" i="24"/>
  <c r="CM7" i="24"/>
  <c r="CL7" i="24"/>
  <c r="CK7" i="24"/>
  <c r="M7" i="24"/>
  <c r="L7" i="24"/>
  <c r="GA6" i="24" s="1"/>
  <c r="K7" i="24"/>
  <c r="J7" i="24"/>
  <c r="I7" i="24"/>
  <c r="H7" i="24"/>
  <c r="FY6" i="24" s="1"/>
  <c r="G7" i="24"/>
  <c r="F7" i="24"/>
  <c r="E7" i="24"/>
  <c r="D7" i="24"/>
  <c r="FW6" i="24" s="1"/>
  <c r="FV29" i="24"/>
  <c r="FV6" i="24"/>
  <c r="GD6" i="24"/>
  <c r="GL10" i="24" l="1"/>
  <c r="GL19" i="24" s="1"/>
  <c r="GP6" i="24"/>
  <c r="GP20" i="24" s="1"/>
  <c r="J61" i="24"/>
  <c r="J57" i="24"/>
  <c r="J56" i="24"/>
  <c r="J55" i="24"/>
  <c r="J54" i="24"/>
  <c r="J53" i="24"/>
  <c r="J52" i="24"/>
  <c r="J51" i="24"/>
  <c r="CT57" i="24"/>
  <c r="CT56" i="24"/>
  <c r="CT55" i="24"/>
  <c r="CT54" i="24"/>
  <c r="CT53" i="24"/>
  <c r="CT52" i="24"/>
  <c r="CT51" i="24"/>
  <c r="CL57" i="24"/>
  <c r="CL56" i="24"/>
  <c r="CL55" i="24"/>
  <c r="CL54" i="24"/>
  <c r="CL53" i="24"/>
  <c r="CL52" i="24"/>
  <c r="CL51" i="24"/>
  <c r="GN6" i="24"/>
  <c r="GN20" i="24" s="1"/>
  <c r="GN10" i="24"/>
  <c r="CM61" i="24"/>
  <c r="CM57" i="24"/>
  <c r="CM56" i="24"/>
  <c r="CM55" i="24"/>
  <c r="CM54" i="24"/>
  <c r="CM53" i="24"/>
  <c r="CM52" i="24"/>
  <c r="CM51" i="24"/>
  <c r="EC57" i="24"/>
  <c r="FB11" i="24" s="1"/>
  <c r="EC56" i="24"/>
  <c r="FB10" i="24" s="1"/>
  <c r="EC55" i="24"/>
  <c r="EC54" i="24"/>
  <c r="FB8" i="24" s="1"/>
  <c r="EC53" i="24"/>
  <c r="EC52" i="24"/>
  <c r="FB6" i="24" s="1"/>
  <c r="ED57" i="24"/>
  <c r="FD11" i="24" s="1"/>
  <c r="ED56" i="24"/>
  <c r="FD10" i="24" s="1"/>
  <c r="ED55" i="24"/>
  <c r="ED54" i="24"/>
  <c r="FD8" i="24" s="1"/>
  <c r="ED53" i="24"/>
  <c r="ED52" i="24"/>
  <c r="FD6" i="24" s="1"/>
  <c r="I57" i="24"/>
  <c r="I56" i="24"/>
  <c r="I55" i="24"/>
  <c r="I54" i="24"/>
  <c r="I53" i="24"/>
  <c r="I52" i="24"/>
  <c r="I51" i="24"/>
  <c r="FY29" i="24"/>
  <c r="K57" i="24"/>
  <c r="K56" i="24"/>
  <c r="K55" i="24"/>
  <c r="K54" i="24"/>
  <c r="K53" i="24"/>
  <c r="K52" i="24"/>
  <c r="K51" i="24"/>
  <c r="CN57" i="24"/>
  <c r="CN56" i="24"/>
  <c r="CN55" i="24"/>
  <c r="CN54" i="24"/>
  <c r="CN53" i="24"/>
  <c r="CN52" i="24"/>
  <c r="CN51" i="24"/>
  <c r="EE57" i="24"/>
  <c r="FF11" i="24" s="1"/>
  <c r="EE56" i="24"/>
  <c r="FF10" i="24" s="1"/>
  <c r="EE55" i="24"/>
  <c r="EE54" i="24"/>
  <c r="FF8" i="24" s="1"/>
  <c r="EE53" i="24"/>
  <c r="EE52" i="24"/>
  <c r="FF6" i="24" s="1"/>
  <c r="GL16" i="24"/>
  <c r="GL6" i="24"/>
  <c r="GL20" i="24" s="1"/>
  <c r="D62" i="24"/>
  <c r="D61" i="24"/>
  <c r="D57" i="24"/>
  <c r="D56" i="24"/>
  <c r="D55" i="24"/>
  <c r="D54" i="24"/>
  <c r="D53" i="24"/>
  <c r="D52" i="24"/>
  <c r="D51" i="24"/>
  <c r="L61" i="24"/>
  <c r="L57" i="24"/>
  <c r="L56" i="24"/>
  <c r="L55" i="24"/>
  <c r="L54" i="24"/>
  <c r="L53" i="24"/>
  <c r="L52" i="24"/>
  <c r="L51" i="24"/>
  <c r="CO61" i="24"/>
  <c r="CO57" i="24"/>
  <c r="CO56" i="24"/>
  <c r="CO55" i="24"/>
  <c r="CO54" i="24"/>
  <c r="CO53" i="24"/>
  <c r="CO52" i="24"/>
  <c r="CO51" i="24"/>
  <c r="EF57" i="24"/>
  <c r="FH11" i="24" s="1"/>
  <c r="EF56" i="24"/>
  <c r="FH10" i="24" s="1"/>
  <c r="EF55" i="24"/>
  <c r="EF54" i="24"/>
  <c r="FH8" i="24" s="1"/>
  <c r="EF53" i="24"/>
  <c r="EF52" i="24"/>
  <c r="FH6" i="24" s="1"/>
  <c r="GM16" i="24"/>
  <c r="GP10" i="24"/>
  <c r="GP19" i="24" s="1"/>
  <c r="GN19" i="24"/>
  <c r="E57" i="24"/>
  <c r="E56" i="24"/>
  <c r="E55" i="24"/>
  <c r="E54" i="24"/>
  <c r="E53" i="24"/>
  <c r="E52" i="24"/>
  <c r="E51" i="24"/>
  <c r="FW29" i="24"/>
  <c r="CP57" i="24"/>
  <c r="CP56" i="24"/>
  <c r="CP55" i="24"/>
  <c r="CP54" i="24"/>
  <c r="CP53" i="24"/>
  <c r="CP52" i="24"/>
  <c r="CP51" i="24"/>
  <c r="EG57" i="24"/>
  <c r="FJ11" i="24" s="1"/>
  <c r="EG56" i="24"/>
  <c r="FJ10" i="24" s="1"/>
  <c r="EG55" i="24"/>
  <c r="EG54" i="24"/>
  <c r="FJ8" i="24" s="1"/>
  <c r="EG53" i="24"/>
  <c r="EG52" i="24"/>
  <c r="FJ6" i="24" s="1"/>
  <c r="GP18" i="24"/>
  <c r="F57" i="24"/>
  <c r="F56" i="24"/>
  <c r="F55" i="24"/>
  <c r="F54" i="24"/>
  <c r="F53" i="24"/>
  <c r="F52" i="24"/>
  <c r="F51" i="24"/>
  <c r="F61" i="24"/>
  <c r="CQ61" i="24"/>
  <c r="CQ57" i="24"/>
  <c r="CQ56" i="24"/>
  <c r="CQ55" i="24"/>
  <c r="CQ54" i="24"/>
  <c r="CQ53" i="24"/>
  <c r="CQ52" i="24"/>
  <c r="CQ51" i="24"/>
  <c r="EJ57" i="24"/>
  <c r="FP11" i="24" s="1"/>
  <c r="EJ56" i="24"/>
  <c r="FP10" i="24" s="1"/>
  <c r="GH10" i="24" s="1"/>
  <c r="EJ55" i="24"/>
  <c r="EJ54" i="24"/>
  <c r="FP8" i="24" s="1"/>
  <c r="EJ53" i="24"/>
  <c r="EJ52" i="24"/>
  <c r="FP6" i="24" s="1"/>
  <c r="GO16" i="24"/>
  <c r="M57" i="24"/>
  <c r="M56" i="24"/>
  <c r="M55" i="24"/>
  <c r="M54" i="24"/>
  <c r="M53" i="24"/>
  <c r="M52" i="24"/>
  <c r="M51" i="24"/>
  <c r="GA29" i="24"/>
  <c r="G57" i="24"/>
  <c r="G56" i="24"/>
  <c r="G55" i="24"/>
  <c r="G54" i="24"/>
  <c r="G53" i="24"/>
  <c r="G52" i="24"/>
  <c r="G51" i="24"/>
  <c r="CR57" i="24"/>
  <c r="CR56" i="24"/>
  <c r="CR55" i="24"/>
  <c r="CR54" i="24"/>
  <c r="CR53" i="24"/>
  <c r="CR52" i="24"/>
  <c r="CR51" i="24"/>
  <c r="EK57" i="24"/>
  <c r="FR11" i="24" s="1"/>
  <c r="EK56" i="24"/>
  <c r="FR10" i="24" s="1"/>
  <c r="EK55" i="24"/>
  <c r="EK54" i="24"/>
  <c r="FR8" i="24" s="1"/>
  <c r="EK53" i="24"/>
  <c r="EK52" i="24"/>
  <c r="FR6" i="24" s="1"/>
  <c r="GP16" i="24"/>
  <c r="H57" i="24"/>
  <c r="H56" i="24"/>
  <c r="H55" i="24"/>
  <c r="H54" i="24"/>
  <c r="H53" i="24"/>
  <c r="H52" i="24"/>
  <c r="H51" i="24"/>
  <c r="H61" i="24"/>
  <c r="CK57" i="24"/>
  <c r="CK56" i="24"/>
  <c r="CK55" i="24"/>
  <c r="CK54" i="24"/>
  <c r="CK53" i="24"/>
  <c r="CK52" i="24"/>
  <c r="CK51" i="24"/>
  <c r="CK61" i="24"/>
  <c r="CS57" i="24"/>
  <c r="CS56" i="24"/>
  <c r="CS55" i="24"/>
  <c r="CS54" i="24"/>
  <c r="CS53" i="24"/>
  <c r="CS52" i="24"/>
  <c r="CS51" i="24"/>
  <c r="CS61" i="24"/>
  <c r="EB57" i="24"/>
  <c r="EZ11" i="24" s="1"/>
  <c r="EB56" i="24"/>
  <c r="EZ10" i="24" s="1"/>
  <c r="EB55" i="24"/>
  <c r="EB54" i="24"/>
  <c r="EZ8" i="24" s="1"/>
  <c r="EB53" i="24"/>
  <c r="EB52" i="24"/>
  <c r="EZ6" i="24" s="1"/>
  <c r="GN17" i="24"/>
  <c r="GQ16" i="24"/>
  <c r="CC50" i="24" a="1"/>
  <c r="CC50" i="24" s="1"/>
  <c r="CC48" i="24" a="1"/>
  <c r="CC48" i="24" s="1"/>
  <c r="CC49" i="24" a="1"/>
  <c r="CC49" i="24" s="1"/>
  <c r="H58" i="24" l="1"/>
  <c r="H59" i="24" s="1"/>
  <c r="CR58" i="24"/>
  <c r="CR59" i="24" s="1"/>
  <c r="GH8" i="24"/>
  <c r="FJ9" i="24"/>
  <c r="CN58" i="24"/>
  <c r="CN60" i="24" s="1"/>
  <c r="FP9" i="24"/>
  <c r="FP17" i="24" s="1"/>
  <c r="CM58" i="24"/>
  <c r="CM59" i="24" s="1"/>
  <c r="J58" i="24"/>
  <c r="J59" i="24" s="1"/>
  <c r="EB58" i="24"/>
  <c r="EB59" i="24" s="1"/>
  <c r="EZ7" i="24"/>
  <c r="EZ18" i="24" s="1"/>
  <c r="EE58" i="24"/>
  <c r="EE60" i="24" s="1"/>
  <c r="FF7" i="24"/>
  <c r="FF18" i="24" s="1"/>
  <c r="EZ9" i="24"/>
  <c r="EZ17" i="24" s="1"/>
  <c r="FR9" i="24"/>
  <c r="FR17" i="24" s="1"/>
  <c r="GH11" i="24"/>
  <c r="FF9" i="24"/>
  <c r="EC58" i="24"/>
  <c r="EC59" i="24" s="1"/>
  <c r="FB7" i="24"/>
  <c r="FB18" i="24" s="1"/>
  <c r="CT58" i="24"/>
  <c r="CT60" i="24" s="1"/>
  <c r="CK58" i="24"/>
  <c r="CK60" i="24" s="1"/>
  <c r="FH9" i="24"/>
  <c r="FH17" i="24" s="1"/>
  <c r="CL58" i="24"/>
  <c r="CL59" i="24" s="1"/>
  <c r="CS58" i="24"/>
  <c r="CS59" i="24" s="1"/>
  <c r="CP58" i="24"/>
  <c r="CP60" i="24" s="1"/>
  <c r="E58" i="24"/>
  <c r="E59" i="24" s="1"/>
  <c r="ED58" i="24"/>
  <c r="ED59" i="24" s="1"/>
  <c r="FD7" i="24"/>
  <c r="FD18" i="24" s="1"/>
  <c r="FB9" i="24"/>
  <c r="FB17" i="24" s="1"/>
  <c r="GH6" i="24"/>
  <c r="CQ58" i="24"/>
  <c r="CQ60" i="24" s="1"/>
  <c r="EG58" i="24"/>
  <c r="EG60" i="24" s="1"/>
  <c r="FJ7" i="24"/>
  <c r="FJ18" i="24" s="1"/>
  <c r="CO58" i="24"/>
  <c r="CO60" i="24" s="1"/>
  <c r="L58" i="24"/>
  <c r="L60" i="24" s="1"/>
  <c r="D58" i="24"/>
  <c r="D59" i="24" s="1"/>
  <c r="EK58" i="24"/>
  <c r="EK59" i="24" s="1"/>
  <c r="FR7" i="24"/>
  <c r="FR18" i="24" s="1"/>
  <c r="G58" i="24"/>
  <c r="G59" i="24" s="1"/>
  <c r="M58" i="24"/>
  <c r="M60" i="24" s="1"/>
  <c r="EJ58" i="24"/>
  <c r="EJ60" i="24" s="1"/>
  <c r="FP7" i="24"/>
  <c r="F58" i="24"/>
  <c r="F59" i="24" s="1"/>
  <c r="EF58" i="24"/>
  <c r="EF59" i="24" s="1"/>
  <c r="FH7" i="24"/>
  <c r="K58" i="24"/>
  <c r="K59" i="24" s="1"/>
  <c r="I58" i="24"/>
  <c r="I60" i="24" s="1"/>
  <c r="FD9" i="24"/>
  <c r="H60" i="24" l="1"/>
  <c r="CL60" i="24"/>
  <c r="EB60" i="24"/>
  <c r="CR60" i="24"/>
  <c r="CP59" i="24"/>
  <c r="DA19" i="24" s="1"/>
  <c r="ED60" i="24"/>
  <c r="J60" i="24"/>
  <c r="EC60" i="24"/>
  <c r="CM60" i="24"/>
  <c r="CN59" i="24"/>
  <c r="CY27" i="24" s="1"/>
  <c r="DU27" i="24" s="1"/>
  <c r="EE59" i="24"/>
  <c r="I59" i="24"/>
  <c r="T28" i="24" s="1"/>
  <c r="FB20" i="24"/>
  <c r="EZ20" i="24"/>
  <c r="E60" i="24"/>
  <c r="DD27" i="24"/>
  <c r="DD26" i="24"/>
  <c r="DD23" i="24"/>
  <c r="DD22" i="24"/>
  <c r="DD21" i="24"/>
  <c r="DD28" i="24"/>
  <c r="DD20" i="24"/>
  <c r="DD24" i="24"/>
  <c r="DD14" i="24"/>
  <c r="DD19" i="24"/>
  <c r="DD18" i="24"/>
  <c r="DD16" i="24"/>
  <c r="DD15" i="24"/>
  <c r="DD17" i="24"/>
  <c r="DD11" i="24"/>
  <c r="DD8" i="24"/>
  <c r="DD25" i="24"/>
  <c r="DD29" i="24"/>
  <c r="DD9" i="24"/>
  <c r="DD13" i="24"/>
  <c r="DD7" i="24"/>
  <c r="DD12" i="24"/>
  <c r="DD10" i="24"/>
  <c r="Q27" i="24"/>
  <c r="Q29" i="24"/>
  <c r="Q25" i="24"/>
  <c r="Q21" i="24"/>
  <c r="Q23" i="24"/>
  <c r="Q22" i="24"/>
  <c r="Q20" i="24"/>
  <c r="Q18" i="24"/>
  <c r="Q24" i="24"/>
  <c r="Q17" i="24"/>
  <c r="Q26" i="24"/>
  <c r="Q16" i="24"/>
  <c r="Q15" i="24"/>
  <c r="Q28" i="24"/>
  <c r="Q7" i="24"/>
  <c r="Q10" i="24"/>
  <c r="Q19" i="24"/>
  <c r="Q14" i="24"/>
  <c r="Q8" i="24"/>
  <c r="Q11" i="24"/>
  <c r="Q12" i="24"/>
  <c r="Q13" i="24"/>
  <c r="Q9" i="24"/>
  <c r="DG25" i="24"/>
  <c r="DG21" i="24"/>
  <c r="DG27" i="24"/>
  <c r="DG28" i="24"/>
  <c r="DG24" i="24"/>
  <c r="DG19" i="24"/>
  <c r="DG23" i="24"/>
  <c r="DG18" i="24"/>
  <c r="DG22" i="24"/>
  <c r="DG26" i="24"/>
  <c r="DG14" i="24"/>
  <c r="DG17" i="24"/>
  <c r="DG29" i="24"/>
  <c r="DG20" i="24"/>
  <c r="DG15" i="24"/>
  <c r="DG12" i="24"/>
  <c r="DG9" i="24"/>
  <c r="DG16" i="24"/>
  <c r="DG13" i="24"/>
  <c r="DG7" i="24"/>
  <c r="DG10" i="24"/>
  <c r="DG11" i="24"/>
  <c r="DG8" i="24"/>
  <c r="O29" i="24"/>
  <c r="O27" i="24"/>
  <c r="O23" i="24"/>
  <c r="O28" i="24"/>
  <c r="O26" i="24"/>
  <c r="O22" i="24"/>
  <c r="O17" i="24"/>
  <c r="O21" i="24"/>
  <c r="O19" i="24"/>
  <c r="O15" i="24"/>
  <c r="O20" i="24"/>
  <c r="O25" i="24"/>
  <c r="O24" i="24"/>
  <c r="O16" i="24"/>
  <c r="O13" i="24"/>
  <c r="O12" i="24"/>
  <c r="O9" i="24"/>
  <c r="O10" i="24"/>
  <c r="O7" i="24"/>
  <c r="O14" i="24"/>
  <c r="O11" i="24"/>
  <c r="O18" i="24"/>
  <c r="O8" i="24"/>
  <c r="AI24" i="24"/>
  <c r="AI28" i="24"/>
  <c r="AI23" i="24"/>
  <c r="AI26" i="24"/>
  <c r="AI25" i="24"/>
  <c r="AI27" i="24"/>
  <c r="AI22" i="24"/>
  <c r="AI19" i="24"/>
  <c r="AI18" i="24"/>
  <c r="AI17" i="24"/>
  <c r="AI16" i="24"/>
  <c r="AI15" i="24"/>
  <c r="AI10" i="24"/>
  <c r="AI11" i="24"/>
  <c r="AI20" i="24"/>
  <c r="AI8" i="24"/>
  <c r="AI12" i="24"/>
  <c r="AI9" i="24"/>
  <c r="AI13" i="24"/>
  <c r="AI14" i="24"/>
  <c r="AI21" i="24"/>
  <c r="AI7" i="24"/>
  <c r="DC29" i="24"/>
  <c r="DY29" i="24" s="1"/>
  <c r="DC26" i="24"/>
  <c r="DY26" i="24" s="1"/>
  <c r="DC22" i="24"/>
  <c r="DY22" i="24" s="1"/>
  <c r="DC25" i="24"/>
  <c r="DY25" i="24" s="1"/>
  <c r="DC23" i="24"/>
  <c r="DY23" i="24" s="1"/>
  <c r="DC27" i="24"/>
  <c r="DY27" i="24" s="1"/>
  <c r="DC28" i="24"/>
  <c r="DY28" i="24" s="1"/>
  <c r="DC17" i="24"/>
  <c r="DY17" i="24" s="1"/>
  <c r="DC19" i="24"/>
  <c r="DY19" i="24" s="1"/>
  <c r="DC21" i="24"/>
  <c r="DY21" i="24" s="1"/>
  <c r="DC20" i="24"/>
  <c r="DY20" i="24" s="1"/>
  <c r="DC24" i="24"/>
  <c r="DY24" i="24" s="1"/>
  <c r="DC18" i="24"/>
  <c r="DY18" i="24" s="1"/>
  <c r="DC16" i="24"/>
  <c r="DY16" i="24" s="1"/>
  <c r="DC15" i="24"/>
  <c r="DC10" i="24"/>
  <c r="DC14" i="24"/>
  <c r="DC11" i="24"/>
  <c r="DC8" i="24"/>
  <c r="DC12" i="24"/>
  <c r="DC13" i="24"/>
  <c r="DC9" i="24"/>
  <c r="DC7" i="24"/>
  <c r="DP26" i="24"/>
  <c r="DP28" i="24"/>
  <c r="DP24" i="24"/>
  <c r="DP23" i="24"/>
  <c r="DP22" i="24"/>
  <c r="DP21" i="24"/>
  <c r="DP25" i="24"/>
  <c r="DP27" i="24"/>
  <c r="DP18" i="24"/>
  <c r="DP20" i="24"/>
  <c r="DP17" i="24"/>
  <c r="DP15" i="24"/>
  <c r="DP16" i="24"/>
  <c r="DP12" i="24"/>
  <c r="DP9" i="24"/>
  <c r="DP7" i="24"/>
  <c r="DP10" i="24"/>
  <c r="DP19" i="24"/>
  <c r="DP11" i="24"/>
  <c r="DP13" i="24"/>
  <c r="DP14" i="24"/>
  <c r="DP8" i="24"/>
  <c r="AH29" i="24"/>
  <c r="AH27" i="24"/>
  <c r="AH23" i="24"/>
  <c r="AH24" i="24"/>
  <c r="AH21" i="24"/>
  <c r="AH20" i="24"/>
  <c r="AH17" i="24"/>
  <c r="AH26" i="24"/>
  <c r="AH19" i="24"/>
  <c r="AH25" i="24"/>
  <c r="AH22" i="24"/>
  <c r="AH18" i="24"/>
  <c r="AH28" i="24"/>
  <c r="AH16" i="24"/>
  <c r="AH15" i="24"/>
  <c r="AH14" i="24"/>
  <c r="AH7" i="24"/>
  <c r="AH10" i="24"/>
  <c r="AH8" i="24"/>
  <c r="AH11" i="24"/>
  <c r="AH12" i="24"/>
  <c r="AH9" i="24"/>
  <c r="AH13" i="24"/>
  <c r="V28" i="24"/>
  <c r="AR28" i="24" s="1"/>
  <c r="V26" i="24"/>
  <c r="AR26" i="24" s="1"/>
  <c r="V23" i="24"/>
  <c r="AR23" i="24" s="1"/>
  <c r="V29" i="24"/>
  <c r="AR29" i="24" s="1"/>
  <c r="V27" i="24"/>
  <c r="AR27" i="24" s="1"/>
  <c r="V25" i="24"/>
  <c r="AR25" i="24" s="1"/>
  <c r="V20" i="24"/>
  <c r="AR20" i="24" s="1"/>
  <c r="V24" i="24"/>
  <c r="AR24" i="24" s="1"/>
  <c r="V19" i="24"/>
  <c r="AR19" i="24" s="1"/>
  <c r="V15" i="24"/>
  <c r="V22" i="24"/>
  <c r="AR22" i="24" s="1"/>
  <c r="V21" i="24"/>
  <c r="AR21" i="24" s="1"/>
  <c r="V13" i="24"/>
  <c r="V12" i="24"/>
  <c r="V9" i="24"/>
  <c r="V16" i="24"/>
  <c r="AR16" i="24" s="1"/>
  <c r="V17" i="24"/>
  <c r="AR17" i="24" s="1"/>
  <c r="V7" i="24"/>
  <c r="V18" i="24"/>
  <c r="AR18" i="24" s="1"/>
  <c r="V10" i="24"/>
  <c r="V14" i="24"/>
  <c r="V11" i="24"/>
  <c r="V8" i="24"/>
  <c r="DK24" i="24"/>
  <c r="DK29" i="24"/>
  <c r="DK28" i="24"/>
  <c r="DK25" i="24"/>
  <c r="DK23" i="24"/>
  <c r="DK26" i="24"/>
  <c r="DK20" i="24"/>
  <c r="DK18" i="24"/>
  <c r="DK27" i="24"/>
  <c r="DK19" i="24"/>
  <c r="DK16" i="24"/>
  <c r="DK14" i="24"/>
  <c r="DK22" i="24"/>
  <c r="DK21" i="24"/>
  <c r="DK15" i="24"/>
  <c r="DK7" i="24"/>
  <c r="DK13" i="24"/>
  <c r="DK10" i="24"/>
  <c r="DK8" i="24"/>
  <c r="DK11" i="24"/>
  <c r="DK9" i="24"/>
  <c r="DK17" i="24"/>
  <c r="DK12" i="24"/>
  <c r="R26" i="24"/>
  <c r="AN26" i="24" s="1"/>
  <c r="R22" i="24"/>
  <c r="AN22" i="24" s="1"/>
  <c r="R29" i="24"/>
  <c r="AN29" i="24" s="1"/>
  <c r="R27" i="24"/>
  <c r="AN27" i="24" s="1"/>
  <c r="R25" i="24"/>
  <c r="AN25" i="24" s="1"/>
  <c r="R23" i="24"/>
  <c r="AN23" i="24" s="1"/>
  <c r="R24" i="24"/>
  <c r="AN24" i="24" s="1"/>
  <c r="R20" i="24"/>
  <c r="AN20" i="24" s="1"/>
  <c r="R18" i="24"/>
  <c r="R28" i="24"/>
  <c r="AN28" i="24" s="1"/>
  <c r="R17" i="24"/>
  <c r="R19" i="24"/>
  <c r="AN19" i="24" s="1"/>
  <c r="R21" i="24"/>
  <c r="AN21" i="24" s="1"/>
  <c r="R15" i="24"/>
  <c r="R10" i="24"/>
  <c r="R14" i="24"/>
  <c r="R8" i="24"/>
  <c r="R11" i="24"/>
  <c r="R16" i="24"/>
  <c r="R13" i="24"/>
  <c r="R12" i="24"/>
  <c r="R9" i="24"/>
  <c r="R7" i="24"/>
  <c r="P24" i="24"/>
  <c r="P28" i="24"/>
  <c r="P26" i="24"/>
  <c r="P29" i="24"/>
  <c r="AL29" i="24" s="1"/>
  <c r="P27" i="24"/>
  <c r="P25" i="24"/>
  <c r="P21" i="24"/>
  <c r="P19" i="24"/>
  <c r="P20" i="24"/>
  <c r="P18" i="24"/>
  <c r="P22" i="24"/>
  <c r="P14" i="24"/>
  <c r="P16" i="24"/>
  <c r="P23" i="24"/>
  <c r="P7" i="24"/>
  <c r="P10" i="24"/>
  <c r="P17" i="24"/>
  <c r="P8" i="24"/>
  <c r="P11" i="24"/>
  <c r="P15" i="24"/>
  <c r="P13" i="24"/>
  <c r="P12" i="24"/>
  <c r="P9" i="24"/>
  <c r="DM26" i="24"/>
  <c r="DM29" i="24"/>
  <c r="DM22" i="24"/>
  <c r="DM28" i="24"/>
  <c r="DM24" i="24"/>
  <c r="DM25" i="24"/>
  <c r="DM21" i="24"/>
  <c r="DM17" i="24"/>
  <c r="DM27" i="24"/>
  <c r="DM19" i="24"/>
  <c r="DM18" i="24"/>
  <c r="DM14" i="24"/>
  <c r="DM20" i="24"/>
  <c r="DM15" i="24"/>
  <c r="DM16" i="24"/>
  <c r="DM11" i="24"/>
  <c r="DM8" i="24"/>
  <c r="DM12" i="24"/>
  <c r="DM23" i="24"/>
  <c r="DM9" i="24"/>
  <c r="DM7" i="24"/>
  <c r="DM13" i="24"/>
  <c r="DM10" i="24"/>
  <c r="S27" i="24"/>
  <c r="S26" i="24"/>
  <c r="S29" i="24"/>
  <c r="S25" i="24"/>
  <c r="S24" i="24"/>
  <c r="S28" i="24"/>
  <c r="S19" i="24"/>
  <c r="S17" i="24"/>
  <c r="S20" i="24"/>
  <c r="S18" i="24"/>
  <c r="S14" i="24"/>
  <c r="S16" i="24"/>
  <c r="S21" i="24"/>
  <c r="S15" i="24"/>
  <c r="S23" i="24"/>
  <c r="S8" i="24"/>
  <c r="S22" i="24"/>
  <c r="S11" i="24"/>
  <c r="S13" i="24"/>
  <c r="S12" i="24"/>
  <c r="S9" i="24"/>
  <c r="S7" i="24"/>
  <c r="S10" i="24"/>
  <c r="AD26" i="24"/>
  <c r="AD28" i="24"/>
  <c r="AD24" i="24"/>
  <c r="AD20" i="24"/>
  <c r="AD25" i="24"/>
  <c r="AD21" i="24"/>
  <c r="AD29" i="24"/>
  <c r="AD17" i="24"/>
  <c r="AD27" i="24"/>
  <c r="AD22" i="24"/>
  <c r="AD16" i="24"/>
  <c r="AD15" i="24"/>
  <c r="AD23" i="24"/>
  <c r="AD19" i="24"/>
  <c r="AD11" i="24"/>
  <c r="AD13" i="24"/>
  <c r="AD12" i="24"/>
  <c r="AD9" i="24"/>
  <c r="AD18" i="24"/>
  <c r="AD14" i="24"/>
  <c r="AD7" i="24"/>
  <c r="AD10" i="24"/>
  <c r="AD8" i="24"/>
  <c r="FH18" i="24"/>
  <c r="FP18" i="24"/>
  <c r="GH7" i="24"/>
  <c r="L59" i="24"/>
  <c r="EG59" i="24"/>
  <c r="FB19" i="24"/>
  <c r="FB16" i="24"/>
  <c r="EF60" i="24"/>
  <c r="FF19" i="24"/>
  <c r="FF16" i="24"/>
  <c r="EK60" i="24"/>
  <c r="FR20" i="24"/>
  <c r="DA28" i="24"/>
  <c r="DA18" i="24"/>
  <c r="DA15" i="24"/>
  <c r="DA22" i="24"/>
  <c r="DA11" i="24"/>
  <c r="DA21" i="24"/>
  <c r="FJ19" i="24"/>
  <c r="FJ16" i="24"/>
  <c r="FD19" i="24"/>
  <c r="FD16" i="24"/>
  <c r="EJ59" i="24"/>
  <c r="CO59" i="24"/>
  <c r="CQ59" i="24"/>
  <c r="FJ20" i="24"/>
  <c r="DI25" i="24"/>
  <c r="DI27" i="24"/>
  <c r="DI29" i="24"/>
  <c r="DI23" i="24"/>
  <c r="DI21" i="24"/>
  <c r="DI28" i="24"/>
  <c r="DI22" i="24"/>
  <c r="DI17" i="24"/>
  <c r="DI26" i="24"/>
  <c r="DI24" i="24"/>
  <c r="DI19" i="24"/>
  <c r="DI16" i="24"/>
  <c r="DI15" i="24"/>
  <c r="DI20" i="24"/>
  <c r="DI14" i="24"/>
  <c r="DI9" i="24"/>
  <c r="DI13" i="24"/>
  <c r="DI7" i="24"/>
  <c r="DI10" i="24"/>
  <c r="DI11" i="24"/>
  <c r="DI8" i="24"/>
  <c r="DI18" i="24"/>
  <c r="DI12" i="24"/>
  <c r="CK59" i="24"/>
  <c r="FF20" i="24"/>
  <c r="CS60" i="24"/>
  <c r="CX25" i="24"/>
  <c r="CX21" i="24"/>
  <c r="CX28" i="24"/>
  <c r="CX29" i="24"/>
  <c r="CX26" i="24"/>
  <c r="CX23" i="24"/>
  <c r="CX22" i="24"/>
  <c r="CX24" i="24"/>
  <c r="CX20" i="24"/>
  <c r="CX19" i="24"/>
  <c r="CX18" i="24"/>
  <c r="CX14" i="24"/>
  <c r="CX17" i="24"/>
  <c r="CX27" i="24"/>
  <c r="CX12" i="24"/>
  <c r="CX13" i="24"/>
  <c r="CX9" i="24"/>
  <c r="CX15" i="24"/>
  <c r="CX7" i="24"/>
  <c r="CX16" i="24"/>
  <c r="CX10" i="24"/>
  <c r="CX11" i="24"/>
  <c r="CX8" i="24"/>
  <c r="D60" i="24"/>
  <c r="U29" i="24"/>
  <c r="U25" i="24"/>
  <c r="U26" i="24"/>
  <c r="U22" i="24"/>
  <c r="U23" i="24"/>
  <c r="U28" i="24"/>
  <c r="U21" i="24"/>
  <c r="U18" i="24"/>
  <c r="U24" i="24"/>
  <c r="U20" i="24"/>
  <c r="U19" i="24"/>
  <c r="U17" i="24"/>
  <c r="U16" i="24"/>
  <c r="U27" i="24"/>
  <c r="U15" i="24"/>
  <c r="U14" i="24"/>
  <c r="U11" i="24"/>
  <c r="U13" i="24"/>
  <c r="U12" i="24"/>
  <c r="U9" i="24"/>
  <c r="U7" i="24"/>
  <c r="U10" i="24"/>
  <c r="U8" i="24"/>
  <c r="DL27" i="24"/>
  <c r="DL25" i="24"/>
  <c r="DL28" i="24"/>
  <c r="DL26" i="24"/>
  <c r="DL20" i="24"/>
  <c r="DL24" i="24"/>
  <c r="DL19" i="24"/>
  <c r="DL18" i="24"/>
  <c r="DL17" i="24"/>
  <c r="DL23" i="24"/>
  <c r="DL22" i="24"/>
  <c r="DL21" i="24"/>
  <c r="DL15" i="24"/>
  <c r="DL13" i="24"/>
  <c r="DL10" i="24"/>
  <c r="DL16" i="24"/>
  <c r="DL11" i="24"/>
  <c r="DL8" i="24"/>
  <c r="DL12" i="24"/>
  <c r="DL9" i="24"/>
  <c r="DL7" i="24"/>
  <c r="DL14" i="24"/>
  <c r="M59" i="24"/>
  <c r="FD17" i="24"/>
  <c r="FH20" i="24"/>
  <c r="FP20" i="24"/>
  <c r="FD20" i="24"/>
  <c r="CT59" i="24"/>
  <c r="EZ16" i="24"/>
  <c r="EZ19" i="24"/>
  <c r="F60" i="24"/>
  <c r="FF17" i="24"/>
  <c r="K60" i="24"/>
  <c r="T26" i="24"/>
  <c r="T17" i="24"/>
  <c r="T12" i="24"/>
  <c r="FJ17" i="24"/>
  <c r="G60" i="24"/>
  <c r="DJ15" i="24"/>
  <c r="DJ13" i="24"/>
  <c r="DJ14" i="24"/>
  <c r="DJ7" i="24"/>
  <c r="DJ10" i="24"/>
  <c r="DJ11" i="24"/>
  <c r="DJ8" i="24"/>
  <c r="DJ12" i="24"/>
  <c r="DJ9" i="24"/>
  <c r="FP19" i="24"/>
  <c r="FP16" i="24"/>
  <c r="GH9" i="24"/>
  <c r="GP12" i="24" s="1"/>
  <c r="CW29" i="24"/>
  <c r="DS29" i="24" s="1"/>
  <c r="CW26" i="24"/>
  <c r="CW28" i="24"/>
  <c r="CW24" i="24"/>
  <c r="CW25" i="24"/>
  <c r="CW18" i="24"/>
  <c r="CW22" i="24"/>
  <c r="CW21" i="24"/>
  <c r="CW13" i="24"/>
  <c r="CW14" i="24"/>
  <c r="CW20" i="24"/>
  <c r="CW17" i="24"/>
  <c r="CW16" i="24"/>
  <c r="CW15" i="24"/>
  <c r="CW23" i="24"/>
  <c r="CW27" i="24"/>
  <c r="CW19" i="24"/>
  <c r="CW11" i="24"/>
  <c r="CW8" i="24"/>
  <c r="CW9" i="24"/>
  <c r="CW12" i="24"/>
  <c r="CW7" i="24"/>
  <c r="CW10" i="24"/>
  <c r="CY26" i="24"/>
  <c r="DU26" i="24" s="1"/>
  <c r="CY20" i="24"/>
  <c r="DU20" i="24" s="1"/>
  <c r="CY23" i="24"/>
  <c r="DU23" i="24" s="1"/>
  <c r="CY22" i="24"/>
  <c r="DU22" i="24" s="1"/>
  <c r="CY18" i="24"/>
  <c r="DU18" i="24" s="1"/>
  <c r="CY16" i="24"/>
  <c r="DU16" i="24" s="1"/>
  <c r="CY15" i="24"/>
  <c r="CY12" i="24"/>
  <c r="CY7" i="24"/>
  <c r="CY14" i="24"/>
  <c r="CY10" i="24"/>
  <c r="AA26" i="24"/>
  <c r="AA22" i="24"/>
  <c r="AA28" i="24"/>
  <c r="AA23" i="24"/>
  <c r="AA18" i="24"/>
  <c r="AA21" i="24"/>
  <c r="AA20" i="24"/>
  <c r="AA27" i="24"/>
  <c r="AA24" i="24"/>
  <c r="AA17" i="24"/>
  <c r="AA15" i="24"/>
  <c r="AA19" i="24"/>
  <c r="AA10" i="24"/>
  <c r="AA16" i="24"/>
  <c r="AA8" i="24"/>
  <c r="AA11" i="24"/>
  <c r="AA25" i="24"/>
  <c r="AA14" i="24"/>
  <c r="AA13" i="24"/>
  <c r="AA12" i="24"/>
  <c r="AA9" i="24"/>
  <c r="AA7" i="24"/>
  <c r="DH28" i="24"/>
  <c r="DH26" i="24"/>
  <c r="DH27" i="24"/>
  <c r="DH20" i="24"/>
  <c r="DH24" i="24"/>
  <c r="DH25" i="24"/>
  <c r="DH23" i="24"/>
  <c r="DH22" i="24"/>
  <c r="DH21" i="24"/>
  <c r="DH17" i="24"/>
  <c r="DH19" i="24"/>
  <c r="DH16" i="24"/>
  <c r="DH15" i="24"/>
  <c r="DH18" i="24"/>
  <c r="DH12" i="24"/>
  <c r="DH14" i="24"/>
  <c r="DH9" i="24"/>
  <c r="DH13" i="24"/>
  <c r="DH7" i="24"/>
  <c r="DH10" i="24"/>
  <c r="DH11" i="24"/>
  <c r="DH8" i="24"/>
  <c r="AE25" i="24"/>
  <c r="AE22" i="24"/>
  <c r="AE26" i="24"/>
  <c r="AE27" i="24"/>
  <c r="AE24" i="24"/>
  <c r="AE18" i="24"/>
  <c r="AE28" i="24"/>
  <c r="AE16" i="24"/>
  <c r="AE21" i="24"/>
  <c r="AE15" i="24"/>
  <c r="AE19" i="24"/>
  <c r="AE20" i="24"/>
  <c r="AE17" i="24"/>
  <c r="AE13" i="24"/>
  <c r="AE12" i="24"/>
  <c r="AE9" i="24"/>
  <c r="AE7" i="24"/>
  <c r="AE14" i="24"/>
  <c r="AE10" i="24"/>
  <c r="AE23" i="24"/>
  <c r="AE11" i="24"/>
  <c r="AE8" i="24"/>
  <c r="AF28" i="24"/>
  <c r="AF26" i="24"/>
  <c r="AF22" i="24"/>
  <c r="AF23" i="24"/>
  <c r="AF25" i="24"/>
  <c r="AF27" i="24"/>
  <c r="AF24" i="24"/>
  <c r="AF19" i="24"/>
  <c r="AF21" i="24"/>
  <c r="AF15" i="24"/>
  <c r="AF18" i="24"/>
  <c r="AF17" i="24"/>
  <c r="AF20" i="24"/>
  <c r="AF29" i="24"/>
  <c r="AF13" i="24"/>
  <c r="AF12" i="24"/>
  <c r="AF9" i="24"/>
  <c r="AF16" i="24"/>
  <c r="AF14" i="24"/>
  <c r="AF10" i="24"/>
  <c r="AF7" i="24"/>
  <c r="AF11" i="24"/>
  <c r="AF8" i="24"/>
  <c r="FH19" i="24"/>
  <c r="FH16" i="24"/>
  <c r="FR19" i="24"/>
  <c r="FR16" i="24"/>
  <c r="DN13" i="24"/>
  <c r="DN14" i="24"/>
  <c r="DN15" i="24"/>
  <c r="DN11" i="24"/>
  <c r="DN8" i="24"/>
  <c r="DN9" i="24"/>
  <c r="DN12" i="24"/>
  <c r="DN7" i="24"/>
  <c r="DN10" i="24"/>
  <c r="DA12" i="24" l="1"/>
  <c r="DA23" i="24"/>
  <c r="DA27" i="24"/>
  <c r="DA8" i="24"/>
  <c r="DA13" i="24"/>
  <c r="DA25" i="24"/>
  <c r="DA14" i="24"/>
  <c r="DW14" i="24" s="1"/>
  <c r="DA16" i="24"/>
  <c r="ER16" i="24" s="1"/>
  <c r="DA29" i="24"/>
  <c r="DW29" i="24" s="1"/>
  <c r="DA10" i="24"/>
  <c r="DA17" i="24"/>
  <c r="DA24" i="24"/>
  <c r="DA26" i="24"/>
  <c r="DA20" i="24"/>
  <c r="DA9" i="24"/>
  <c r="DW9" i="24" s="1"/>
  <c r="DA7" i="24"/>
  <c r="DW7" i="24" s="1"/>
  <c r="T8" i="24"/>
  <c r="CY9" i="24"/>
  <c r="CY25" i="24"/>
  <c r="DU25" i="24" s="1"/>
  <c r="CY29" i="24"/>
  <c r="DU29" i="24" s="1"/>
  <c r="T7" i="24"/>
  <c r="AP7" i="24" s="1"/>
  <c r="T16" i="24"/>
  <c r="BE16" i="24" s="1"/>
  <c r="T27" i="24"/>
  <c r="BE27" i="24" s="1"/>
  <c r="T10" i="24"/>
  <c r="BE10" i="24" s="1"/>
  <c r="T21" i="24"/>
  <c r="CY13" i="24"/>
  <c r="CY17" i="24"/>
  <c r="DU17" i="24" s="1"/>
  <c r="CY28" i="24"/>
  <c r="DU28" i="24" s="1"/>
  <c r="T15" i="24"/>
  <c r="AP15" i="24" s="1"/>
  <c r="T19" i="24"/>
  <c r="T22" i="24"/>
  <c r="T25" i="24"/>
  <c r="BE25" i="24" s="1"/>
  <c r="T13" i="24"/>
  <c r="T20" i="24"/>
  <c r="BE20" i="24" s="1"/>
  <c r="T18" i="24"/>
  <c r="AP18" i="24" s="1"/>
  <c r="T24" i="24"/>
  <c r="T11" i="24"/>
  <c r="BE11" i="24" s="1"/>
  <c r="T14" i="24"/>
  <c r="AP14" i="24" s="1"/>
  <c r="CY8" i="24"/>
  <c r="CY19" i="24"/>
  <c r="DU19" i="24" s="1"/>
  <c r="CY21" i="24"/>
  <c r="DU21" i="24" s="1"/>
  <c r="T29" i="24"/>
  <c r="AP29" i="24" s="1"/>
  <c r="CY11" i="24"/>
  <c r="DU11" i="24" s="1"/>
  <c r="CY24" i="24"/>
  <c r="DU24" i="24" s="1"/>
  <c r="T9" i="24"/>
  <c r="BE9" i="24" s="1"/>
  <c r="T23" i="24"/>
  <c r="AP23" i="24" s="1"/>
  <c r="AO29" i="24"/>
  <c r="EN22" i="24"/>
  <c r="DS22" i="24"/>
  <c r="AP20" i="24"/>
  <c r="BF17" i="24"/>
  <c r="BY12" i="24" s="1"/>
  <c r="AQ17" i="24"/>
  <c r="DW27" i="24"/>
  <c r="ER27" i="24"/>
  <c r="EO18" i="24"/>
  <c r="DT18" i="24"/>
  <c r="ET15" i="24"/>
  <c r="DY15" i="24"/>
  <c r="EP11" i="24"/>
  <c r="EN12" i="24"/>
  <c r="DS12" i="24"/>
  <c r="EN16" i="24"/>
  <c r="DS16" i="24"/>
  <c r="EN25" i="24"/>
  <c r="DS25" i="24"/>
  <c r="AP28" i="24"/>
  <c r="BE28" i="24"/>
  <c r="BF13" i="24"/>
  <c r="AQ13" i="24"/>
  <c r="AQ20" i="24"/>
  <c r="BF20" i="24"/>
  <c r="AQ25" i="24"/>
  <c r="BF25" i="24"/>
  <c r="EO15" i="24"/>
  <c r="DT15" i="24"/>
  <c r="EO19" i="24"/>
  <c r="DT19" i="24"/>
  <c r="EO21" i="24"/>
  <c r="DT21" i="24"/>
  <c r="DW11" i="24"/>
  <c r="ER11" i="24"/>
  <c r="ER15" i="24"/>
  <c r="DW15" i="24"/>
  <c r="DW28" i="24"/>
  <c r="ER28" i="24"/>
  <c r="BD10" i="24"/>
  <c r="AO10" i="24"/>
  <c r="BD23" i="24"/>
  <c r="AO23" i="24"/>
  <c r="BD19" i="24"/>
  <c r="AO19" i="24"/>
  <c r="AL13" i="24"/>
  <c r="BA13" i="24"/>
  <c r="BA16" i="24"/>
  <c r="AL16" i="24"/>
  <c r="BA27" i="24"/>
  <c r="AL27" i="24"/>
  <c r="DY9" i="24"/>
  <c r="ET9" i="24"/>
  <c r="BF22" i="24"/>
  <c r="AQ22" i="24"/>
  <c r="DT29" i="24"/>
  <c r="EO29" i="24"/>
  <c r="CZ25" i="24"/>
  <c r="CZ27" i="24"/>
  <c r="CZ29" i="24"/>
  <c r="CZ23" i="24"/>
  <c r="CZ24" i="24"/>
  <c r="CZ26" i="24"/>
  <c r="CZ21" i="24"/>
  <c r="CZ17" i="24"/>
  <c r="CZ28" i="24"/>
  <c r="CZ18" i="24"/>
  <c r="CZ20" i="24"/>
  <c r="CZ16" i="24"/>
  <c r="CZ15" i="24"/>
  <c r="CZ19" i="24"/>
  <c r="CZ14" i="24"/>
  <c r="CZ13" i="24"/>
  <c r="CZ9" i="24"/>
  <c r="CZ7" i="24"/>
  <c r="CZ10" i="24"/>
  <c r="CZ11" i="24"/>
  <c r="CZ8" i="24"/>
  <c r="CZ22" i="24"/>
  <c r="CZ12" i="24"/>
  <c r="BD22" i="24"/>
  <c r="AO22" i="24"/>
  <c r="BA7" i="24"/>
  <c r="AL7" i="24"/>
  <c r="DS7" i="24"/>
  <c r="EN7" i="24"/>
  <c r="BF19" i="24"/>
  <c r="AQ19" i="24"/>
  <c r="DW13" i="24"/>
  <c r="ER13" i="24"/>
  <c r="DU10" i="24"/>
  <c r="EP10" i="24"/>
  <c r="EP15" i="24"/>
  <c r="FE12" i="24" s="1"/>
  <c r="DU15" i="24"/>
  <c r="EN9" i="24"/>
  <c r="DS9" i="24"/>
  <c r="EN17" i="24"/>
  <c r="DS17" i="24"/>
  <c r="EN24" i="24"/>
  <c r="DS24" i="24"/>
  <c r="AC14" i="24"/>
  <c r="BC14" i="24" s="1"/>
  <c r="AC8" i="24"/>
  <c r="BC8" i="24" s="1"/>
  <c r="AC13" i="24"/>
  <c r="BC13" i="24" s="1"/>
  <c r="AC11" i="24"/>
  <c r="BC11" i="24" s="1"/>
  <c r="AC12" i="24"/>
  <c r="AN12" i="24" s="1"/>
  <c r="AC9" i="24"/>
  <c r="BC9" i="24" s="1"/>
  <c r="AC15" i="24"/>
  <c r="AC10" i="24"/>
  <c r="AC7" i="24"/>
  <c r="BC7" i="24" s="1"/>
  <c r="BE12" i="24"/>
  <c r="AP12" i="24"/>
  <c r="BE17" i="24"/>
  <c r="AP17" i="24"/>
  <c r="AP26" i="24"/>
  <c r="BE26" i="24"/>
  <c r="BF11" i="24"/>
  <c r="AQ11" i="24"/>
  <c r="BF24" i="24"/>
  <c r="AQ24" i="24"/>
  <c r="AQ29" i="24"/>
  <c r="EO9" i="24"/>
  <c r="DT9" i="24"/>
  <c r="DT20" i="24"/>
  <c r="EO20" i="24"/>
  <c r="DT25" i="24"/>
  <c r="EO25" i="24"/>
  <c r="DW16" i="24"/>
  <c r="BD7" i="24"/>
  <c r="AO7" i="24"/>
  <c r="AO15" i="24"/>
  <c r="BD15" i="24"/>
  <c r="BD28" i="24"/>
  <c r="AO28" i="24"/>
  <c r="BA15" i="24"/>
  <c r="AL15" i="24"/>
  <c r="AL14" i="24"/>
  <c r="BA14" i="24"/>
  <c r="ET13" i="24"/>
  <c r="DY13" i="24"/>
  <c r="BA21" i="24"/>
  <c r="AL21" i="24"/>
  <c r="EN18" i="24"/>
  <c r="DS18" i="24"/>
  <c r="EO28" i="24"/>
  <c r="DT28" i="24"/>
  <c r="BA12" i="24"/>
  <c r="AL12" i="24"/>
  <c r="ET7" i="24"/>
  <c r="DY7" i="24"/>
  <c r="EP14" i="24"/>
  <c r="DU14" i="24"/>
  <c r="EN8" i="24"/>
  <c r="DS8" i="24"/>
  <c r="DS20" i="24"/>
  <c r="EN20" i="24"/>
  <c r="DS28" i="24"/>
  <c r="EN28" i="24"/>
  <c r="AG14" i="24"/>
  <c r="AR14" i="24" s="1"/>
  <c r="AG13" i="24"/>
  <c r="BG13" i="24" s="1"/>
  <c r="AG7" i="24"/>
  <c r="BG7" i="24" s="1"/>
  <c r="AG10" i="24"/>
  <c r="AR10" i="24" s="1"/>
  <c r="AG15" i="24"/>
  <c r="BG15" i="24" s="1"/>
  <c r="AG8" i="24"/>
  <c r="BG8" i="24" s="1"/>
  <c r="AG11" i="24"/>
  <c r="BG11" i="24" s="1"/>
  <c r="AG12" i="24"/>
  <c r="BG12" i="24" s="1"/>
  <c r="AG9" i="24"/>
  <c r="BG9" i="24" s="1"/>
  <c r="BF14" i="24"/>
  <c r="AQ14" i="24"/>
  <c r="AQ18" i="24"/>
  <c r="BF18" i="24"/>
  <c r="Z27" i="24"/>
  <c r="AK27" i="24" s="1"/>
  <c r="Z29" i="24"/>
  <c r="AZ29" i="24" s="1"/>
  <c r="Z25" i="24"/>
  <c r="AK25" i="24" s="1"/>
  <c r="Z24" i="24"/>
  <c r="AZ24" i="24" s="1"/>
  <c r="Z21" i="24"/>
  <c r="AZ21" i="24" s="1"/>
  <c r="Z26" i="24"/>
  <c r="AK26" i="24" s="1"/>
  <c r="Z23" i="24"/>
  <c r="AZ23" i="24" s="1"/>
  <c r="Z28" i="24"/>
  <c r="AK28" i="24" s="1"/>
  <c r="Z22" i="24"/>
  <c r="AZ22" i="24" s="1"/>
  <c r="Z18" i="24"/>
  <c r="AZ18" i="24" s="1"/>
  <c r="Z20" i="24"/>
  <c r="AK20" i="24" s="1"/>
  <c r="Z16" i="24"/>
  <c r="Z17" i="24"/>
  <c r="AK17" i="24" s="1"/>
  <c r="Z15" i="24"/>
  <c r="AZ15" i="24" s="1"/>
  <c r="Z7" i="24"/>
  <c r="AZ7" i="24" s="1"/>
  <c r="Z19" i="24"/>
  <c r="AZ19" i="24" s="1"/>
  <c r="Z10" i="24"/>
  <c r="AZ10" i="24" s="1"/>
  <c r="Z8" i="24"/>
  <c r="AZ8" i="24" s="1"/>
  <c r="Z11" i="24"/>
  <c r="AZ11" i="24" s="1"/>
  <c r="Z13" i="24"/>
  <c r="AZ13" i="24" s="1"/>
  <c r="Z9" i="24"/>
  <c r="AK9" i="24" s="1"/>
  <c r="Z14" i="24"/>
  <c r="AK14" i="24" s="1"/>
  <c r="Z12" i="24"/>
  <c r="AK12" i="24" s="1"/>
  <c r="EO13" i="24"/>
  <c r="DT13" i="24"/>
  <c r="EO24" i="24"/>
  <c r="DT24" i="24"/>
  <c r="DO27" i="24"/>
  <c r="EU27" i="24" s="1"/>
  <c r="DO24" i="24"/>
  <c r="EU24" i="24" s="1"/>
  <c r="DO23" i="24"/>
  <c r="EU23" i="24" s="1"/>
  <c r="DO22" i="24"/>
  <c r="DZ22" i="24" s="1"/>
  <c r="DO26" i="24"/>
  <c r="EU26" i="24" s="1"/>
  <c r="DO29" i="24"/>
  <c r="EU29" i="24" s="1"/>
  <c r="DO25" i="24"/>
  <c r="DZ25" i="24" s="1"/>
  <c r="DO19" i="24"/>
  <c r="EU19" i="24" s="1"/>
  <c r="DO18" i="24"/>
  <c r="EU18" i="24" s="1"/>
  <c r="DO14" i="24"/>
  <c r="DZ14" i="24" s="1"/>
  <c r="DO17" i="24"/>
  <c r="DZ17" i="24" s="1"/>
  <c r="DO20" i="24"/>
  <c r="DZ20" i="24" s="1"/>
  <c r="DO16" i="24"/>
  <c r="DZ16" i="24" s="1"/>
  <c r="DO28" i="24"/>
  <c r="EU28" i="24" s="1"/>
  <c r="DO12" i="24"/>
  <c r="EU12" i="24" s="1"/>
  <c r="DO9" i="24"/>
  <c r="DZ9" i="24" s="1"/>
  <c r="DO21" i="24"/>
  <c r="DZ21" i="24" s="1"/>
  <c r="DO7" i="24"/>
  <c r="EU7" i="24" s="1"/>
  <c r="DO10" i="24"/>
  <c r="EU10" i="24" s="1"/>
  <c r="DO13" i="24"/>
  <c r="DZ13" i="24" s="1"/>
  <c r="DO15" i="24"/>
  <c r="DZ15" i="24" s="1"/>
  <c r="DO11" i="24"/>
  <c r="EU11" i="24" s="1"/>
  <c r="DO8" i="24"/>
  <c r="DZ8" i="24" s="1"/>
  <c r="ER10" i="24"/>
  <c r="DW10" i="24"/>
  <c r="ER17" i="24"/>
  <c r="DW17" i="24"/>
  <c r="ER24" i="24"/>
  <c r="DW24" i="24"/>
  <c r="AO9" i="24"/>
  <c r="BD9" i="24"/>
  <c r="AO21" i="24"/>
  <c r="BD21" i="24"/>
  <c r="BD24" i="24"/>
  <c r="AO24" i="24"/>
  <c r="AL11" i="24"/>
  <c r="BA11" i="24"/>
  <c r="AL22" i="24"/>
  <c r="BA22" i="24"/>
  <c r="BA26" i="24"/>
  <c r="AL26" i="24"/>
  <c r="DY12" i="24"/>
  <c r="ET12" i="24"/>
  <c r="EP12" i="24"/>
  <c r="DU12" i="24"/>
  <c r="EO16" i="24"/>
  <c r="DT16" i="24"/>
  <c r="ER12" i="24"/>
  <c r="DW12" i="24"/>
  <c r="BA9" i="24"/>
  <c r="AL9" i="24"/>
  <c r="DT7" i="24"/>
  <c r="EO7" i="24"/>
  <c r="DW8" i="24"/>
  <c r="ER8" i="24"/>
  <c r="BD8" i="24"/>
  <c r="AO8" i="24"/>
  <c r="EU14" i="24"/>
  <c r="EP7" i="24"/>
  <c r="DU7" i="24"/>
  <c r="EN11" i="24"/>
  <c r="DS11" i="24"/>
  <c r="EN14" i="24"/>
  <c r="DS14" i="24"/>
  <c r="DS26" i="24"/>
  <c r="EN26" i="24"/>
  <c r="BE8" i="24"/>
  <c r="AP8" i="24"/>
  <c r="AP21" i="24"/>
  <c r="BE21" i="24"/>
  <c r="BF8" i="24"/>
  <c r="AQ8" i="24"/>
  <c r="BF15" i="24"/>
  <c r="AQ15" i="24"/>
  <c r="BF21" i="24"/>
  <c r="AQ21" i="24"/>
  <c r="EO8" i="24"/>
  <c r="DT8" i="24"/>
  <c r="EO12" i="24"/>
  <c r="DT12" i="24"/>
  <c r="EO22" i="24"/>
  <c r="DT22" i="24"/>
  <c r="ER26" i="24"/>
  <c r="DW26" i="24"/>
  <c r="ER20" i="24"/>
  <c r="DW20" i="24"/>
  <c r="W29" i="24"/>
  <c r="AS29" i="24" s="1"/>
  <c r="W27" i="24"/>
  <c r="W23" i="24"/>
  <c r="W25" i="24"/>
  <c r="W24" i="24"/>
  <c r="W28" i="24"/>
  <c r="W17" i="24"/>
  <c r="W19" i="24"/>
  <c r="W22" i="24"/>
  <c r="W15" i="24"/>
  <c r="W21" i="24"/>
  <c r="W18" i="24"/>
  <c r="W16" i="24"/>
  <c r="W13" i="24"/>
  <c r="W12" i="24"/>
  <c r="W9" i="24"/>
  <c r="W7" i="24"/>
  <c r="W10" i="24"/>
  <c r="W26" i="24"/>
  <c r="W20" i="24"/>
  <c r="W8" i="24"/>
  <c r="W14" i="24"/>
  <c r="W11" i="24"/>
  <c r="AO12" i="24"/>
  <c r="BD12" i="24"/>
  <c r="BD16" i="24"/>
  <c r="AO16" i="24"/>
  <c r="AO25" i="24"/>
  <c r="BD25" i="24"/>
  <c r="AL8" i="24"/>
  <c r="BA8" i="24"/>
  <c r="AL18" i="24"/>
  <c r="BA18" i="24"/>
  <c r="BA28" i="24"/>
  <c r="AL28" i="24"/>
  <c r="AR8" i="24"/>
  <c r="DY8" i="24"/>
  <c r="ET8" i="24"/>
  <c r="EU15" i="24"/>
  <c r="FO12" i="24" s="1"/>
  <c r="EN23" i="24"/>
  <c r="DS23" i="24"/>
  <c r="AQ9" i="24"/>
  <c r="BF9" i="24"/>
  <c r="ER23" i="24"/>
  <c r="DW23" i="24"/>
  <c r="BD20" i="24"/>
  <c r="AO20" i="24"/>
  <c r="AN15" i="24"/>
  <c r="BC15" i="24"/>
  <c r="ET10" i="24"/>
  <c r="DY10" i="24"/>
  <c r="DE29" i="24"/>
  <c r="EA29" i="24" s="1"/>
  <c r="DE26" i="24"/>
  <c r="DE28" i="24"/>
  <c r="DE24" i="24"/>
  <c r="DE20" i="24"/>
  <c r="DE23" i="24"/>
  <c r="DE21" i="24"/>
  <c r="DE18" i="24"/>
  <c r="DE27" i="24"/>
  <c r="DE25" i="24"/>
  <c r="DE22" i="24"/>
  <c r="DE13" i="24"/>
  <c r="DE14" i="24"/>
  <c r="DE16" i="24"/>
  <c r="DE15" i="24"/>
  <c r="DE17" i="24"/>
  <c r="DE11" i="24"/>
  <c r="DE8" i="24"/>
  <c r="DE12" i="24"/>
  <c r="DE9" i="24"/>
  <c r="DE10" i="24"/>
  <c r="DE7" i="24"/>
  <c r="DE19" i="24"/>
  <c r="AQ26" i="24"/>
  <c r="BF26" i="24"/>
  <c r="AO17" i="24"/>
  <c r="BD17" i="24"/>
  <c r="BA23" i="24"/>
  <c r="AL23" i="24"/>
  <c r="EP9" i="24"/>
  <c r="DU9" i="24"/>
  <c r="EN19" i="24"/>
  <c r="DS19" i="24"/>
  <c r="DS13" i="24"/>
  <c r="EN13" i="24"/>
  <c r="BE7" i="24"/>
  <c r="AP16" i="24"/>
  <c r="AB29" i="24"/>
  <c r="AM29" i="24" s="1"/>
  <c r="AB27" i="24"/>
  <c r="AM27" i="24" s="1"/>
  <c r="AB28" i="24"/>
  <c r="AM28" i="24" s="1"/>
  <c r="AB26" i="24"/>
  <c r="AM26" i="24" s="1"/>
  <c r="AB23" i="24"/>
  <c r="BB23" i="24" s="1"/>
  <c r="AB25" i="24"/>
  <c r="BB25" i="24" s="1"/>
  <c r="AB19" i="24"/>
  <c r="AM19" i="24" s="1"/>
  <c r="AB22" i="24"/>
  <c r="BB22" i="24" s="1"/>
  <c r="AB21" i="24"/>
  <c r="BB21" i="24" s="1"/>
  <c r="AB20" i="24"/>
  <c r="AM20" i="24" s="1"/>
  <c r="AB17" i="24"/>
  <c r="BB17" i="24" s="1"/>
  <c r="AB14" i="24"/>
  <c r="BB14" i="24" s="1"/>
  <c r="AB16" i="24"/>
  <c r="BB16" i="24" s="1"/>
  <c r="AB18" i="24"/>
  <c r="BB18" i="24" s="1"/>
  <c r="AB15" i="24"/>
  <c r="AM15" i="24" s="1"/>
  <c r="AB24" i="24"/>
  <c r="AM24" i="24" s="1"/>
  <c r="AB8" i="24"/>
  <c r="BB8" i="24" s="1"/>
  <c r="AB11" i="24"/>
  <c r="AM11" i="24" s="1"/>
  <c r="AB13" i="24"/>
  <c r="BB13" i="24" s="1"/>
  <c r="AB12" i="24"/>
  <c r="AM12" i="24" s="1"/>
  <c r="AB9" i="24"/>
  <c r="BB9" i="24" s="1"/>
  <c r="AB10" i="24"/>
  <c r="BB10" i="24" s="1"/>
  <c r="AB7" i="24"/>
  <c r="BB7" i="24" s="1"/>
  <c r="X24" i="24"/>
  <c r="X28" i="24"/>
  <c r="X29" i="24"/>
  <c r="AT29" i="24" s="1"/>
  <c r="X27" i="24"/>
  <c r="X22" i="24"/>
  <c r="X19" i="24"/>
  <c r="X23" i="24"/>
  <c r="X26" i="24"/>
  <c r="X21" i="24"/>
  <c r="X25" i="24"/>
  <c r="X14" i="24"/>
  <c r="X18" i="24"/>
  <c r="X16" i="24"/>
  <c r="X20" i="24"/>
  <c r="X17" i="24"/>
  <c r="X7" i="24"/>
  <c r="X10" i="24"/>
  <c r="X8" i="24"/>
  <c r="X15" i="24"/>
  <c r="X11" i="24"/>
  <c r="X13" i="24"/>
  <c r="X12" i="24"/>
  <c r="X9" i="24"/>
  <c r="AQ10" i="24"/>
  <c r="BF10" i="24"/>
  <c r="AQ27" i="24"/>
  <c r="BF27" i="24"/>
  <c r="BY13" i="24" s="1"/>
  <c r="BF28" i="24"/>
  <c r="AQ28" i="24"/>
  <c r="EO11" i="24"/>
  <c r="DT11" i="24"/>
  <c r="DT27" i="24"/>
  <c r="EO27" i="24"/>
  <c r="DT23" i="24"/>
  <c r="EO23" i="24"/>
  <c r="CV27" i="24"/>
  <c r="CV28" i="24"/>
  <c r="CV25" i="24"/>
  <c r="CV24" i="24"/>
  <c r="CV26" i="24"/>
  <c r="CV29" i="24"/>
  <c r="CV23" i="24"/>
  <c r="CV19" i="24"/>
  <c r="CV22" i="24"/>
  <c r="CV21" i="24"/>
  <c r="CV18" i="24"/>
  <c r="CV14" i="24"/>
  <c r="CV16" i="24"/>
  <c r="CV15" i="24"/>
  <c r="CV11" i="24"/>
  <c r="CV8" i="24"/>
  <c r="CV20" i="24"/>
  <c r="CV13" i="24"/>
  <c r="CV12" i="24"/>
  <c r="CV9" i="24"/>
  <c r="CV17" i="24"/>
  <c r="CV10" i="24"/>
  <c r="CV7" i="24"/>
  <c r="ER9" i="24"/>
  <c r="ER7" i="24"/>
  <c r="ER19" i="24"/>
  <c r="DW19" i="24"/>
  <c r="AO13" i="24"/>
  <c r="BD13" i="24"/>
  <c r="BD14" i="24"/>
  <c r="AO14" i="24"/>
  <c r="BA17" i="24"/>
  <c r="AL17" i="24"/>
  <c r="BA20" i="24"/>
  <c r="AL20" i="24"/>
  <c r="BA24" i="24"/>
  <c r="AL24" i="24"/>
  <c r="ET11" i="24"/>
  <c r="DY11" i="24"/>
  <c r="AK13" i="24"/>
  <c r="EN10" i="24"/>
  <c r="DS10" i="24"/>
  <c r="AP13" i="24"/>
  <c r="BE13" i="24"/>
  <c r="EO14" i="24"/>
  <c r="DT14" i="24"/>
  <c r="AO27" i="24"/>
  <c r="BD27" i="24"/>
  <c r="EP8" i="24"/>
  <c r="DU8" i="24"/>
  <c r="DS15" i="24"/>
  <c r="EN15" i="24"/>
  <c r="FA12" i="24" s="1"/>
  <c r="AP24" i="24"/>
  <c r="BE24" i="24"/>
  <c r="BF12" i="24"/>
  <c r="AQ12" i="24"/>
  <c r="ER25" i="24"/>
  <c r="DW25" i="24"/>
  <c r="BA25" i="24"/>
  <c r="AL25" i="24"/>
  <c r="EP13" i="24"/>
  <c r="DU13" i="24"/>
  <c r="EN27" i="24"/>
  <c r="DS27" i="24"/>
  <c r="EN21" i="24"/>
  <c r="FA13" i="24" s="1"/>
  <c r="DS21" i="24"/>
  <c r="BE15" i="24"/>
  <c r="BE19" i="24"/>
  <c r="AP19" i="24"/>
  <c r="BE22" i="24"/>
  <c r="AP22" i="24"/>
  <c r="AQ7" i="24"/>
  <c r="BF7" i="24"/>
  <c r="BF16" i="24"/>
  <c r="AQ16" i="24"/>
  <c r="AQ23" i="24"/>
  <c r="BF23" i="24"/>
  <c r="DT10" i="24"/>
  <c r="EO10" i="24"/>
  <c r="DT17" i="24"/>
  <c r="EO17" i="24"/>
  <c r="DT26" i="24"/>
  <c r="EO26" i="24"/>
  <c r="DB27" i="24"/>
  <c r="DB25" i="24"/>
  <c r="DB29" i="24"/>
  <c r="DB24" i="24"/>
  <c r="DB26" i="24"/>
  <c r="DB22" i="24"/>
  <c r="DB20" i="24"/>
  <c r="DB28" i="24"/>
  <c r="DB19" i="24"/>
  <c r="DB23" i="24"/>
  <c r="DB14" i="24"/>
  <c r="DB21" i="24"/>
  <c r="DB18" i="24"/>
  <c r="DB7" i="24"/>
  <c r="DB10" i="24"/>
  <c r="DB15" i="24"/>
  <c r="DB8" i="24"/>
  <c r="DB11" i="24"/>
  <c r="DB16" i="24"/>
  <c r="DB12" i="24"/>
  <c r="DB17" i="24"/>
  <c r="DB9" i="24"/>
  <c r="DB13" i="24"/>
  <c r="DW21" i="24"/>
  <c r="ER21" i="24"/>
  <c r="FI12" i="24" s="1"/>
  <c r="ER22" i="24"/>
  <c r="DW22" i="24"/>
  <c r="DW18" i="24"/>
  <c r="ER18" i="24"/>
  <c r="BD11" i="24"/>
  <c r="AO11" i="24"/>
  <c r="BD18" i="24"/>
  <c r="AO18" i="24"/>
  <c r="BD26" i="24"/>
  <c r="AO26" i="24"/>
  <c r="BA10" i="24"/>
  <c r="AL10" i="24"/>
  <c r="AL19" i="24"/>
  <c r="BA19" i="24"/>
  <c r="AN7" i="24"/>
  <c r="BC10" i="24"/>
  <c r="AN10" i="24"/>
  <c r="BG14" i="24"/>
  <c r="DY14" i="24"/>
  <c r="ET14" i="24"/>
  <c r="AK16" i="24"/>
  <c r="AZ16" i="24"/>
  <c r="DZ18" i="24"/>
  <c r="AP27" i="24" l="1"/>
  <c r="AZ28" i="24"/>
  <c r="ER14" i="24"/>
  <c r="DZ27" i="24"/>
  <c r="AR13" i="24"/>
  <c r="AZ17" i="24"/>
  <c r="BE14" i="24"/>
  <c r="EU21" i="24"/>
  <c r="AP11" i="24"/>
  <c r="DZ23" i="24"/>
  <c r="EU16" i="24"/>
  <c r="AK8" i="24"/>
  <c r="AN14" i="24"/>
  <c r="AR9" i="24"/>
  <c r="BE18" i="24"/>
  <c r="AK21" i="24"/>
  <c r="BE23" i="24"/>
  <c r="EU22" i="24"/>
  <c r="AN8" i="24"/>
  <c r="AZ12" i="24"/>
  <c r="EU13" i="24"/>
  <c r="AP9" i="24"/>
  <c r="AZ9" i="24"/>
  <c r="DZ7" i="24"/>
  <c r="AK19" i="24"/>
  <c r="EU9" i="24"/>
  <c r="AM16" i="24"/>
  <c r="DZ26" i="24"/>
  <c r="AZ26" i="24"/>
  <c r="AM23" i="24"/>
  <c r="AP10" i="24"/>
  <c r="AP54" i="24" s="1"/>
  <c r="BV8" i="24" s="1"/>
  <c r="AK22" i="24"/>
  <c r="DZ29" i="24"/>
  <c r="DZ28" i="24"/>
  <c r="AP25" i="24"/>
  <c r="AM21" i="24"/>
  <c r="EU17" i="24"/>
  <c r="AZ27" i="24"/>
  <c r="EU8" i="24"/>
  <c r="AK23" i="24"/>
  <c r="AR15" i="24"/>
  <c r="BB20" i="24"/>
  <c r="AR7" i="24"/>
  <c r="AN9" i="24"/>
  <c r="BB15" i="24"/>
  <c r="AM18" i="24"/>
  <c r="AM14" i="24"/>
  <c r="AM7" i="24"/>
  <c r="BB26" i="24"/>
  <c r="BB12" i="24"/>
  <c r="AK10" i="24"/>
  <c r="DR22" i="24"/>
  <c r="EM22" i="24"/>
  <c r="AT11" i="24"/>
  <c r="BI11" i="24"/>
  <c r="EA16" i="24"/>
  <c r="EV16" i="24"/>
  <c r="EQ28" i="24"/>
  <c r="DV28" i="24"/>
  <c r="ES7" i="24"/>
  <c r="DX7" i="24"/>
  <c r="EA20" i="24"/>
  <c r="EV20" i="24"/>
  <c r="EQ17" i="24"/>
  <c r="DV17" i="24"/>
  <c r="BB27" i="24"/>
  <c r="BP12" i="24" s="1"/>
  <c r="ES17" i="24"/>
  <c r="DX17" i="24"/>
  <c r="ES18" i="24"/>
  <c r="DX18" i="24"/>
  <c r="ES26" i="24"/>
  <c r="DX26" i="24"/>
  <c r="AQ57" i="24"/>
  <c r="BY11" i="24" s="1"/>
  <c r="AQ56" i="24"/>
  <c r="BY10" i="24" s="1"/>
  <c r="AQ55" i="24"/>
  <c r="AQ54" i="24"/>
  <c r="BY8" i="24" s="1"/>
  <c r="AQ53" i="24"/>
  <c r="AQ52" i="24"/>
  <c r="BY6" i="24" s="1"/>
  <c r="AQ51" i="24"/>
  <c r="EM7" i="24"/>
  <c r="DR7" i="24"/>
  <c r="EM11" i="24"/>
  <c r="DR11" i="24"/>
  <c r="DR23" i="24"/>
  <c r="EM23" i="24"/>
  <c r="AT8" i="24"/>
  <c r="BI8" i="24"/>
  <c r="BI25" i="24"/>
  <c r="AT25" i="24"/>
  <c r="AT28" i="24"/>
  <c r="BI28" i="24"/>
  <c r="EV9" i="24"/>
  <c r="EA9" i="24"/>
  <c r="EA13" i="24"/>
  <c r="EV13" i="24"/>
  <c r="EA24" i="24"/>
  <c r="EV24" i="24"/>
  <c r="BH11" i="24"/>
  <c r="AS11" i="24"/>
  <c r="BH12" i="24"/>
  <c r="AS12" i="24"/>
  <c r="AS17" i="24"/>
  <c r="BH17" i="24"/>
  <c r="EU20" i="24"/>
  <c r="AM10" i="24"/>
  <c r="BC12" i="24"/>
  <c r="FA48" i="24" a="1"/>
  <c r="FA48" i="24" s="1"/>
  <c r="FA50" i="24" a="1"/>
  <c r="FA50" i="24" s="1"/>
  <c r="FA49" i="24" a="1"/>
  <c r="FA49" i="24" s="1"/>
  <c r="EQ12" i="24"/>
  <c r="FG13" i="24" s="1"/>
  <c r="DV12" i="24"/>
  <c r="EQ14" i="24"/>
  <c r="DV14" i="24"/>
  <c r="EQ21" i="24"/>
  <c r="DV21" i="24"/>
  <c r="AZ20" i="24"/>
  <c r="DZ19" i="24"/>
  <c r="ES10" i="24"/>
  <c r="DX10" i="24"/>
  <c r="DR27" i="24"/>
  <c r="EM27" i="24"/>
  <c r="ES9" i="24"/>
  <c r="DX9" i="24"/>
  <c r="EM8" i="24"/>
  <c r="DR8" i="24"/>
  <c r="BI15" i="24"/>
  <c r="AT15" i="24"/>
  <c r="EA14" i="24"/>
  <c r="EV14" i="24"/>
  <c r="DX12" i="24"/>
  <c r="ES12" i="24"/>
  <c r="FK12" i="24" s="1"/>
  <c r="DX21" i="24"/>
  <c r="ES21" i="24"/>
  <c r="ES24" i="24"/>
  <c r="DX24" i="24"/>
  <c r="EM10" i="24"/>
  <c r="DR10" i="24"/>
  <c r="DR15" i="24"/>
  <c r="EM15" i="24"/>
  <c r="EY13" i="24" s="1"/>
  <c r="DR29" i="24"/>
  <c r="EM29" i="24"/>
  <c r="BI10" i="24"/>
  <c r="AT10" i="24"/>
  <c r="BI21" i="24"/>
  <c r="AT21" i="24"/>
  <c r="BI24" i="24"/>
  <c r="AT24" i="24"/>
  <c r="EV12" i="24"/>
  <c r="EA12" i="24"/>
  <c r="EV22" i="24"/>
  <c r="EA22" i="24"/>
  <c r="EA28" i="24"/>
  <c r="EV28" i="24"/>
  <c r="AS14" i="24"/>
  <c r="BH14" i="24"/>
  <c r="BH13" i="24"/>
  <c r="AS13" i="24"/>
  <c r="AS28" i="24"/>
  <c r="BH28" i="24"/>
  <c r="AM9" i="24"/>
  <c r="DS62" i="24"/>
  <c r="DS57" i="24"/>
  <c r="FA11" i="24" s="1"/>
  <c r="FA22" i="24" s="1"/>
  <c r="DS56" i="24"/>
  <c r="FA10" i="24" s="1"/>
  <c r="DS55" i="24"/>
  <c r="DS54" i="24"/>
  <c r="FA8" i="24" s="1"/>
  <c r="DS53" i="24"/>
  <c r="DS52" i="24"/>
  <c r="FA6" i="24" s="1"/>
  <c r="DS51" i="24"/>
  <c r="DV22" i="24"/>
  <c r="EQ22" i="24"/>
  <c r="EQ19" i="24"/>
  <c r="DV19" i="24"/>
  <c r="EQ26" i="24"/>
  <c r="DV26" i="24"/>
  <c r="BB24" i="24"/>
  <c r="AK7" i="24"/>
  <c r="AN13" i="24"/>
  <c r="AZ14" i="24"/>
  <c r="AK24" i="24"/>
  <c r="ES13" i="24"/>
  <c r="DX13" i="24"/>
  <c r="AZ25" i="24"/>
  <c r="DR19" i="24"/>
  <c r="EM19" i="24"/>
  <c r="BH9" i="24"/>
  <c r="AS9" i="24"/>
  <c r="DX14" i="24"/>
  <c r="ES14" i="24"/>
  <c r="DX29" i="24"/>
  <c r="ES29" i="24"/>
  <c r="AR12" i="24"/>
  <c r="EM17" i="24"/>
  <c r="DR17" i="24"/>
  <c r="EM16" i="24"/>
  <c r="DR16" i="24"/>
  <c r="EM26" i="24"/>
  <c r="DR26" i="24"/>
  <c r="BI7" i="24"/>
  <c r="AT7" i="24"/>
  <c r="BI26" i="24"/>
  <c r="CD14" i="24" s="1"/>
  <c r="AT26" i="24"/>
  <c r="EV8" i="24"/>
  <c r="EA8" i="24"/>
  <c r="EV25" i="24"/>
  <c r="EA25" i="24"/>
  <c r="EA26" i="24"/>
  <c r="EV26" i="24"/>
  <c r="AM22" i="24"/>
  <c r="AS8" i="24"/>
  <c r="BH8" i="24"/>
  <c r="BH16" i="24"/>
  <c r="AS16" i="24"/>
  <c r="AS24" i="24"/>
  <c r="BH24" i="24"/>
  <c r="AM17" i="24"/>
  <c r="DZ11" i="24"/>
  <c r="AO62" i="24"/>
  <c r="AO57" i="24"/>
  <c r="BU11" i="24" s="1"/>
  <c r="BU22" i="24" s="1"/>
  <c r="AO56" i="24"/>
  <c r="BU10" i="24" s="1"/>
  <c r="AO55" i="24"/>
  <c r="AO54" i="24"/>
  <c r="BU8" i="24" s="1"/>
  <c r="AO53" i="24"/>
  <c r="AO52" i="24"/>
  <c r="BU6" i="24" s="1"/>
  <c r="AO51" i="24"/>
  <c r="AM8" i="24"/>
  <c r="DV8" i="24"/>
  <c r="EQ8" i="24"/>
  <c r="DV15" i="24"/>
  <c r="EQ15" i="24"/>
  <c r="FG14" i="24" s="1"/>
  <c r="DV24" i="24"/>
  <c r="EQ24" i="24"/>
  <c r="AP56" i="24"/>
  <c r="BV10" i="24" s="1"/>
  <c r="AP51" i="24"/>
  <c r="EA23" i="24"/>
  <c r="EV23" i="24"/>
  <c r="AM13" i="24"/>
  <c r="AS22" i="24"/>
  <c r="BH22" i="24"/>
  <c r="EQ25" i="24"/>
  <c r="DV25" i="24"/>
  <c r="EV10" i="24"/>
  <c r="EA10" i="24"/>
  <c r="AK18" i="24"/>
  <c r="ES11" i="24"/>
  <c r="DX11" i="24"/>
  <c r="ES23" i="24"/>
  <c r="DX23" i="24"/>
  <c r="DR9" i="24"/>
  <c r="EM9" i="24"/>
  <c r="EM14" i="24"/>
  <c r="DR14" i="24"/>
  <c r="EM24" i="24"/>
  <c r="DR24" i="24"/>
  <c r="BI9" i="24"/>
  <c r="CD12" i="24" s="1"/>
  <c r="AT9" i="24"/>
  <c r="BI17" i="24"/>
  <c r="AT17" i="24"/>
  <c r="BI23" i="24"/>
  <c r="CD13" i="24" s="1"/>
  <c r="AT23" i="24"/>
  <c r="EV11" i="24"/>
  <c r="EA11" i="24"/>
  <c r="EA27" i="24"/>
  <c r="EV27" i="24"/>
  <c r="BH20" i="24"/>
  <c r="AS20" i="24"/>
  <c r="BH18" i="24"/>
  <c r="AS18" i="24"/>
  <c r="BH25" i="24"/>
  <c r="AS25" i="24"/>
  <c r="DU62" i="24"/>
  <c r="DU57" i="24"/>
  <c r="FE11" i="24" s="1"/>
  <c r="FE22" i="24" s="1"/>
  <c r="DU56" i="24"/>
  <c r="FE10" i="24" s="1"/>
  <c r="DU55" i="24"/>
  <c r="DU54" i="24"/>
  <c r="FE8" i="24" s="1"/>
  <c r="DU53" i="24"/>
  <c r="DU52" i="24"/>
  <c r="FE6" i="24" s="1"/>
  <c r="DU51" i="24"/>
  <c r="DZ12" i="24"/>
  <c r="AK29" i="24"/>
  <c r="AN11" i="24"/>
  <c r="AN52" i="24" s="1"/>
  <c r="BQ6" i="24" s="1"/>
  <c r="BR50" i="24" a="1"/>
  <c r="BR50" i="24" s="1"/>
  <c r="BR49" i="24" a="1"/>
  <c r="BR49" i="24" s="1"/>
  <c r="BR48" i="24" a="1"/>
  <c r="BR48" i="24" s="1"/>
  <c r="DV11" i="24"/>
  <c r="EQ11" i="24"/>
  <c r="DV16" i="24"/>
  <c r="EQ16" i="24"/>
  <c r="DV23" i="24"/>
  <c r="EQ23" i="24"/>
  <c r="DZ24" i="24"/>
  <c r="BB19" i="24"/>
  <c r="BG10" i="24"/>
  <c r="EM20" i="24"/>
  <c r="DR20" i="24"/>
  <c r="BI18" i="24"/>
  <c r="AT18" i="24"/>
  <c r="BH7" i="24"/>
  <c r="AS7" i="24"/>
  <c r="EQ9" i="24"/>
  <c r="DV9" i="24"/>
  <c r="ES22" i="24"/>
  <c r="DX22" i="24"/>
  <c r="AT14" i="24"/>
  <c r="BI14" i="24"/>
  <c r="BH19" i="24"/>
  <c r="AS19" i="24"/>
  <c r="DV13" i="24"/>
  <c r="EQ13" i="24"/>
  <c r="ES16" i="24"/>
  <c r="DX16" i="24"/>
  <c r="ES25" i="24"/>
  <c r="DX25" i="24"/>
  <c r="BB11" i="24"/>
  <c r="GF12" i="24"/>
  <c r="ES8" i="24"/>
  <c r="DX8" i="24"/>
  <c r="ES19" i="24"/>
  <c r="DX19" i="24"/>
  <c r="ES27" i="24"/>
  <c r="DX27" i="24"/>
  <c r="AR11" i="24"/>
  <c r="AR54" i="24" s="1"/>
  <c r="BZ8" i="24" s="1"/>
  <c r="DW62" i="24"/>
  <c r="DW57" i="24"/>
  <c r="FI11" i="24" s="1"/>
  <c r="DW56" i="24"/>
  <c r="FI10" i="24" s="1"/>
  <c r="DW55" i="24"/>
  <c r="DW54" i="24"/>
  <c r="FI8" i="24" s="1"/>
  <c r="DW53" i="24"/>
  <c r="DW52" i="24"/>
  <c r="FI6" i="24" s="1"/>
  <c r="DW51" i="24"/>
  <c r="EM12" i="24"/>
  <c r="EY12" i="24" s="1"/>
  <c r="DR12" i="24"/>
  <c r="DR18" i="24"/>
  <c r="EM18" i="24"/>
  <c r="DR25" i="24"/>
  <c r="EM25" i="24"/>
  <c r="BI12" i="24"/>
  <c r="CD15" i="24" s="1"/>
  <c r="AT12" i="24"/>
  <c r="AT20" i="24"/>
  <c r="BI20" i="24"/>
  <c r="BI19" i="24"/>
  <c r="AT19" i="24"/>
  <c r="EA17" i="24"/>
  <c r="EV17" i="24"/>
  <c r="EV18" i="24"/>
  <c r="EA18" i="24"/>
  <c r="AK11" i="24"/>
  <c r="BB28" i="24"/>
  <c r="AS26" i="24"/>
  <c r="BH26" i="24"/>
  <c r="AS21" i="24"/>
  <c r="BH21" i="24"/>
  <c r="AS23" i="24"/>
  <c r="BH23" i="24"/>
  <c r="FC50" i="24" a="1"/>
  <c r="FC50" i="24" s="1"/>
  <c r="FC48" i="24" a="1"/>
  <c r="FC48" i="24" s="1"/>
  <c r="FC49" i="24" a="1"/>
  <c r="FC49" i="24" s="1"/>
  <c r="DT62" i="24"/>
  <c r="DT61" i="24"/>
  <c r="DT57" i="24"/>
  <c r="FC11" i="24" s="1"/>
  <c r="FC22" i="24" s="1"/>
  <c r="DT56" i="24"/>
  <c r="FC10" i="24" s="1"/>
  <c r="DT55" i="24"/>
  <c r="DT54" i="24"/>
  <c r="FC8" i="24" s="1"/>
  <c r="DT53" i="24"/>
  <c r="DT52" i="24"/>
  <c r="FC6" i="24" s="1"/>
  <c r="DT51" i="24"/>
  <c r="DY57" i="24"/>
  <c r="FM11" i="24" s="1"/>
  <c r="DY56" i="24"/>
  <c r="FM10" i="24" s="1"/>
  <c r="DY55" i="24"/>
  <c r="DY54" i="24"/>
  <c r="FM8" i="24" s="1"/>
  <c r="DY53" i="24"/>
  <c r="DY52" i="24"/>
  <c r="FM6" i="24" s="1"/>
  <c r="DY51" i="24"/>
  <c r="AM25" i="24"/>
  <c r="DZ10" i="24"/>
  <c r="AK15" i="24"/>
  <c r="EU25" i="24"/>
  <c r="AL57" i="24"/>
  <c r="BM11" i="24" s="1"/>
  <c r="BM22" i="24" s="1"/>
  <c r="AL56" i="24"/>
  <c r="BM10" i="24" s="1"/>
  <c r="AL55" i="24"/>
  <c r="AL54" i="24"/>
  <c r="BM8" i="24" s="1"/>
  <c r="AL53" i="24"/>
  <c r="AL52" i="24"/>
  <c r="BM6" i="24" s="1"/>
  <c r="AL51" i="24"/>
  <c r="AL62" i="24"/>
  <c r="EQ10" i="24"/>
  <c r="DV10" i="24"/>
  <c r="EQ20" i="24"/>
  <c r="DV20" i="24"/>
  <c r="EQ29" i="24"/>
  <c r="DV29" i="24"/>
  <c r="DX20" i="24"/>
  <c r="ES20" i="24"/>
  <c r="BI27" i="24"/>
  <c r="AT27" i="24"/>
  <c r="EA7" i="24"/>
  <c r="EV7" i="24"/>
  <c r="BP50" i="24" a="1"/>
  <c r="BP50" i="24" s="1"/>
  <c r="BP49" i="24" a="1"/>
  <c r="BP49" i="24" s="1"/>
  <c r="BP48" i="24" a="1"/>
  <c r="BP48" i="24" s="1"/>
  <c r="ES15" i="24"/>
  <c r="DX15" i="24"/>
  <c r="DX28" i="24"/>
  <c r="ES28" i="24"/>
  <c r="DR13" i="24"/>
  <c r="EM13" i="24"/>
  <c r="DR21" i="24"/>
  <c r="EM21" i="24"/>
  <c r="EM28" i="24"/>
  <c r="DR28" i="24"/>
  <c r="AT13" i="24"/>
  <c r="BI13" i="24"/>
  <c r="BI16" i="24"/>
  <c r="AT16" i="24"/>
  <c r="BI22" i="24"/>
  <c r="AT22" i="24"/>
  <c r="EV19" i="24"/>
  <c r="EA19" i="24"/>
  <c r="EA15" i="24"/>
  <c r="EV15" i="24"/>
  <c r="EV21" i="24"/>
  <c r="EA21" i="24"/>
  <c r="BH10" i="24"/>
  <c r="AS10" i="24"/>
  <c r="BH15" i="24"/>
  <c r="AS15" i="24"/>
  <c r="BH27" i="24"/>
  <c r="AS27" i="24"/>
  <c r="BN50" i="24" a="1"/>
  <c r="BN50" i="24" s="1"/>
  <c r="BN49" i="24" a="1"/>
  <c r="BN49" i="24" s="1"/>
  <c r="BN48" i="24" a="1"/>
  <c r="BN48" i="24" s="1"/>
  <c r="EQ7" i="24"/>
  <c r="DV7" i="24"/>
  <c r="EQ18" i="24"/>
  <c r="DV18" i="24"/>
  <c r="EQ27" i="24"/>
  <c r="DV27" i="24"/>
  <c r="AP52" i="24" l="1"/>
  <c r="BV6" i="24" s="1"/>
  <c r="AP57" i="24"/>
  <c r="BV11" i="24" s="1"/>
  <c r="BV22" i="24" s="1"/>
  <c r="AP55" i="24"/>
  <c r="AP62" i="24"/>
  <c r="AN54" i="24"/>
  <c r="BQ8" i="24" s="1"/>
  <c r="AN56" i="24"/>
  <c r="BQ10" i="24" s="1"/>
  <c r="AN53" i="24"/>
  <c r="AN62" i="24"/>
  <c r="AN51" i="24"/>
  <c r="AO61" i="24"/>
  <c r="AN55" i="24"/>
  <c r="BQ9" i="24" s="1"/>
  <c r="AN57" i="24"/>
  <c r="BQ11" i="24" s="1"/>
  <c r="BQ22" i="24" s="1"/>
  <c r="DZ55" i="24"/>
  <c r="FO9" i="24" s="1"/>
  <c r="AP53" i="24"/>
  <c r="AM57" i="24"/>
  <c r="BP11" i="24" s="1"/>
  <c r="BP22" i="24" s="1"/>
  <c r="DZ56" i="24"/>
  <c r="FO10" i="24" s="1"/>
  <c r="GF10" i="24" s="1"/>
  <c r="AR55" i="24"/>
  <c r="BZ9" i="24" s="1"/>
  <c r="BO49" i="24" a="1"/>
  <c r="BO49" i="24" s="1"/>
  <c r="AM61" i="24"/>
  <c r="AM56" i="24"/>
  <c r="BP10" i="24" s="1"/>
  <c r="BL50" i="24" a="1"/>
  <c r="BL50" i="24" s="1"/>
  <c r="AQ58" i="24"/>
  <c r="AQ59" i="24" s="1"/>
  <c r="BY7" i="24"/>
  <c r="BY18" i="24" s="1"/>
  <c r="DX57" i="24"/>
  <c r="FK11" i="24" s="1"/>
  <c r="DX56" i="24"/>
  <c r="FK10" i="24" s="1"/>
  <c r="DX55" i="24"/>
  <c r="DX54" i="24"/>
  <c r="FK8" i="24" s="1"/>
  <c r="DX53" i="24"/>
  <c r="DX52" i="24"/>
  <c r="FK6" i="24" s="1"/>
  <c r="DX51" i="24"/>
  <c r="DX61" i="24"/>
  <c r="AM62" i="24"/>
  <c r="GI12" i="24"/>
  <c r="GB12" i="24"/>
  <c r="DZ57" i="24"/>
  <c r="FO11" i="24" s="1"/>
  <c r="FO22" i="24" s="1"/>
  <c r="AR56" i="24"/>
  <c r="BZ10" i="24" s="1"/>
  <c r="AM51" i="24"/>
  <c r="EA62" i="24"/>
  <c r="EA57" i="24"/>
  <c r="FQ11" i="24" s="1"/>
  <c r="EA56" i="24"/>
  <c r="FQ10" i="24" s="1"/>
  <c r="EA55" i="24"/>
  <c r="EA54" i="24"/>
  <c r="FQ8" i="24" s="1"/>
  <c r="EA53" i="24"/>
  <c r="EA52" i="24"/>
  <c r="FQ6" i="24" s="1"/>
  <c r="EA51" i="24"/>
  <c r="BM9" i="24"/>
  <c r="DT58" i="24"/>
  <c r="DT60" i="24" s="1"/>
  <c r="FC7" i="24"/>
  <c r="FC18" i="24" s="1"/>
  <c r="FI22" i="24"/>
  <c r="FZ22" i="24" s="1"/>
  <c r="CB49" i="24" a="1"/>
  <c r="CB49" i="24" s="1"/>
  <c r="CB50" i="24" a="1"/>
  <c r="CB50" i="24" s="1"/>
  <c r="CB48" i="24" a="1"/>
  <c r="CB48" i="24" s="1"/>
  <c r="DU58" i="24"/>
  <c r="DU60" i="24" s="1"/>
  <c r="FE7" i="24"/>
  <c r="FE18" i="24" s="1"/>
  <c r="DZ61" i="24"/>
  <c r="AQ60" i="24"/>
  <c r="BY9" i="24"/>
  <c r="BY17" i="24" s="1"/>
  <c r="AR57" i="24"/>
  <c r="BZ11" i="24" s="1"/>
  <c r="BL48" i="24" a="1"/>
  <c r="BL48" i="24" s="1"/>
  <c r="AL58" i="24"/>
  <c r="AL60" i="24" s="1"/>
  <c r="BM7" i="24"/>
  <c r="BM18" i="24" s="1"/>
  <c r="AS62" i="24"/>
  <c r="AS57" i="24"/>
  <c r="CC11" i="24" s="1"/>
  <c r="CC22" i="24" s="1"/>
  <c r="AS56" i="24"/>
  <c r="CC10" i="24" s="1"/>
  <c r="AS55" i="24"/>
  <c r="AS54" i="24"/>
  <c r="CC8" i="24" s="1"/>
  <c r="AS53" i="24"/>
  <c r="AS52" i="24"/>
  <c r="CC6" i="24" s="1"/>
  <c r="AS51" i="24"/>
  <c r="AS61" i="24"/>
  <c r="DZ51" i="24"/>
  <c r="DZ62" i="24"/>
  <c r="BL49" i="24" a="1"/>
  <c r="BL49" i="24" s="1"/>
  <c r="FA9" i="24"/>
  <c r="FA17" i="24" s="1"/>
  <c r="DV62" i="24"/>
  <c r="DV57" i="24"/>
  <c r="FG11" i="24" s="1"/>
  <c r="DV56" i="24"/>
  <c r="FG10" i="24" s="1"/>
  <c r="DV55" i="24"/>
  <c r="DV54" i="24"/>
  <c r="FG8" i="24" s="1"/>
  <c r="DV53" i="24"/>
  <c r="DV52" i="24"/>
  <c r="FG6" i="24" s="1"/>
  <c r="DV51" i="24"/>
  <c r="DV61" i="24"/>
  <c r="AM53" i="24"/>
  <c r="FC9" i="24"/>
  <c r="FE9" i="24"/>
  <c r="AK62" i="24"/>
  <c r="AK61" i="24"/>
  <c r="AK57" i="24"/>
  <c r="BL11" i="24" s="1"/>
  <c r="BL22" i="24" s="1"/>
  <c r="AK56" i="24"/>
  <c r="BL10" i="24" s="1"/>
  <c r="AK55" i="24"/>
  <c r="AK54" i="24"/>
  <c r="BL8" i="24" s="1"/>
  <c r="AK53" i="24"/>
  <c r="AK52" i="24"/>
  <c r="AK51" i="24"/>
  <c r="BL6" i="24"/>
  <c r="DZ52" i="24"/>
  <c r="FO6" i="24" s="1"/>
  <c r="DR61" i="24"/>
  <c r="DR62" i="24"/>
  <c r="DR57" i="24"/>
  <c r="EY11" i="24" s="1"/>
  <c r="EY22" i="24" s="1"/>
  <c r="DR56" i="24"/>
  <c r="EY10" i="24" s="1"/>
  <c r="DR55" i="24"/>
  <c r="DR54" i="24"/>
  <c r="EY8" i="24" s="1"/>
  <c r="DR53" i="24"/>
  <c r="DR52" i="24"/>
  <c r="DR51" i="24"/>
  <c r="EY6" i="24"/>
  <c r="AR51" i="24"/>
  <c r="DY58" i="24"/>
  <c r="DY59" i="24" s="1"/>
  <c r="FM7" i="24"/>
  <c r="FM18" i="24" s="1"/>
  <c r="FE49" i="24" a="1"/>
  <c r="FE49" i="24" s="1"/>
  <c r="FE50" i="24" a="1"/>
  <c r="FE50" i="24" s="1"/>
  <c r="FE48" i="24" a="1"/>
  <c r="FE48" i="24" s="1"/>
  <c r="FG12" i="24"/>
  <c r="AM54" i="24"/>
  <c r="BP8" i="24" s="1"/>
  <c r="FM9" i="24"/>
  <c r="AO58" i="24"/>
  <c r="AO59" i="24" s="1"/>
  <c r="BU7" i="24"/>
  <c r="BU18" i="24" s="1"/>
  <c r="AT62" i="24"/>
  <c r="AT57" i="24"/>
  <c r="CD11" i="24" s="1"/>
  <c r="CD22" i="24" s="1"/>
  <c r="AT56" i="24"/>
  <c r="CD10" i="24" s="1"/>
  <c r="AT55" i="24"/>
  <c r="AT54" i="24"/>
  <c r="CD8" i="24" s="1"/>
  <c r="AT53" i="24"/>
  <c r="AT52" i="24"/>
  <c r="CD6" i="24" s="1"/>
  <c r="AT51" i="24"/>
  <c r="DZ53" i="24"/>
  <c r="EY48" i="24" a="1"/>
  <c r="EY48" i="24" s="1"/>
  <c r="EY50" i="24" a="1"/>
  <c r="EY50" i="24" s="1"/>
  <c r="EY49" i="24" a="1"/>
  <c r="EY49" i="24" s="1"/>
  <c r="AQ61" i="24"/>
  <c r="AR52" i="24"/>
  <c r="BZ6" i="24" s="1"/>
  <c r="BO48" i="24" a="1"/>
  <c r="BO48" i="24" s="1"/>
  <c r="FI9" i="24"/>
  <c r="AM52" i="24"/>
  <c r="BP6" i="24" s="1"/>
  <c r="BX50" i="24" a="1"/>
  <c r="BX50" i="24" s="1"/>
  <c r="BX48" i="24" a="1"/>
  <c r="BX48" i="24" s="1"/>
  <c r="BX49" i="24" a="1"/>
  <c r="BX49" i="24" s="1"/>
  <c r="AM55" i="24"/>
  <c r="DW58" i="24"/>
  <c r="DW59" i="24" s="1"/>
  <c r="FI7" i="24"/>
  <c r="FI20" i="24" s="1"/>
  <c r="FZ20" i="24" s="1"/>
  <c r="AP58" i="24"/>
  <c r="AP59" i="24" s="1"/>
  <c r="BV7" i="24"/>
  <c r="BV18" i="24" s="1"/>
  <c r="GE14" i="24"/>
  <c r="FX14" i="24"/>
  <c r="DS58" i="24"/>
  <c r="DS60" i="24" s="1"/>
  <c r="FA7" i="24"/>
  <c r="FA18" i="24" s="1"/>
  <c r="FX13" i="24"/>
  <c r="GE13" i="24"/>
  <c r="DZ54" i="24"/>
  <c r="FO8" i="24" s="1"/>
  <c r="GF8" i="24" s="1"/>
  <c r="AR53" i="24"/>
  <c r="BO50" i="24" a="1"/>
  <c r="BO50" i="24" s="1"/>
  <c r="BV9" i="24"/>
  <c r="BV17" i="24" s="1"/>
  <c r="BM20" i="24"/>
  <c r="AN58" i="24"/>
  <c r="AN59" i="24" s="1"/>
  <c r="BQ7" i="24"/>
  <c r="BQ18" i="24" s="1"/>
  <c r="BU9" i="24"/>
  <c r="BY20" i="24" l="1"/>
  <c r="BQ17" i="24"/>
  <c r="DT59" i="24"/>
  <c r="AO60" i="24"/>
  <c r="BV20" i="24"/>
  <c r="BQ20" i="24"/>
  <c r="FE20" i="24"/>
  <c r="AL59" i="24"/>
  <c r="DU59" i="24"/>
  <c r="DY60" i="24"/>
  <c r="AP60" i="24"/>
  <c r="FI18" i="24"/>
  <c r="FZ18" i="24" s="1"/>
  <c r="BU17" i="24"/>
  <c r="DW60" i="24"/>
  <c r="FA20" i="24"/>
  <c r="AM58" i="24"/>
  <c r="AM60" i="24" s="1"/>
  <c r="BP7" i="24"/>
  <c r="BP18" i="24" s="1"/>
  <c r="AN60" i="24"/>
  <c r="BY50" i="24" a="1"/>
  <c r="BY50" i="24" s="1"/>
  <c r="BY48" i="24" a="1"/>
  <c r="BY48" i="24" s="1"/>
  <c r="BY49" i="24" a="1"/>
  <c r="BY49" i="24" s="1"/>
  <c r="FC17" i="24"/>
  <c r="GF11" i="24"/>
  <c r="GN12" i="24" s="1"/>
  <c r="FZ6" i="24"/>
  <c r="GG6" i="24"/>
  <c r="DZ58" i="24"/>
  <c r="DZ60" i="24" s="1"/>
  <c r="FO7" i="24"/>
  <c r="FO18" i="24" s="1"/>
  <c r="FX11" i="24"/>
  <c r="GE11" i="24"/>
  <c r="GM12" i="24" s="1"/>
  <c r="FG22" i="24"/>
  <c r="BZ16" i="24"/>
  <c r="BZ19" i="24"/>
  <c r="AR58" i="24"/>
  <c r="AR60" i="24" s="1"/>
  <c r="BZ7" i="24"/>
  <c r="BZ18" i="24" s="1"/>
  <c r="FO17" i="24"/>
  <c r="BP9" i="24"/>
  <c r="BP17" i="24" s="1"/>
  <c r="FX12" i="24"/>
  <c r="GE12" i="24"/>
  <c r="BL9" i="24"/>
  <c r="FA16" i="24"/>
  <c r="FA19" i="24"/>
  <c r="EA58" i="24"/>
  <c r="EA60" i="24" s="1"/>
  <c r="FQ7" i="24"/>
  <c r="FQ20" i="24" s="1"/>
  <c r="GH20" i="24" s="1"/>
  <c r="FC20" i="24"/>
  <c r="GB6" i="24"/>
  <c r="GI6" i="24"/>
  <c r="DS59" i="24"/>
  <c r="FI16" i="24"/>
  <c r="FZ16" i="24" s="1"/>
  <c r="FI19" i="24"/>
  <c r="FZ19" i="24" s="1"/>
  <c r="GF9" i="24"/>
  <c r="AK58" i="24"/>
  <c r="AK60" i="24" s="1"/>
  <c r="BL7" i="24"/>
  <c r="BL18" i="24" s="1"/>
  <c r="FI17" i="24"/>
  <c r="FZ17" i="24" s="1"/>
  <c r="AT58" i="24"/>
  <c r="AT59" i="24" s="1"/>
  <c r="CD7" i="24"/>
  <c r="CD18" i="24" s="1"/>
  <c r="FE16" i="24"/>
  <c r="FE19" i="24"/>
  <c r="GE6" i="24"/>
  <c r="FX6" i="24"/>
  <c r="AS58" i="24"/>
  <c r="AS60" i="24" s="1"/>
  <c r="CC7" i="24"/>
  <c r="CC18" i="24" s="1"/>
  <c r="FZ8" i="24"/>
  <c r="GG8" i="24"/>
  <c r="DX58" i="24"/>
  <c r="DX60" i="24" s="1"/>
  <c r="FK7" i="24"/>
  <c r="FK20" i="24" s="1"/>
  <c r="DV58" i="24"/>
  <c r="DV59" i="24" s="1"/>
  <c r="FG7" i="24"/>
  <c r="FG20" i="24" s="1"/>
  <c r="FQ9" i="24"/>
  <c r="GB8" i="24"/>
  <c r="GI8" i="24"/>
  <c r="BV16" i="24"/>
  <c r="BV19" i="24"/>
  <c r="CD9" i="24"/>
  <c r="CD17" i="24" s="1"/>
  <c r="GF6" i="24"/>
  <c r="DR58" i="24"/>
  <c r="DR60" i="24" s="1"/>
  <c r="EY7" i="24"/>
  <c r="EY18" i="24" s="1"/>
  <c r="FC19" i="24"/>
  <c r="FC16" i="24"/>
  <c r="FX8" i="24"/>
  <c r="GE8" i="24"/>
  <c r="CC9" i="24"/>
  <c r="FM20" i="24"/>
  <c r="FZ10" i="24"/>
  <c r="GG10" i="24"/>
  <c r="FK9" i="24"/>
  <c r="FK17" i="24" s="1"/>
  <c r="BZ17" i="24"/>
  <c r="BU16" i="24"/>
  <c r="BU19" i="24"/>
  <c r="FG9" i="24"/>
  <c r="BM19" i="24"/>
  <c r="BM16" i="24"/>
  <c r="FQ22" i="24"/>
  <c r="GH22" i="24" s="1"/>
  <c r="FZ11" i="24"/>
  <c r="GG11" i="24"/>
  <c r="BM17" i="24"/>
  <c r="GI10" i="24"/>
  <c r="GB10" i="24"/>
  <c r="FO16" i="24"/>
  <c r="FO19" i="24"/>
  <c r="FM16" i="24"/>
  <c r="FM19" i="24"/>
  <c r="EY9" i="24"/>
  <c r="BU20" i="24"/>
  <c r="FM17" i="24"/>
  <c r="FX10" i="24"/>
  <c r="GE10" i="24"/>
  <c r="FE17" i="24"/>
  <c r="BY16" i="24"/>
  <c r="BY19" i="24"/>
  <c r="BQ19" i="24"/>
  <c r="BQ16" i="24"/>
  <c r="GB11" i="24"/>
  <c r="GI11" i="24"/>
  <c r="DV60" i="24" l="1"/>
  <c r="FM49" i="24" a="1"/>
  <c r="FM49" i="24" s="1"/>
  <c r="CE49" i="24" a="1"/>
  <c r="CE49" i="24" s="1"/>
  <c r="BL20" i="24"/>
  <c r="CD20" i="24"/>
  <c r="DR59" i="24"/>
  <c r="AT60" i="24"/>
  <c r="FO20" i="24"/>
  <c r="BZ20" i="24"/>
  <c r="AM59" i="24"/>
  <c r="BP20" i="24"/>
  <c r="AK59" i="24"/>
  <c r="GI17" i="24"/>
  <c r="GB17" i="24"/>
  <c r="FM48" i="24" a="1"/>
  <c r="FM48" i="24" s="1"/>
  <c r="FG17" i="24"/>
  <c r="GI20" i="24"/>
  <c r="GB20" i="24"/>
  <c r="CE50" i="24" a="1"/>
  <c r="CE50" i="24" s="1"/>
  <c r="AR59" i="24"/>
  <c r="DZ59" i="24"/>
  <c r="FK18" i="24"/>
  <c r="GI7" i="24"/>
  <c r="GB7" i="24"/>
  <c r="AS59" i="24"/>
  <c r="FQ18" i="24"/>
  <c r="GH18" i="24" s="1"/>
  <c r="FZ7" i="24"/>
  <c r="GG7" i="24"/>
  <c r="BL19" i="24"/>
  <c r="BL16" i="24"/>
  <c r="CD19" i="24"/>
  <c r="CD16" i="24"/>
  <c r="GM6" i="24"/>
  <c r="GM20" i="24" s="1"/>
  <c r="GM10" i="24"/>
  <c r="GM19" i="24" s="1"/>
  <c r="EY20" i="24"/>
  <c r="BP19" i="24"/>
  <c r="BP16" i="24"/>
  <c r="FX22" i="24"/>
  <c r="GE22" i="24"/>
  <c r="GF7" i="24"/>
  <c r="FQ16" i="24"/>
  <c r="GH16" i="24" s="1"/>
  <c r="FQ19" i="24"/>
  <c r="GH19" i="24" s="1"/>
  <c r="GG9" i="24"/>
  <c r="FZ9" i="24"/>
  <c r="DX59" i="24"/>
  <c r="EA59" i="24"/>
  <c r="CC20" i="24"/>
  <c r="FG19" i="24"/>
  <c r="FG16" i="24"/>
  <c r="FX9" i="24"/>
  <c r="GE9" i="24"/>
  <c r="CC19" i="24"/>
  <c r="CC16" i="24"/>
  <c r="EY19" i="24"/>
  <c r="EY16" i="24"/>
  <c r="EY17" i="24"/>
  <c r="FK19" i="24"/>
  <c r="FK16" i="24"/>
  <c r="GI9" i="24"/>
  <c r="GB9" i="24"/>
  <c r="GE20" i="24"/>
  <c r="FX20" i="24"/>
  <c r="CE48" i="24" a="1"/>
  <c r="CE48" i="24" s="1"/>
  <c r="FM50" i="24" a="1"/>
  <c r="FM50" i="24" s="1"/>
  <c r="CC17" i="24"/>
  <c r="FG18" i="24"/>
  <c r="FX7" i="24"/>
  <c r="GE7" i="24"/>
  <c r="FQ17" i="24"/>
  <c r="GH17" i="24" s="1"/>
  <c r="GQ10" i="24"/>
  <c r="GQ19" i="24" s="1"/>
  <c r="GQ6" i="24"/>
  <c r="GQ20" i="24" s="1"/>
  <c r="BL17" i="24"/>
  <c r="BW49" i="24" l="1" a="1"/>
  <c r="BW49" i="24" s="1"/>
  <c r="FI48" i="24" a="1"/>
  <c r="FI48" i="24" s="1"/>
  <c r="FZ48" i="24" s="1"/>
  <c r="FQ50" i="24" a="1"/>
  <c r="FQ50" i="24" s="1"/>
  <c r="FI50" i="24" a="1"/>
  <c r="FI50" i="24" s="1"/>
  <c r="FZ50" i="24" s="1"/>
  <c r="BW48" i="24" a="1"/>
  <c r="BW48" i="24" s="1"/>
  <c r="FI49" i="24" a="1"/>
  <c r="FI49" i="24" s="1"/>
  <c r="FZ49" i="24" s="1"/>
  <c r="BW50" i="24" a="1"/>
  <c r="BW50" i="24" s="1"/>
  <c r="FX18" i="24"/>
  <c r="GE18" i="24"/>
  <c r="GB16" i="24"/>
  <c r="GI16" i="24"/>
  <c r="GE17" i="24"/>
  <c r="FX17" i="24"/>
  <c r="GB19" i="24"/>
  <c r="GI19" i="24"/>
  <c r="FX16" i="24"/>
  <c r="GE16" i="24"/>
  <c r="CA50" i="24" a="1"/>
  <c r="CA50" i="24" s="1"/>
  <c r="CA49" i="24" a="1"/>
  <c r="CA49" i="24" s="1"/>
  <c r="CA48" i="24" a="1"/>
  <c r="CA48" i="24" s="1"/>
  <c r="GE19" i="24"/>
  <c r="FX19" i="24"/>
  <c r="GB18" i="24"/>
  <c r="GI18" i="24"/>
  <c r="FQ48" i="24" a="1"/>
  <c r="FQ48" i="24" s="1"/>
  <c r="FQ49" i="24" a="1"/>
  <c r="FQ49" i="24" s="1"/>
  <c r="CF50" i="24" l="1" a="1"/>
  <c r="CF50" i="24" s="1"/>
  <c r="GO10" i="24"/>
  <c r="GO19" i="24" s="1"/>
  <c r="GO6" i="24"/>
  <c r="GO20" i="24" s="1"/>
  <c r="CF48" i="24" a="1"/>
  <c r="CF48" i="24" s="1"/>
  <c r="CF49" i="24" a="1"/>
  <c r="CF49" i="24" s="1"/>
  <c r="AI28" i="13"/>
  <c r="AJ28" i="13"/>
  <c r="AI29" i="13"/>
  <c r="AJ29" i="13"/>
  <c r="AI33" i="13"/>
  <c r="AJ33" i="13"/>
  <c r="E4" i="21"/>
  <c r="E5" i="21" l="1"/>
  <c r="F5" i="21"/>
  <c r="E6" i="21"/>
  <c r="F6" i="21"/>
  <c r="E7" i="21"/>
  <c r="F7" i="21"/>
  <c r="E8" i="21"/>
  <c r="F8" i="21"/>
  <c r="E9" i="21"/>
  <c r="F9" i="21"/>
  <c r="E10" i="21"/>
  <c r="F10" i="21"/>
  <c r="E11" i="21"/>
  <c r="F11" i="21"/>
  <c r="E12" i="21"/>
  <c r="F12" i="21"/>
  <c r="E13" i="21"/>
  <c r="F13" i="21"/>
  <c r="E14" i="21"/>
  <c r="F14" i="21"/>
  <c r="E15" i="21"/>
  <c r="F15" i="21"/>
  <c r="E16" i="21"/>
  <c r="F16" i="21"/>
  <c r="E17" i="21"/>
  <c r="F17" i="21"/>
  <c r="E18" i="21"/>
  <c r="F18" i="21"/>
  <c r="E19" i="21"/>
  <c r="F19" i="21"/>
  <c r="E20" i="21"/>
  <c r="F20" i="21"/>
  <c r="E21" i="21"/>
  <c r="F21" i="21"/>
  <c r="E22" i="21"/>
  <c r="F22" i="21"/>
  <c r="E23" i="21"/>
  <c r="F23" i="21"/>
  <c r="E24" i="21"/>
  <c r="F24" i="21"/>
  <c r="E25" i="21"/>
  <c r="F25" i="21"/>
  <c r="E26" i="21"/>
  <c r="F26" i="21"/>
  <c r="E27" i="21"/>
  <c r="F27" i="21"/>
  <c r="E28" i="21"/>
  <c r="F28" i="21"/>
  <c r="E29" i="21"/>
  <c r="F29" i="21"/>
  <c r="E30" i="21"/>
  <c r="F30" i="21"/>
  <c r="E31" i="21"/>
  <c r="F31" i="21"/>
  <c r="E32" i="21"/>
  <c r="F32" i="21"/>
  <c r="E33" i="21"/>
  <c r="F33" i="21"/>
  <c r="E34" i="21"/>
  <c r="F34" i="21"/>
  <c r="E35" i="21"/>
  <c r="F35" i="21"/>
  <c r="E36" i="21"/>
  <c r="F36" i="21"/>
  <c r="E37" i="21"/>
  <c r="F37" i="21"/>
  <c r="E38" i="21"/>
  <c r="F38" i="21"/>
  <c r="E39" i="21"/>
  <c r="F39" i="21"/>
  <c r="E40" i="21"/>
  <c r="F40" i="21"/>
  <c r="E41" i="21"/>
  <c r="F41" i="21"/>
  <c r="E42" i="21"/>
  <c r="F42" i="21"/>
  <c r="E43" i="21"/>
  <c r="F43" i="21"/>
  <c r="E44" i="21"/>
  <c r="F44" i="21"/>
  <c r="E45" i="21"/>
  <c r="F45" i="21"/>
  <c r="E46" i="21"/>
  <c r="F46" i="21"/>
  <c r="E47" i="21"/>
  <c r="F47" i="21"/>
  <c r="E48" i="21"/>
  <c r="F48" i="21"/>
  <c r="E49" i="21"/>
  <c r="F49" i="21"/>
  <c r="E50" i="21"/>
  <c r="F50" i="21"/>
  <c r="E51" i="21"/>
  <c r="F51" i="21"/>
  <c r="E52" i="21"/>
  <c r="F52" i="21"/>
  <c r="E53" i="21"/>
  <c r="F53" i="21"/>
  <c r="E54" i="21"/>
  <c r="F54" i="21"/>
  <c r="E55" i="21"/>
  <c r="F55" i="21"/>
  <c r="E56" i="21"/>
  <c r="F56" i="21"/>
  <c r="E57" i="21"/>
  <c r="F57" i="21"/>
  <c r="E58" i="21"/>
  <c r="F58" i="21"/>
  <c r="E59" i="21"/>
  <c r="F59" i="21"/>
  <c r="E60" i="21"/>
  <c r="F60" i="21"/>
  <c r="E61" i="21"/>
  <c r="F61" i="21"/>
  <c r="E62" i="21"/>
  <c r="F62" i="21"/>
  <c r="E63" i="21"/>
  <c r="F63" i="21"/>
  <c r="E64" i="21"/>
  <c r="F64" i="21"/>
  <c r="E65" i="21"/>
  <c r="F65" i="21"/>
  <c r="E66" i="21"/>
  <c r="F66" i="21"/>
  <c r="E67" i="21"/>
  <c r="F67" i="21"/>
  <c r="E68" i="21"/>
  <c r="F68" i="21"/>
  <c r="E69" i="21"/>
  <c r="F69" i="21"/>
  <c r="E70" i="21"/>
  <c r="F70" i="21"/>
  <c r="E71" i="21"/>
  <c r="F71" i="21"/>
  <c r="E72" i="21"/>
  <c r="F72" i="21"/>
  <c r="E73" i="21"/>
  <c r="F73" i="21"/>
  <c r="E74" i="21"/>
  <c r="F74" i="21"/>
  <c r="E75" i="21"/>
  <c r="F75" i="21"/>
  <c r="E76" i="21"/>
  <c r="F76" i="21"/>
  <c r="E77" i="21"/>
  <c r="F77" i="21"/>
  <c r="E78" i="21"/>
  <c r="F78" i="21"/>
  <c r="E79" i="21"/>
  <c r="F79" i="21"/>
  <c r="E80" i="21"/>
  <c r="F80" i="21"/>
  <c r="E81" i="21"/>
  <c r="F81" i="21"/>
  <c r="E82" i="21"/>
  <c r="F82" i="21"/>
  <c r="E83" i="21"/>
  <c r="F83" i="21"/>
  <c r="E84" i="21"/>
  <c r="F84" i="21"/>
  <c r="E85" i="21"/>
  <c r="F85" i="21"/>
  <c r="E86" i="21"/>
  <c r="F86" i="21"/>
  <c r="E87" i="21"/>
  <c r="F87" i="21"/>
  <c r="E88" i="21"/>
  <c r="F88" i="21"/>
  <c r="E89" i="21"/>
  <c r="F89" i="21"/>
  <c r="E90" i="21"/>
  <c r="F90" i="21"/>
  <c r="E91" i="21"/>
  <c r="F91" i="21"/>
  <c r="E92" i="21"/>
  <c r="F92" i="21"/>
  <c r="E93" i="21"/>
  <c r="F93" i="21"/>
  <c r="E94" i="21"/>
  <c r="F94" i="21"/>
  <c r="E95" i="21"/>
  <c r="F95" i="21"/>
  <c r="E96" i="21"/>
  <c r="F96" i="21"/>
  <c r="E97" i="21"/>
  <c r="F97" i="21"/>
  <c r="E98" i="21"/>
  <c r="F98" i="21"/>
  <c r="E99" i="21"/>
  <c r="F99" i="21"/>
  <c r="E100" i="21"/>
  <c r="F100" i="21"/>
  <c r="E101" i="21"/>
  <c r="F101" i="21"/>
  <c r="E102" i="21"/>
  <c r="F102" i="21"/>
  <c r="E103" i="21"/>
  <c r="F103" i="21"/>
  <c r="E104" i="21"/>
  <c r="F104" i="21"/>
  <c r="E105" i="21"/>
  <c r="F105" i="21"/>
  <c r="E106" i="21"/>
  <c r="F106" i="21"/>
  <c r="E107" i="21"/>
  <c r="F107" i="21"/>
  <c r="E108" i="21"/>
  <c r="F108" i="21"/>
  <c r="E109" i="21"/>
  <c r="F109" i="21"/>
  <c r="E110" i="21"/>
  <c r="F110" i="21"/>
  <c r="E111" i="21"/>
  <c r="F111" i="21"/>
  <c r="E112" i="21"/>
  <c r="F112" i="21"/>
  <c r="E113" i="21"/>
  <c r="F113" i="21"/>
  <c r="E114" i="21"/>
  <c r="F114" i="21"/>
  <c r="E115" i="21"/>
  <c r="F115" i="21"/>
  <c r="E116" i="21"/>
  <c r="F116" i="21"/>
  <c r="E117" i="21"/>
  <c r="F117" i="21"/>
  <c r="E118" i="21"/>
  <c r="F118" i="21"/>
  <c r="E119" i="21"/>
  <c r="F119" i="21"/>
  <c r="E120" i="21"/>
  <c r="F120" i="21"/>
  <c r="E121" i="21"/>
  <c r="F121" i="21"/>
  <c r="E122" i="21"/>
  <c r="F122" i="21"/>
  <c r="E123" i="21"/>
  <c r="F123" i="21"/>
  <c r="E124" i="21"/>
  <c r="F124" i="21"/>
  <c r="E125" i="21"/>
  <c r="F125" i="21"/>
  <c r="E126" i="21"/>
  <c r="F126" i="21"/>
  <c r="E127" i="21"/>
  <c r="F127" i="21"/>
  <c r="E128" i="21"/>
  <c r="F128" i="21"/>
  <c r="E129" i="21"/>
  <c r="F129" i="21"/>
  <c r="E130" i="21"/>
  <c r="F130" i="21"/>
  <c r="E131" i="21"/>
  <c r="F131" i="21"/>
  <c r="E132" i="21"/>
  <c r="F132" i="21"/>
  <c r="E133" i="21"/>
  <c r="F133" i="21"/>
  <c r="E134" i="21"/>
  <c r="F134" i="21"/>
  <c r="E135" i="21"/>
  <c r="F135" i="21"/>
  <c r="E136" i="21"/>
  <c r="F136" i="21"/>
  <c r="E137" i="21"/>
  <c r="F137" i="21"/>
  <c r="E138" i="21"/>
  <c r="F138" i="21"/>
  <c r="E139" i="21"/>
  <c r="F139" i="21"/>
  <c r="E140" i="21"/>
  <c r="F140" i="21"/>
  <c r="E141" i="21"/>
  <c r="F141" i="21"/>
  <c r="E142" i="21"/>
  <c r="F142" i="21"/>
  <c r="E143" i="21"/>
  <c r="F143" i="21"/>
  <c r="E144" i="21"/>
  <c r="F144" i="21"/>
  <c r="E145" i="21"/>
  <c r="F145" i="21"/>
  <c r="E146" i="21"/>
  <c r="F146" i="21"/>
  <c r="E147" i="21"/>
  <c r="F147" i="21"/>
  <c r="E148" i="21"/>
  <c r="F148" i="21"/>
  <c r="E149" i="21"/>
  <c r="F149" i="21"/>
  <c r="E150" i="21"/>
  <c r="F150" i="21"/>
  <c r="E151" i="21"/>
  <c r="F151" i="21"/>
  <c r="E152" i="21"/>
  <c r="F152" i="21"/>
  <c r="E153" i="21"/>
  <c r="F153" i="21"/>
  <c r="E154" i="21"/>
  <c r="F154" i="21"/>
  <c r="E155" i="21"/>
  <c r="F155" i="21"/>
  <c r="E156" i="21"/>
  <c r="F156" i="21"/>
  <c r="E157" i="21"/>
  <c r="F157" i="21"/>
  <c r="E158" i="21"/>
  <c r="F158" i="21"/>
  <c r="E159" i="21"/>
  <c r="F159" i="21"/>
  <c r="E160" i="21"/>
  <c r="F160" i="21"/>
  <c r="E161" i="21"/>
  <c r="F161" i="21"/>
  <c r="E162" i="21"/>
  <c r="F162" i="21"/>
  <c r="E163" i="21"/>
  <c r="F163" i="21"/>
  <c r="E164" i="21"/>
  <c r="F164" i="21"/>
  <c r="E165" i="21"/>
  <c r="F165" i="21"/>
  <c r="E166" i="21"/>
  <c r="F166" i="21"/>
  <c r="E167" i="21"/>
  <c r="F167" i="21"/>
  <c r="E168" i="21"/>
  <c r="F168" i="21"/>
  <c r="E169" i="21"/>
  <c r="F169" i="21"/>
  <c r="E170" i="21"/>
  <c r="F170" i="21"/>
  <c r="E171" i="21"/>
  <c r="F171" i="21"/>
  <c r="E172" i="21"/>
  <c r="F172" i="21"/>
  <c r="E173" i="21"/>
  <c r="F173" i="21"/>
  <c r="E174" i="21"/>
  <c r="F174" i="21"/>
  <c r="E175" i="21"/>
  <c r="F175" i="21"/>
  <c r="E176" i="21"/>
  <c r="F176" i="21"/>
  <c r="E177" i="21"/>
  <c r="F177" i="21"/>
  <c r="E178" i="21"/>
  <c r="F178" i="21"/>
  <c r="E179" i="21"/>
  <c r="F179" i="21"/>
  <c r="E180" i="21"/>
  <c r="F180" i="21"/>
  <c r="E181" i="21"/>
  <c r="F181" i="21"/>
  <c r="E182" i="21"/>
  <c r="F182" i="21"/>
  <c r="E183" i="21"/>
  <c r="F183" i="21"/>
  <c r="E184" i="21"/>
  <c r="F184" i="21"/>
  <c r="E185" i="21"/>
  <c r="F185" i="21"/>
  <c r="E186" i="21"/>
  <c r="F186" i="21"/>
  <c r="E187" i="21"/>
  <c r="F187" i="21"/>
  <c r="E188" i="21"/>
  <c r="F188" i="21"/>
  <c r="E189" i="21"/>
  <c r="F189" i="21"/>
  <c r="E190" i="21"/>
  <c r="F190" i="21"/>
  <c r="E191" i="21"/>
  <c r="F191" i="21"/>
  <c r="E192" i="21"/>
  <c r="F192" i="21"/>
  <c r="E193" i="21"/>
  <c r="F193" i="21"/>
  <c r="E194" i="21"/>
  <c r="F194" i="21"/>
  <c r="E195" i="21"/>
  <c r="F195" i="21"/>
  <c r="E196" i="21"/>
  <c r="F196" i="21"/>
  <c r="E197" i="21"/>
  <c r="F197" i="21"/>
  <c r="E198" i="21"/>
  <c r="F198" i="21"/>
  <c r="E199" i="21"/>
  <c r="F199" i="21"/>
  <c r="E200" i="21"/>
  <c r="F200" i="21"/>
  <c r="E201" i="21"/>
  <c r="F201" i="21"/>
  <c r="E202" i="21"/>
  <c r="F202" i="21"/>
  <c r="E203" i="21"/>
  <c r="F203" i="21"/>
  <c r="E204" i="21"/>
  <c r="F204" i="21"/>
  <c r="E205" i="21"/>
  <c r="F205" i="21"/>
  <c r="E206" i="21"/>
  <c r="F206" i="21"/>
  <c r="E207" i="21"/>
  <c r="F207" i="21"/>
  <c r="E208" i="21"/>
  <c r="F208" i="21"/>
  <c r="E209" i="21"/>
  <c r="F209" i="21"/>
  <c r="E210" i="21"/>
  <c r="F210" i="21"/>
  <c r="E211" i="21"/>
  <c r="F211" i="21"/>
  <c r="E212" i="21"/>
  <c r="F212" i="21"/>
  <c r="E213" i="21"/>
  <c r="F213" i="21"/>
  <c r="E214" i="21"/>
  <c r="F214" i="21"/>
  <c r="E215" i="21"/>
  <c r="F215" i="21"/>
  <c r="E216" i="21"/>
  <c r="F216" i="21"/>
  <c r="E217" i="21"/>
  <c r="F217" i="21"/>
  <c r="E218" i="21"/>
  <c r="F218" i="21"/>
  <c r="E219" i="21"/>
  <c r="F219" i="21"/>
  <c r="E220" i="21"/>
  <c r="F220" i="21"/>
  <c r="E221" i="21"/>
  <c r="F221" i="21"/>
  <c r="E222" i="21"/>
  <c r="F222" i="21"/>
  <c r="E223" i="21"/>
  <c r="F223" i="21"/>
  <c r="E224" i="21"/>
  <c r="F224" i="21"/>
  <c r="E225" i="21"/>
  <c r="F225" i="21"/>
  <c r="E226" i="21"/>
  <c r="F226" i="21"/>
  <c r="E227" i="21"/>
  <c r="F227" i="21"/>
  <c r="E228" i="21"/>
  <c r="F228" i="21"/>
  <c r="E229" i="21"/>
  <c r="F229" i="21"/>
  <c r="E230" i="21"/>
  <c r="F230" i="21"/>
  <c r="E231" i="21"/>
  <c r="F231" i="21"/>
  <c r="E232" i="21"/>
  <c r="F232" i="21"/>
  <c r="E233" i="21"/>
  <c r="F233" i="21"/>
  <c r="E234" i="21"/>
  <c r="F234" i="21"/>
  <c r="E235" i="21"/>
  <c r="F235" i="21"/>
  <c r="E236" i="21"/>
  <c r="F236" i="21"/>
  <c r="E237" i="21"/>
  <c r="F237" i="21"/>
  <c r="E238" i="21"/>
  <c r="F238" i="21"/>
  <c r="E239" i="21"/>
  <c r="F239" i="21"/>
  <c r="E240" i="21"/>
  <c r="F240" i="21"/>
  <c r="E241" i="21"/>
  <c r="F241" i="21"/>
  <c r="E242" i="21"/>
  <c r="F242" i="21"/>
  <c r="E243" i="21"/>
  <c r="F243" i="21"/>
  <c r="E244" i="21"/>
  <c r="F244" i="21"/>
  <c r="E245" i="21"/>
  <c r="F245" i="21"/>
  <c r="E246" i="21"/>
  <c r="F246" i="21"/>
  <c r="E247" i="21"/>
  <c r="F247" i="21"/>
  <c r="E248" i="21"/>
  <c r="F248" i="21"/>
  <c r="E249" i="21"/>
  <c r="F249" i="21"/>
  <c r="E250" i="21"/>
  <c r="F250" i="21"/>
  <c r="E251" i="21"/>
  <c r="F251" i="21"/>
  <c r="E252" i="21"/>
  <c r="F252" i="21"/>
  <c r="E253" i="21"/>
  <c r="F253" i="21"/>
  <c r="E254" i="21"/>
  <c r="F254" i="21"/>
  <c r="E255" i="21"/>
  <c r="F255" i="21"/>
  <c r="E256" i="21"/>
  <c r="F256" i="21"/>
  <c r="E257" i="21"/>
  <c r="F257" i="21"/>
  <c r="E258" i="21"/>
  <c r="F258" i="21"/>
  <c r="E259" i="21"/>
  <c r="F259" i="21"/>
  <c r="E260" i="21"/>
  <c r="F260" i="21"/>
  <c r="E261" i="21"/>
  <c r="F261" i="21"/>
  <c r="E262" i="21"/>
  <c r="F262" i="21"/>
  <c r="E263" i="21"/>
  <c r="F263" i="21"/>
  <c r="E264" i="21"/>
  <c r="F264" i="21"/>
  <c r="E265" i="21"/>
  <c r="F265" i="21"/>
  <c r="E266" i="21"/>
  <c r="F266" i="21"/>
  <c r="E267" i="21"/>
  <c r="F267" i="21"/>
  <c r="E268" i="21"/>
  <c r="F268" i="21"/>
  <c r="E269" i="21"/>
  <c r="F269" i="21"/>
  <c r="E270" i="21"/>
  <c r="F270" i="21"/>
  <c r="E271" i="21"/>
  <c r="F271" i="21"/>
  <c r="E272" i="21"/>
  <c r="F272" i="21"/>
  <c r="E273" i="21"/>
  <c r="F273" i="21"/>
  <c r="E274" i="21"/>
  <c r="F274" i="21"/>
  <c r="E275" i="21"/>
  <c r="F275" i="21"/>
  <c r="E276" i="21"/>
  <c r="F276" i="21"/>
  <c r="E277" i="21"/>
  <c r="F277" i="21"/>
  <c r="E278" i="21"/>
  <c r="F278" i="21"/>
  <c r="E279" i="21"/>
  <c r="F279" i="21"/>
  <c r="E280" i="21"/>
  <c r="F280" i="21"/>
  <c r="E281" i="21"/>
  <c r="F281" i="21"/>
  <c r="E282" i="21"/>
  <c r="F282" i="21"/>
  <c r="E283" i="21"/>
  <c r="F283" i="21"/>
  <c r="E284" i="21"/>
  <c r="F284" i="21"/>
  <c r="E285" i="21"/>
  <c r="F285" i="21"/>
  <c r="E286" i="21"/>
  <c r="F286" i="21"/>
  <c r="E287" i="21"/>
  <c r="F287" i="21"/>
  <c r="E288" i="21"/>
  <c r="F288" i="21"/>
  <c r="E289" i="21"/>
  <c r="F289" i="21"/>
  <c r="E290" i="21"/>
  <c r="F290" i="21"/>
  <c r="E291" i="21"/>
  <c r="F291" i="21"/>
  <c r="E292" i="21"/>
  <c r="F292" i="21"/>
  <c r="E293" i="21"/>
  <c r="F293" i="21"/>
  <c r="E294" i="21"/>
  <c r="F294" i="21"/>
  <c r="E295" i="21"/>
  <c r="F295" i="21"/>
  <c r="E296" i="21"/>
  <c r="F296" i="21"/>
  <c r="E297" i="21"/>
  <c r="F297" i="21"/>
  <c r="E298" i="21"/>
  <c r="F298" i="21"/>
  <c r="E299" i="21"/>
  <c r="F299" i="21"/>
  <c r="E300" i="21"/>
  <c r="F300" i="21"/>
  <c r="E301" i="21"/>
  <c r="F301" i="21"/>
  <c r="E302" i="21"/>
  <c r="F302" i="21"/>
  <c r="E303" i="21"/>
  <c r="F303" i="21"/>
  <c r="E304" i="21"/>
  <c r="F304" i="21"/>
  <c r="E305" i="21"/>
  <c r="F305" i="21"/>
  <c r="E306" i="21"/>
  <c r="F306" i="21"/>
  <c r="E307" i="21"/>
  <c r="F307" i="21"/>
  <c r="E308" i="21"/>
  <c r="F308" i="21"/>
  <c r="E309" i="21"/>
  <c r="F309" i="21"/>
  <c r="E310" i="21"/>
  <c r="F310" i="21"/>
  <c r="E311" i="21"/>
  <c r="F311" i="21"/>
  <c r="E312" i="21"/>
  <c r="F312" i="21"/>
  <c r="E313" i="21"/>
  <c r="F313" i="21"/>
  <c r="E314" i="21"/>
  <c r="F314" i="21"/>
  <c r="E315" i="21"/>
  <c r="F315" i="21"/>
  <c r="E316" i="21"/>
  <c r="F316" i="21"/>
  <c r="E317" i="21"/>
  <c r="F317" i="21"/>
  <c r="E318" i="21"/>
  <c r="F318" i="21"/>
  <c r="E319" i="21"/>
  <c r="F319" i="21"/>
  <c r="E320" i="21"/>
  <c r="F320" i="21"/>
  <c r="E321" i="21"/>
  <c r="F321" i="21"/>
  <c r="E322" i="21"/>
  <c r="F322" i="21"/>
  <c r="E323" i="21"/>
  <c r="F323" i="21"/>
  <c r="E324" i="21"/>
  <c r="F324" i="21"/>
  <c r="E325" i="21"/>
  <c r="F325" i="21"/>
  <c r="E326" i="21"/>
  <c r="F326" i="21"/>
  <c r="E327" i="21"/>
  <c r="F327" i="21"/>
  <c r="E328" i="21"/>
  <c r="F328" i="21"/>
  <c r="E329" i="21"/>
  <c r="F329" i="21"/>
  <c r="E330" i="21"/>
  <c r="F330" i="21"/>
  <c r="E331" i="21"/>
  <c r="F331" i="21"/>
  <c r="E332" i="21"/>
  <c r="F332" i="21"/>
  <c r="E333" i="21"/>
  <c r="F333" i="21"/>
  <c r="E334" i="21"/>
  <c r="F334" i="21"/>
  <c r="E335" i="21"/>
  <c r="F335" i="21"/>
  <c r="E336" i="21"/>
  <c r="F336" i="21"/>
  <c r="E337" i="21"/>
  <c r="F337" i="21"/>
  <c r="E338" i="21"/>
  <c r="F338" i="21"/>
  <c r="E339" i="21"/>
  <c r="F339" i="21"/>
  <c r="E340" i="21"/>
  <c r="F340" i="21"/>
  <c r="E341" i="21"/>
  <c r="F341" i="21"/>
  <c r="E342" i="21"/>
  <c r="F342" i="21"/>
  <c r="E343" i="21"/>
  <c r="F343" i="21"/>
  <c r="E344" i="21"/>
  <c r="F344" i="21"/>
  <c r="E345" i="21"/>
  <c r="F345" i="21"/>
  <c r="E346" i="21"/>
  <c r="F346" i="21"/>
  <c r="E347" i="21"/>
  <c r="F347" i="21"/>
  <c r="E348" i="21"/>
  <c r="F348" i="21"/>
  <c r="E349" i="21"/>
  <c r="F349" i="21"/>
  <c r="E350" i="21"/>
  <c r="F350" i="21"/>
  <c r="E351" i="21"/>
  <c r="F351" i="21"/>
  <c r="E352" i="21"/>
  <c r="F352" i="21"/>
  <c r="E353" i="21"/>
  <c r="F353" i="21"/>
  <c r="E354" i="21"/>
  <c r="F354" i="21"/>
  <c r="E355" i="21"/>
  <c r="F355" i="21"/>
  <c r="E356" i="21"/>
  <c r="F356" i="21"/>
  <c r="E357" i="21"/>
  <c r="F357" i="21"/>
  <c r="E358" i="21"/>
  <c r="F358" i="21"/>
  <c r="E359" i="21"/>
  <c r="F359" i="21"/>
  <c r="E360" i="21"/>
  <c r="F360" i="21"/>
  <c r="E361" i="21"/>
  <c r="F361" i="21"/>
  <c r="E362" i="21"/>
  <c r="F362" i="21"/>
  <c r="E363" i="21"/>
  <c r="F363" i="21"/>
  <c r="E364" i="21"/>
  <c r="F364" i="21"/>
  <c r="E365" i="21"/>
  <c r="F365" i="21"/>
  <c r="E366" i="21"/>
  <c r="F366" i="21"/>
  <c r="E367" i="21"/>
  <c r="F367" i="21"/>
  <c r="E368" i="21"/>
  <c r="F368" i="21"/>
  <c r="E369" i="21"/>
  <c r="F369" i="21"/>
  <c r="E370" i="21"/>
  <c r="F370" i="21"/>
  <c r="E371" i="21"/>
  <c r="F371" i="21"/>
  <c r="E372" i="21"/>
  <c r="F372" i="21"/>
  <c r="E373" i="21"/>
  <c r="F373" i="21"/>
  <c r="E374" i="21"/>
  <c r="F374" i="21"/>
  <c r="E375" i="21"/>
  <c r="F375" i="21"/>
  <c r="E376" i="21"/>
  <c r="F376" i="21"/>
  <c r="E377" i="21"/>
  <c r="F377" i="21"/>
  <c r="E378" i="21"/>
  <c r="F378" i="21"/>
  <c r="E379" i="21"/>
  <c r="F379" i="21"/>
  <c r="E380" i="21"/>
  <c r="F380" i="21"/>
  <c r="E381" i="21"/>
  <c r="F381" i="21"/>
  <c r="E382" i="21"/>
  <c r="F382" i="21"/>
  <c r="E383" i="21"/>
  <c r="F383" i="21"/>
  <c r="E384" i="21"/>
  <c r="F384" i="21"/>
  <c r="E385" i="21"/>
  <c r="F385" i="21"/>
  <c r="E386" i="21"/>
  <c r="F386" i="21"/>
  <c r="E387" i="21"/>
  <c r="F387" i="21"/>
  <c r="E388" i="21"/>
  <c r="F388" i="21"/>
  <c r="E389" i="21"/>
  <c r="F389" i="21"/>
  <c r="E390" i="21"/>
  <c r="F390" i="21"/>
  <c r="E391" i="21"/>
  <c r="F391" i="21"/>
  <c r="E392" i="21"/>
  <c r="F392" i="21"/>
  <c r="E393" i="21"/>
  <c r="F393" i="21"/>
  <c r="E394" i="21"/>
  <c r="F394" i="21"/>
  <c r="E395" i="21"/>
  <c r="F395" i="21"/>
  <c r="E396" i="21"/>
  <c r="F396" i="21"/>
  <c r="E397" i="21"/>
  <c r="F397" i="21"/>
  <c r="E398" i="21"/>
  <c r="F398" i="21"/>
  <c r="E399" i="21"/>
  <c r="F399" i="21"/>
  <c r="E400" i="21"/>
  <c r="F400" i="21"/>
  <c r="E401" i="21"/>
  <c r="F401" i="21"/>
  <c r="E402" i="21"/>
  <c r="F402" i="21"/>
  <c r="E403" i="21"/>
  <c r="F403" i="21"/>
  <c r="E404" i="21"/>
  <c r="F404" i="21"/>
  <c r="E405" i="21"/>
  <c r="F405" i="21"/>
  <c r="E406" i="21"/>
  <c r="F406" i="21"/>
  <c r="E407" i="21"/>
  <c r="F407" i="21"/>
  <c r="E408" i="21"/>
  <c r="F408" i="21"/>
  <c r="E409" i="21"/>
  <c r="F409" i="21"/>
  <c r="E410" i="21"/>
  <c r="F410" i="21"/>
  <c r="E411" i="21"/>
  <c r="F411" i="21"/>
  <c r="E412" i="21"/>
  <c r="F412" i="21"/>
  <c r="E413" i="21"/>
  <c r="F413" i="21"/>
  <c r="E414" i="21"/>
  <c r="F414" i="21"/>
  <c r="E415" i="21"/>
  <c r="F415" i="21"/>
  <c r="E416" i="21"/>
  <c r="F416" i="21"/>
  <c r="E417" i="21"/>
  <c r="F417" i="21"/>
  <c r="E418" i="21"/>
  <c r="F418" i="21"/>
  <c r="E419" i="21"/>
  <c r="F419" i="21"/>
  <c r="E420" i="21"/>
  <c r="F420" i="21"/>
  <c r="E421" i="21"/>
  <c r="F421" i="21"/>
  <c r="E422" i="21"/>
  <c r="F422" i="21"/>
  <c r="E423" i="21"/>
  <c r="F423" i="21"/>
  <c r="E424" i="21"/>
  <c r="F424" i="21"/>
  <c r="E425" i="21"/>
  <c r="F425" i="21"/>
  <c r="E426" i="21"/>
  <c r="F426" i="21"/>
  <c r="E427" i="21"/>
  <c r="F427" i="21"/>
  <c r="E428" i="21"/>
  <c r="F428" i="21"/>
  <c r="E429" i="21"/>
  <c r="F429" i="21"/>
  <c r="E430" i="21"/>
  <c r="F430" i="21"/>
  <c r="E431" i="21"/>
  <c r="F431" i="21"/>
  <c r="E432" i="21"/>
  <c r="F432" i="21"/>
  <c r="E433" i="21"/>
  <c r="F433" i="21"/>
  <c r="E434" i="21"/>
  <c r="F434" i="21"/>
  <c r="E435" i="21"/>
  <c r="F435" i="21"/>
  <c r="E436" i="21"/>
  <c r="F436" i="21"/>
  <c r="E437" i="21"/>
  <c r="F437" i="21"/>
  <c r="E438" i="21"/>
  <c r="F438" i="21"/>
  <c r="E439" i="21"/>
  <c r="F439" i="21"/>
  <c r="E440" i="21"/>
  <c r="F440" i="21"/>
  <c r="E441" i="21"/>
  <c r="F441" i="21"/>
  <c r="E442" i="21"/>
  <c r="F442" i="21"/>
  <c r="E443" i="21"/>
  <c r="F443" i="21"/>
  <c r="E444" i="21"/>
  <c r="F444" i="21"/>
  <c r="E445" i="21"/>
  <c r="F445" i="21"/>
  <c r="E446" i="21"/>
  <c r="F446" i="21"/>
  <c r="E447" i="21"/>
  <c r="F447" i="21"/>
  <c r="E448" i="21"/>
  <c r="F448" i="21"/>
  <c r="E449" i="21"/>
  <c r="F449" i="21"/>
  <c r="E450" i="21"/>
  <c r="F450" i="21"/>
  <c r="E451" i="21"/>
  <c r="F451" i="21"/>
  <c r="E452" i="21"/>
  <c r="F452" i="21"/>
  <c r="E453" i="21"/>
  <c r="F453" i="21"/>
  <c r="E454" i="21"/>
  <c r="F454" i="21"/>
  <c r="E455" i="21"/>
  <c r="F455" i="21"/>
  <c r="E456" i="21"/>
  <c r="F456" i="21"/>
  <c r="E457" i="21"/>
  <c r="F457" i="21"/>
  <c r="E458" i="21"/>
  <c r="F458" i="21"/>
  <c r="E459" i="21"/>
  <c r="F459" i="21"/>
  <c r="E460" i="21"/>
  <c r="F460" i="21"/>
  <c r="E461" i="21"/>
  <c r="F461" i="21"/>
  <c r="E462" i="21"/>
  <c r="F462" i="21"/>
  <c r="E463" i="21"/>
  <c r="F463" i="21"/>
  <c r="E464" i="21"/>
  <c r="F464" i="21"/>
  <c r="E465" i="21"/>
  <c r="F465" i="21"/>
  <c r="E466" i="21"/>
  <c r="F466" i="21"/>
  <c r="E467" i="21"/>
  <c r="F467" i="21"/>
  <c r="E468" i="21"/>
  <c r="F468" i="21"/>
  <c r="E469" i="21"/>
  <c r="F469" i="21"/>
  <c r="E470" i="21"/>
  <c r="F470" i="21"/>
  <c r="E471" i="21"/>
  <c r="F471" i="21"/>
  <c r="E472" i="21"/>
  <c r="F472" i="21"/>
  <c r="E473" i="21"/>
  <c r="F473" i="21"/>
  <c r="E474" i="21"/>
  <c r="F474" i="21"/>
  <c r="E475" i="21"/>
  <c r="F475" i="21"/>
  <c r="E476" i="21"/>
  <c r="F476" i="21"/>
  <c r="E477" i="21"/>
  <c r="F477" i="21"/>
  <c r="E478" i="21"/>
  <c r="F478" i="21"/>
  <c r="E479" i="21"/>
  <c r="F479" i="21"/>
  <c r="E480" i="21"/>
  <c r="F480" i="21"/>
  <c r="E481" i="21"/>
  <c r="F481" i="21"/>
  <c r="E482" i="21"/>
  <c r="F482" i="21"/>
  <c r="E483" i="21"/>
  <c r="F483" i="21"/>
  <c r="E484" i="21"/>
  <c r="F484" i="21"/>
  <c r="F4" i="21"/>
  <c r="AC40" i="14" l="1"/>
  <c r="AC39" i="14"/>
  <c r="AC38" i="14"/>
  <c r="AC37" i="14"/>
  <c r="AC36" i="14"/>
  <c r="AC35" i="14"/>
  <c r="AC32" i="14"/>
  <c r="AC31" i="14"/>
  <c r="AC14" i="14"/>
  <c r="AC13" i="14"/>
  <c r="AC12" i="14"/>
  <c r="AC11" i="14"/>
  <c r="AC10" i="14"/>
  <c r="AC9" i="14"/>
  <c r="AC8" i="14"/>
  <c r="AC7" i="14"/>
  <c r="AC6" i="14"/>
  <c r="AC5" i="14"/>
  <c r="AG53" i="14"/>
  <c r="AG52" i="14"/>
  <c r="AG51" i="14"/>
  <c r="AG50" i="14"/>
  <c r="AG49" i="14"/>
  <c r="AG48" i="14"/>
  <c r="AG47" i="14"/>
  <c r="AG46" i="14"/>
  <c r="AG45" i="14"/>
  <c r="AG44" i="14"/>
  <c r="AG27" i="14"/>
  <c r="AG26" i="14"/>
  <c r="AG25" i="14"/>
  <c r="AG24" i="14"/>
  <c r="AG23" i="14"/>
  <c r="AG22" i="14"/>
  <c r="AG21" i="14"/>
  <c r="AG20" i="14"/>
  <c r="AG19" i="14"/>
  <c r="AG18" i="14"/>
  <c r="AH28" i="14"/>
  <c r="AH29" i="14"/>
  <c r="AH54" i="14"/>
  <c r="AH55" i="14"/>
  <c r="AH60" i="14"/>
  <c r="AH61" i="14"/>
  <c r="Y53" i="14"/>
  <c r="Y52" i="14"/>
  <c r="Y51" i="14"/>
  <c r="Y50" i="14"/>
  <c r="Y49" i="14"/>
  <c r="Y48" i="14"/>
  <c r="Y47" i="14"/>
  <c r="Y46" i="14"/>
  <c r="Y45" i="14"/>
  <c r="Y44" i="14"/>
  <c r="Y40" i="14"/>
  <c r="Y39" i="14"/>
  <c r="Y38" i="14"/>
  <c r="Y37" i="14"/>
  <c r="Y36" i="14"/>
  <c r="Y35" i="14"/>
  <c r="Y32" i="14"/>
  <c r="Y31" i="14"/>
  <c r="Y27" i="14"/>
  <c r="Y26" i="14"/>
  <c r="Y25" i="14"/>
  <c r="Y24" i="14"/>
  <c r="Y23" i="14"/>
  <c r="Y22" i="14"/>
  <c r="Y21" i="14"/>
  <c r="Y20" i="14"/>
  <c r="Y19" i="14"/>
  <c r="Y18" i="14"/>
  <c r="Y6" i="14"/>
  <c r="Y7" i="14"/>
  <c r="Y8" i="14"/>
  <c r="Y9" i="14"/>
  <c r="Y10" i="14"/>
  <c r="Y11" i="14"/>
  <c r="Y12" i="14"/>
  <c r="Y13" i="14"/>
  <c r="Y14" i="14"/>
  <c r="Y5" i="14"/>
  <c r="AC16" i="14" l="1"/>
  <c r="AC59" i="14"/>
  <c r="N12" i="14" s="1"/>
  <c r="Y61" i="14"/>
  <c r="K13" i="14" s="1"/>
  <c r="AC42" i="14"/>
  <c r="AC15" i="14"/>
  <c r="AC58" i="14"/>
  <c r="L12" i="14" s="1"/>
  <c r="AC41" i="14"/>
  <c r="Y60" i="14"/>
  <c r="I13" i="14" s="1"/>
  <c r="AG61" i="14"/>
  <c r="Q13" i="14" s="1"/>
  <c r="AG28" i="14"/>
  <c r="AG55" i="14"/>
  <c r="AG54" i="14"/>
  <c r="AG29" i="14"/>
  <c r="AG60" i="14"/>
  <c r="O13" i="14" s="1"/>
  <c r="Y15" i="14"/>
  <c r="Y29" i="14"/>
  <c r="Y55" i="14"/>
  <c r="Y16" i="14"/>
  <c r="Y58" i="14"/>
  <c r="I12" i="14" s="1"/>
  <c r="Y42" i="14"/>
  <c r="Y59" i="14"/>
  <c r="K12" i="14" s="1"/>
  <c r="Y54" i="14"/>
  <c r="Y41" i="14"/>
  <c r="Y28" i="14"/>
  <c r="C3" i="15" l="1"/>
  <c r="D3" i="15"/>
  <c r="Q6" i="15" s="1"/>
  <c r="E3" i="15"/>
  <c r="Q8" i="15" s="1"/>
  <c r="F3" i="15"/>
  <c r="Q9" i="15" s="1"/>
  <c r="G3" i="15"/>
  <c r="Q7" i="15" s="1"/>
  <c r="H3" i="15"/>
  <c r="I3" i="15"/>
  <c r="J3" i="15"/>
  <c r="K3" i="15"/>
  <c r="B3" i="15"/>
  <c r="G38" i="13"/>
  <c r="C2" i="15"/>
  <c r="D2" i="15"/>
  <c r="O6" i="15" s="1"/>
  <c r="E2" i="15"/>
  <c r="O8" i="15" s="1"/>
  <c r="F2" i="15"/>
  <c r="O9" i="15" s="1"/>
  <c r="G2" i="15"/>
  <c r="O7" i="15" s="1"/>
  <c r="H2" i="15"/>
  <c r="I2" i="15"/>
  <c r="J2" i="15"/>
  <c r="K2" i="15"/>
  <c r="B2" i="15"/>
  <c r="I72" i="13"/>
  <c r="I71" i="13"/>
  <c r="I70" i="13"/>
  <c r="I69" i="13"/>
  <c r="I68" i="13"/>
  <c r="I67" i="13"/>
  <c r="I66" i="13"/>
  <c r="I65" i="13"/>
  <c r="I64" i="13"/>
  <c r="I63" i="13"/>
  <c r="I60" i="13"/>
  <c r="I59" i="13"/>
  <c r="I58" i="13"/>
  <c r="I57" i="13"/>
  <c r="I56" i="13"/>
  <c r="I55" i="13"/>
  <c r="I54" i="13"/>
  <c r="I53" i="13"/>
  <c r="I52" i="13"/>
  <c r="I51" i="13"/>
  <c r="I48" i="13"/>
  <c r="I47" i="13"/>
  <c r="I46" i="13"/>
  <c r="I45" i="13"/>
  <c r="I44" i="13"/>
  <c r="I43" i="13"/>
  <c r="I42" i="13"/>
  <c r="I41" i="13"/>
  <c r="I40" i="13"/>
  <c r="I39" i="13"/>
  <c r="I36" i="13"/>
  <c r="I35" i="13"/>
  <c r="I34" i="13"/>
  <c r="I32" i="13"/>
  <c r="I31" i="13"/>
  <c r="I30" i="13"/>
  <c r="I29" i="13"/>
  <c r="I27" i="13"/>
  <c r="I24" i="13"/>
  <c r="I23" i="13"/>
  <c r="I22" i="13"/>
  <c r="I21" i="13"/>
  <c r="I20" i="13"/>
  <c r="I19" i="13"/>
  <c r="I18" i="13"/>
  <c r="I17" i="13"/>
  <c r="I16" i="13"/>
  <c r="I15" i="13"/>
  <c r="I4" i="13"/>
  <c r="I5" i="13"/>
  <c r="I6" i="13"/>
  <c r="I7" i="13"/>
  <c r="I8" i="13"/>
  <c r="I9" i="13"/>
  <c r="I10" i="13"/>
  <c r="I11" i="13"/>
  <c r="I12" i="13"/>
  <c r="I3" i="13"/>
  <c r="I74" i="13" l="1"/>
  <c r="I14" i="13"/>
  <c r="I49" i="13"/>
  <c r="I61" i="13"/>
  <c r="I73" i="13"/>
  <c r="I37" i="13"/>
  <c r="I26" i="13"/>
  <c r="I62" i="13"/>
  <c r="I38" i="13"/>
  <c r="I13" i="13"/>
  <c r="I25" i="13"/>
  <c r="I50" i="13"/>
  <c r="AF31" i="17" l="1"/>
  <c r="AG31" i="17"/>
  <c r="AE31" i="17"/>
  <c r="AE30" i="17" l="1"/>
  <c r="AF30" i="17"/>
  <c r="AG30" i="17"/>
  <c r="AG21" i="17"/>
  <c r="AH21" i="17"/>
  <c r="AI21" i="17"/>
  <c r="AH11" i="17"/>
  <c r="Z15" i="17"/>
  <c r="AB15" i="17"/>
  <c r="AC9" i="17"/>
  <c r="AC10" i="17"/>
  <c r="AC11" i="17"/>
  <c r="AC12" i="17"/>
  <c r="AC13" i="17"/>
  <c r="AC14" i="17"/>
  <c r="AC8" i="17"/>
  <c r="AA9" i="17"/>
  <c r="AA10" i="17"/>
  <c r="AA11" i="17"/>
  <c r="AA12" i="17"/>
  <c r="AA13" i="17"/>
  <c r="AA14" i="17"/>
  <c r="AA8" i="17"/>
  <c r="Y8" i="17"/>
  <c r="Y9" i="17"/>
  <c r="Y10" i="17"/>
  <c r="Y11" i="17"/>
  <c r="Y12" i="17"/>
  <c r="Y13" i="17"/>
  <c r="Y14" i="17"/>
  <c r="AE5" i="14"/>
  <c r="E1522" i="16"/>
  <c r="F1522" i="16"/>
  <c r="G1522" i="16"/>
  <c r="H1522" i="16"/>
  <c r="I1522" i="16"/>
  <c r="J1522" i="16"/>
  <c r="K1522" i="16"/>
  <c r="L1522" i="16"/>
  <c r="M1522" i="16"/>
  <c r="N1522" i="16"/>
  <c r="O1522" i="16"/>
  <c r="C1522" i="16"/>
  <c r="P1522" i="16"/>
  <c r="AD15" i="14"/>
  <c r="R1936" i="16" l="1"/>
  <c r="AC15" i="17"/>
  <c r="O34" i="17" s="1"/>
  <c r="O36" i="17" s="1"/>
  <c r="Y15" i="17"/>
  <c r="M34" i="17" s="1"/>
  <c r="AA15" i="17"/>
  <c r="N34" i="17" s="1"/>
  <c r="N36" i="17" s="1"/>
  <c r="AI53" i="13"/>
  <c r="AH74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H74" i="13"/>
  <c r="G74" i="13"/>
  <c r="F74" i="13"/>
  <c r="AH73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H73" i="13"/>
  <c r="G73" i="13"/>
  <c r="F73" i="13"/>
  <c r="AH62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H62" i="13"/>
  <c r="G62" i="13"/>
  <c r="F62" i="13"/>
  <c r="AH61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H61" i="13"/>
  <c r="G61" i="13"/>
  <c r="F61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H50" i="13"/>
  <c r="G50" i="13"/>
  <c r="F50" i="13"/>
  <c r="AH49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H49" i="13"/>
  <c r="G49" i="13"/>
  <c r="F49" i="13"/>
  <c r="AH38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H38" i="13"/>
  <c r="F38" i="13"/>
  <c r="AH37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AU44" i="13" s="1"/>
  <c r="L37" i="13"/>
  <c r="K37" i="13"/>
  <c r="J37" i="13"/>
  <c r="H37" i="13"/>
  <c r="G37" i="13"/>
  <c r="F37" i="13"/>
  <c r="AH26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H26" i="13"/>
  <c r="G26" i="13"/>
  <c r="F26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BA76" i="13" s="1"/>
  <c r="T25" i="13"/>
  <c r="S25" i="13"/>
  <c r="BA47" i="13" s="1"/>
  <c r="R25" i="13"/>
  <c r="Q25" i="13"/>
  <c r="P25" i="13"/>
  <c r="O25" i="13"/>
  <c r="N25" i="13"/>
  <c r="M25" i="13"/>
  <c r="BA44" i="13" s="1"/>
  <c r="L25" i="13"/>
  <c r="K25" i="13"/>
  <c r="H25" i="13"/>
  <c r="G25" i="13"/>
  <c r="F25" i="13"/>
  <c r="G14" i="13"/>
  <c r="H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W62" i="13" s="1"/>
  <c r="AC14" i="13"/>
  <c r="AD14" i="13"/>
  <c r="AE14" i="13"/>
  <c r="AF14" i="13"/>
  <c r="AG14" i="13"/>
  <c r="AH14" i="13"/>
  <c r="F14" i="13"/>
  <c r="F13" i="13"/>
  <c r="G13" i="13"/>
  <c r="H13" i="13"/>
  <c r="J13" i="13"/>
  <c r="K13" i="13"/>
  <c r="L13" i="13"/>
  <c r="M13" i="13"/>
  <c r="AO44" i="13" s="1"/>
  <c r="N13" i="13"/>
  <c r="O13" i="13"/>
  <c r="AO73" i="13" s="1"/>
  <c r="P13" i="13"/>
  <c r="Q13" i="13"/>
  <c r="R13" i="13"/>
  <c r="S13" i="13"/>
  <c r="T13" i="13"/>
  <c r="U13" i="13"/>
  <c r="AO76" i="13" s="1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BA79" i="13" l="1"/>
  <c r="AU79" i="13"/>
  <c r="AU76" i="13"/>
  <c r="AU47" i="13"/>
  <c r="AO79" i="13"/>
  <c r="AO47" i="13"/>
  <c r="BA73" i="13"/>
  <c r="AU73" i="13"/>
  <c r="AO50" i="13"/>
  <c r="BA50" i="13"/>
  <c r="AU50" i="13"/>
  <c r="Z16" i="17"/>
  <c r="X16" i="17"/>
  <c r="AB16" i="17"/>
  <c r="AA16" i="17"/>
  <c r="AC16" i="17" l="1"/>
  <c r="U56" i="14"/>
  <c r="U43" i="14"/>
  <c r="U30" i="14"/>
  <c r="U17" i="14"/>
  <c r="Y16" i="17" l="1"/>
  <c r="AF61" i="14"/>
  <c r="Q9" i="14" s="1"/>
  <c r="Z61" i="14"/>
  <c r="X61" i="14"/>
  <c r="K9" i="14" s="1"/>
  <c r="AF60" i="14"/>
  <c r="O9" i="14" s="1"/>
  <c r="E9" i="14" s="1"/>
  <c r="E16" i="14" s="1"/>
  <c r="Z60" i="14"/>
  <c r="X60" i="14"/>
  <c r="I9" i="14" s="1"/>
  <c r="C9" i="14" s="1"/>
  <c r="C16" i="14" s="1"/>
  <c r="AD59" i="14"/>
  <c r="AB59" i="14"/>
  <c r="Z59" i="14"/>
  <c r="X59" i="14"/>
  <c r="K6" i="14" s="1"/>
  <c r="AD58" i="14"/>
  <c r="AB58" i="14"/>
  <c r="L6" i="14" s="1"/>
  <c r="D6" i="14" s="1"/>
  <c r="D15" i="14" s="1"/>
  <c r="Z58" i="14"/>
  <c r="X58" i="14"/>
  <c r="I6" i="14" s="1"/>
  <c r="C6" i="14" s="1"/>
  <c r="AF55" i="14"/>
  <c r="Q8" i="14" s="1"/>
  <c r="Z55" i="14"/>
  <c r="X55" i="14"/>
  <c r="K8" i="14" s="1"/>
  <c r="AF54" i="14"/>
  <c r="O8" i="14" s="1"/>
  <c r="E8" i="14" s="1"/>
  <c r="Z54" i="14"/>
  <c r="X54" i="14"/>
  <c r="I8" i="14" s="1"/>
  <c r="C8" i="14" s="1"/>
  <c r="AI53" i="14"/>
  <c r="AA53" i="14"/>
  <c r="AI52" i="14"/>
  <c r="AA52" i="14"/>
  <c r="AI51" i="14"/>
  <c r="AA51" i="14"/>
  <c r="AI50" i="14"/>
  <c r="AA50" i="14"/>
  <c r="AI49" i="14"/>
  <c r="AA49" i="14"/>
  <c r="AI48" i="14"/>
  <c r="AA48" i="14"/>
  <c r="AI47" i="14"/>
  <c r="AA47" i="14"/>
  <c r="AI46" i="14"/>
  <c r="AA46" i="14"/>
  <c r="AI45" i="14"/>
  <c r="AA45" i="14"/>
  <c r="AI44" i="14"/>
  <c r="AA44" i="14"/>
  <c r="AD42" i="14"/>
  <c r="AB42" i="14"/>
  <c r="Z42" i="14"/>
  <c r="X42" i="14"/>
  <c r="K5" i="14" s="1"/>
  <c r="AD41" i="14"/>
  <c r="AB41" i="14"/>
  <c r="L5" i="14" s="1"/>
  <c r="D5" i="14" s="1"/>
  <c r="Z41" i="14"/>
  <c r="X41" i="14"/>
  <c r="I5" i="14" s="1"/>
  <c r="C5" i="14" s="1"/>
  <c r="AE40" i="14"/>
  <c r="AA40" i="14"/>
  <c r="AE39" i="14"/>
  <c r="AA39" i="14"/>
  <c r="AE38" i="14"/>
  <c r="AA38" i="14"/>
  <c r="AE37" i="14"/>
  <c r="AA37" i="14"/>
  <c r="AE36" i="14"/>
  <c r="AA36" i="14"/>
  <c r="AE35" i="14"/>
  <c r="AA35" i="14"/>
  <c r="AE32" i="14"/>
  <c r="AA32" i="14"/>
  <c r="AE31" i="14"/>
  <c r="AA31" i="14"/>
  <c r="AF29" i="14"/>
  <c r="Q7" i="14" s="1"/>
  <c r="Z29" i="14"/>
  <c r="X29" i="14"/>
  <c r="K7" i="14" s="1"/>
  <c r="AF28" i="14"/>
  <c r="O7" i="14" s="1"/>
  <c r="E7" i="14" s="1"/>
  <c r="Z28" i="14"/>
  <c r="X28" i="14"/>
  <c r="I7" i="14" s="1"/>
  <c r="C7" i="14" s="1"/>
  <c r="AI27" i="14"/>
  <c r="AA27" i="14"/>
  <c r="AI26" i="14"/>
  <c r="AA26" i="14"/>
  <c r="AI25" i="14"/>
  <c r="AA25" i="14"/>
  <c r="AI24" i="14"/>
  <c r="AA24" i="14"/>
  <c r="AI23" i="14"/>
  <c r="AA23" i="14"/>
  <c r="AI22" i="14"/>
  <c r="AA22" i="14"/>
  <c r="AI21" i="14"/>
  <c r="AA21" i="14"/>
  <c r="AI20" i="14"/>
  <c r="AA20" i="14"/>
  <c r="AA19" i="14"/>
  <c r="AI18" i="14"/>
  <c r="AA18" i="14"/>
  <c r="AD16" i="14"/>
  <c r="AB16" i="14"/>
  <c r="Z16" i="14"/>
  <c r="X16" i="14"/>
  <c r="K4" i="14" s="1"/>
  <c r="AB15" i="14"/>
  <c r="L4" i="14" s="1"/>
  <c r="D4" i="14" s="1"/>
  <c r="Z15" i="14"/>
  <c r="X15" i="14"/>
  <c r="I4" i="14" s="1"/>
  <c r="C4" i="14" s="1"/>
  <c r="AE14" i="14"/>
  <c r="AA14" i="14"/>
  <c r="AE13" i="14"/>
  <c r="AA13" i="14"/>
  <c r="AE12" i="14"/>
  <c r="AA12" i="14"/>
  <c r="AE11" i="14"/>
  <c r="AA11" i="14"/>
  <c r="AE10" i="14"/>
  <c r="AA10" i="14"/>
  <c r="AE9" i="14"/>
  <c r="AA9" i="14"/>
  <c r="AE8" i="14"/>
  <c r="AA8" i="14"/>
  <c r="AE7" i="14"/>
  <c r="AA7" i="14"/>
  <c r="AE6" i="14"/>
  <c r="AA6" i="14"/>
  <c r="AA5" i="14"/>
  <c r="C15" i="14" l="1"/>
  <c r="E15" i="14" s="1"/>
  <c r="D16" i="14"/>
  <c r="E12" i="14"/>
  <c r="D12" i="14"/>
  <c r="AI28" i="14"/>
  <c r="AI61" i="14"/>
  <c r="AI55" i="14"/>
  <c r="AA42" i="14"/>
  <c r="AA54" i="14"/>
  <c r="AI54" i="14"/>
  <c r="AA41" i="14"/>
  <c r="AE42" i="14"/>
  <c r="AA59" i="14"/>
  <c r="AA60" i="14"/>
  <c r="AA15" i="14"/>
  <c r="AA16" i="14"/>
  <c r="AA29" i="14"/>
  <c r="AE15" i="14"/>
  <c r="AI60" i="14"/>
  <c r="AE41" i="14"/>
  <c r="AA28" i="14"/>
  <c r="AA58" i="14"/>
  <c r="AI29" i="14"/>
  <c r="AE59" i="14"/>
  <c r="AE16" i="14"/>
  <c r="AA55" i="14"/>
  <c r="AA61" i="14"/>
  <c r="AE58" i="14"/>
  <c r="AJ30" i="13"/>
  <c r="AJ31" i="13"/>
  <c r="AJ32" i="13"/>
  <c r="AJ34" i="13"/>
  <c r="AJ35" i="13"/>
  <c r="AJ36" i="13"/>
  <c r="AI30" i="13"/>
  <c r="AI31" i="13"/>
  <c r="AI32" i="13"/>
  <c r="AI34" i="13"/>
  <c r="AI35" i="13"/>
  <c r="AI36" i="13"/>
  <c r="AJ24" i="13"/>
  <c r="AI24" i="13"/>
  <c r="AJ23" i="13"/>
  <c r="AI23" i="13"/>
  <c r="AJ12" i="13"/>
  <c r="AI12" i="13"/>
  <c r="AJ11" i="13"/>
  <c r="AI11" i="13"/>
  <c r="AJ60" i="13"/>
  <c r="AI60" i="13"/>
  <c r="AJ59" i="13"/>
  <c r="AI59" i="13"/>
  <c r="AJ72" i="13"/>
  <c r="AI72" i="13"/>
  <c r="AJ71" i="13"/>
  <c r="AI71" i="13"/>
  <c r="AJ48" i="13"/>
  <c r="AI48" i="13"/>
  <c r="AJ47" i="13"/>
  <c r="AI47" i="13"/>
  <c r="AJ22" i="13"/>
  <c r="AI22" i="13"/>
  <c r="AJ58" i="13"/>
  <c r="AI58" i="13"/>
  <c r="AJ70" i="13"/>
  <c r="AI70" i="13"/>
  <c r="AJ10" i="13"/>
  <c r="AI10" i="13"/>
  <c r="AJ46" i="13"/>
  <c r="AI46" i="13"/>
  <c r="AJ21" i="13"/>
  <c r="AI21" i="13"/>
  <c r="AJ57" i="13"/>
  <c r="AI57" i="13"/>
  <c r="AJ69" i="13"/>
  <c r="AI69" i="13"/>
  <c r="AJ9" i="13"/>
  <c r="AI9" i="13"/>
  <c r="AJ45" i="13"/>
  <c r="AI45" i="13"/>
  <c r="AJ20" i="13"/>
  <c r="AI20" i="13"/>
  <c r="AJ56" i="13"/>
  <c r="AI56" i="13"/>
  <c r="AJ68" i="13"/>
  <c r="AI68" i="13"/>
  <c r="AJ44" i="13"/>
  <c r="AI44" i="13"/>
  <c r="AJ8" i="13"/>
  <c r="AI8" i="13"/>
  <c r="AJ55" i="13"/>
  <c r="AI55" i="13"/>
  <c r="AJ19" i="13"/>
  <c r="AI19" i="13"/>
  <c r="AJ67" i="13"/>
  <c r="AI67" i="13"/>
  <c r="AJ43" i="13"/>
  <c r="AI43" i="13"/>
  <c r="AJ7" i="13"/>
  <c r="AI7" i="13"/>
  <c r="AJ18" i="13"/>
  <c r="AI18" i="13"/>
  <c r="AJ17" i="13"/>
  <c r="AI17" i="13"/>
  <c r="AJ6" i="13"/>
  <c r="AI6" i="13"/>
  <c r="AJ5" i="13"/>
  <c r="AI5" i="13"/>
  <c r="AJ54" i="13"/>
  <c r="AI54" i="13"/>
  <c r="AJ53" i="13"/>
  <c r="AJ66" i="13"/>
  <c r="AI66" i="13"/>
  <c r="AJ65" i="13"/>
  <c r="AI65" i="13"/>
  <c r="AJ42" i="13"/>
  <c r="AI42" i="13"/>
  <c r="AJ41" i="13"/>
  <c r="AI41" i="13"/>
  <c r="AJ16" i="13"/>
  <c r="AI16" i="13"/>
  <c r="AJ52" i="13"/>
  <c r="AI52" i="13"/>
  <c r="AJ64" i="13"/>
  <c r="AI64" i="13"/>
  <c r="AJ4" i="13"/>
  <c r="AI4" i="13"/>
  <c r="AJ40" i="13"/>
  <c r="AI40" i="13"/>
  <c r="AJ63" i="13"/>
  <c r="AI63" i="13"/>
  <c r="AJ27" i="13"/>
  <c r="AI27" i="13"/>
  <c r="AJ39" i="13"/>
  <c r="AI39" i="13"/>
  <c r="AJ3" i="13"/>
  <c r="AI3" i="13"/>
  <c r="AJ51" i="13"/>
  <c r="AI51" i="13"/>
  <c r="AJ15" i="13"/>
  <c r="AI15" i="13"/>
  <c r="BZ29" i="13" l="1"/>
  <c r="BZ27" i="13"/>
  <c r="BX29" i="13"/>
  <c r="BX27" i="13"/>
  <c r="BT27" i="13"/>
  <c r="BR27" i="13"/>
  <c r="BR29" i="13"/>
  <c r="BT29" i="13"/>
  <c r="BN28" i="13"/>
  <c r="BL28" i="13"/>
  <c r="BK28" i="13"/>
  <c r="BZ28" i="13"/>
  <c r="BX28" i="13"/>
  <c r="AO20" i="13"/>
  <c r="BT28" i="13"/>
  <c r="BR28" i="13"/>
  <c r="BN29" i="13"/>
  <c r="BN27" i="13"/>
  <c r="BL29" i="13"/>
  <c r="BL27" i="13"/>
  <c r="AO11" i="13"/>
  <c r="AK38" i="13"/>
  <c r="AK14" i="13"/>
  <c r="AR11" i="13"/>
  <c r="AU11" i="13"/>
  <c r="BD11" i="13"/>
  <c r="AX11" i="13"/>
  <c r="BA11" i="13"/>
  <c r="AR5" i="13"/>
  <c r="AR7" i="13"/>
  <c r="AT7" i="13"/>
  <c r="AT5" i="13"/>
  <c r="AO6" i="13"/>
  <c r="AQ6" i="13"/>
  <c r="AR6" i="13"/>
  <c r="AT6" i="13"/>
  <c r="AW7" i="13"/>
  <c r="AU7" i="13"/>
  <c r="AU5" i="13"/>
  <c r="AW5" i="13"/>
  <c r="BA5" i="13"/>
  <c r="BC7" i="13"/>
  <c r="BC5" i="13"/>
  <c r="BA7" i="13"/>
  <c r="BD5" i="13"/>
  <c r="BF5" i="13"/>
  <c r="BF7" i="13"/>
  <c r="BD7" i="13"/>
  <c r="BA6" i="13"/>
  <c r="BC6" i="13"/>
  <c r="AZ7" i="13"/>
  <c r="AZ5" i="13"/>
  <c r="AX7" i="13"/>
  <c r="AX5" i="13"/>
  <c r="AW6" i="13"/>
  <c r="AU6" i="13"/>
  <c r="BD6" i="13"/>
  <c r="BF6" i="13"/>
  <c r="AZ6" i="13"/>
  <c r="AX6" i="13"/>
  <c r="AO5" i="13"/>
  <c r="AQ7" i="13"/>
  <c r="AQ5" i="13"/>
  <c r="AO7" i="13"/>
  <c r="AI50" i="13"/>
  <c r="AK74" i="13"/>
  <c r="AK62" i="13"/>
  <c r="AK26" i="13"/>
  <c r="AI14" i="13"/>
  <c r="AI13" i="13"/>
  <c r="C12" i="14"/>
  <c r="C13" i="14"/>
  <c r="D13" i="14"/>
  <c r="E13" i="14"/>
  <c r="AI74" i="13"/>
  <c r="AI73" i="13"/>
  <c r="AJ74" i="13"/>
  <c r="AJ73" i="13"/>
  <c r="AI62" i="13"/>
  <c r="AI61" i="13"/>
  <c r="AJ14" i="13"/>
  <c r="AJ13" i="13"/>
  <c r="AI49" i="13"/>
  <c r="AJ49" i="13"/>
  <c r="AI26" i="13"/>
  <c r="AI25" i="13"/>
  <c r="AI37" i="13"/>
  <c r="AI38" i="13"/>
  <c r="AJ61" i="13"/>
  <c r="AJ62" i="13"/>
  <c r="AJ26" i="13"/>
  <c r="AJ25" i="13"/>
  <c r="AJ37" i="13"/>
  <c r="AJ38" i="13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AB19" i="12"/>
  <c r="AB18" i="12"/>
  <c r="AB17" i="12"/>
  <c r="AB16" i="12"/>
  <c r="AB15" i="12"/>
  <c r="AB14" i="12"/>
  <c r="AC3" i="12"/>
  <c r="AD3" i="12"/>
  <c r="AE3" i="12"/>
  <c r="AF3" i="12"/>
  <c r="AG3" i="12"/>
  <c r="AH3" i="12"/>
  <c r="AI3" i="12"/>
  <c r="AJ3" i="12"/>
  <c r="AK3" i="12"/>
  <c r="AL3" i="12"/>
  <c r="AM3" i="12"/>
  <c r="AN3" i="12"/>
  <c r="AC4" i="12"/>
  <c r="AD4" i="12"/>
  <c r="AE4" i="12"/>
  <c r="AF4" i="12"/>
  <c r="AG4" i="12"/>
  <c r="AH4" i="12"/>
  <c r="AI4" i="12"/>
  <c r="AJ4" i="12"/>
  <c r="AK4" i="12"/>
  <c r="AL4" i="12"/>
  <c r="AM4" i="12"/>
  <c r="AN4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B3" i="12"/>
  <c r="AB4" i="12"/>
  <c r="AB5" i="12"/>
  <c r="AB6" i="12"/>
  <c r="AB7" i="12"/>
  <c r="AB8" i="12"/>
  <c r="BA20" i="13" l="1"/>
  <c r="AR20" i="13"/>
  <c r="BD20" i="13"/>
  <c r="AU20" i="13"/>
  <c r="AX20" i="13"/>
  <c r="H5" i="10"/>
  <c r="H6" i="10"/>
  <c r="H7" i="10"/>
  <c r="H8" i="10"/>
  <c r="H9" i="10"/>
  <c r="H10" i="10"/>
  <c r="H11" i="10"/>
  <c r="H12" i="10"/>
  <c r="H13" i="10"/>
  <c r="H14" i="10"/>
  <c r="H15" i="10"/>
  <c r="H16" i="10"/>
  <c r="H4" i="10"/>
  <c r="AH4" i="1" l="1"/>
  <c r="AI4" i="1"/>
  <c r="AH5" i="1"/>
  <c r="AI5" i="1"/>
  <c r="AH6" i="1"/>
  <c r="AI6" i="1"/>
  <c r="AH7" i="1"/>
  <c r="AI7" i="1"/>
  <c r="AH8" i="1"/>
  <c r="AI8" i="1"/>
  <c r="AH9" i="1"/>
  <c r="AI9" i="1"/>
  <c r="AH10" i="1"/>
  <c r="AI10" i="1"/>
  <c r="AH11" i="1"/>
  <c r="AI11" i="1"/>
  <c r="AH13" i="1"/>
  <c r="AI13" i="1"/>
  <c r="AH14" i="1"/>
  <c r="AI14" i="1"/>
  <c r="AH15" i="1"/>
  <c r="AI15" i="1"/>
  <c r="AH16" i="1"/>
  <c r="AI16" i="1"/>
  <c r="AH17" i="1"/>
  <c r="AI17" i="1"/>
  <c r="AH18" i="1"/>
  <c r="AI18" i="1"/>
  <c r="AH19" i="1"/>
  <c r="AI19" i="1"/>
  <c r="AH20" i="1"/>
  <c r="AI20" i="1"/>
  <c r="AH21" i="1"/>
  <c r="AI21" i="1"/>
  <c r="AH22" i="1"/>
  <c r="AI22" i="1"/>
  <c r="AH24" i="1"/>
  <c r="AI24" i="1"/>
  <c r="AH25" i="1"/>
  <c r="AI25" i="1"/>
  <c r="AH26" i="1"/>
  <c r="AI26" i="1"/>
  <c r="AH27" i="1"/>
  <c r="AI27" i="1"/>
  <c r="AH28" i="1"/>
  <c r="AI28" i="1"/>
  <c r="AH29" i="1"/>
  <c r="AI29" i="1"/>
  <c r="AH30" i="1"/>
  <c r="AI30" i="1"/>
  <c r="AH31" i="1"/>
  <c r="AI31" i="1"/>
  <c r="AH32" i="1"/>
  <c r="AI32" i="1"/>
  <c r="AH33" i="1"/>
  <c r="AI33" i="1"/>
  <c r="AH34" i="1"/>
  <c r="AI34" i="1"/>
  <c r="AH35" i="1"/>
  <c r="AI35" i="1"/>
  <c r="AH36" i="1"/>
  <c r="AI36" i="1"/>
  <c r="AH37" i="1"/>
  <c r="AI37" i="1"/>
  <c r="AH38" i="1"/>
  <c r="AI38" i="1"/>
  <c r="AH39" i="1"/>
  <c r="AI39" i="1"/>
  <c r="AH40" i="1"/>
  <c r="AI40" i="1"/>
  <c r="AH41" i="1"/>
  <c r="AI41" i="1"/>
  <c r="AH42" i="1"/>
  <c r="AI42" i="1"/>
  <c r="AH44" i="1"/>
  <c r="AI44" i="1"/>
  <c r="AH45" i="1"/>
  <c r="AI45" i="1"/>
  <c r="AH46" i="1"/>
  <c r="AI46" i="1"/>
  <c r="AH47" i="1"/>
  <c r="AI47" i="1"/>
  <c r="AH48" i="1"/>
  <c r="AI48" i="1"/>
  <c r="AH49" i="1"/>
  <c r="AI49" i="1"/>
  <c r="AH50" i="1"/>
  <c r="AI50" i="1"/>
  <c r="AH51" i="1"/>
  <c r="AI51" i="1"/>
  <c r="AH52" i="1"/>
  <c r="AI52" i="1"/>
  <c r="AH53" i="1"/>
  <c r="AI53" i="1"/>
  <c r="AH54" i="1"/>
  <c r="AI54" i="1"/>
  <c r="AH55" i="1"/>
  <c r="AI55" i="1"/>
  <c r="AH56" i="1"/>
  <c r="AI56" i="1"/>
  <c r="AH57" i="1"/>
  <c r="AI57" i="1"/>
  <c r="AH58" i="1"/>
  <c r="AI58" i="1"/>
  <c r="AH59" i="1"/>
  <c r="AI59" i="1"/>
  <c r="AH60" i="1"/>
  <c r="AI60" i="1"/>
  <c r="AH61" i="1"/>
  <c r="AI61" i="1"/>
  <c r="AH62" i="1"/>
  <c r="AI62" i="1"/>
  <c r="AH63" i="1"/>
  <c r="AI63" i="1"/>
  <c r="AI3" i="1"/>
  <c r="AH3" i="1"/>
  <c r="AI65" i="1" l="1"/>
  <c r="AJ65" i="1"/>
</calcChain>
</file>

<file path=xl/sharedStrings.xml><?xml version="1.0" encoding="utf-8"?>
<sst xmlns="http://schemas.openxmlformats.org/spreadsheetml/2006/main" count="5021" uniqueCount="580">
  <si>
    <t>タイムスタンプ</t>
  </si>
  <si>
    <t>名前</t>
  </si>
  <si>
    <t>照射部位</t>
  </si>
  <si>
    <t>実験の条件</t>
  </si>
  <si>
    <t>皮膚水分量（％）（1回目）</t>
  </si>
  <si>
    <t>皮膚水分量（％）（2回目）</t>
  </si>
  <si>
    <t>皮膚水分量（％）（3回目）</t>
  </si>
  <si>
    <t>あなたはこの室内の熱環境をどう感じますか？（全身温冷感） [温冷感]</t>
  </si>
  <si>
    <t>あなたはこの室内の熱環境をどう感じますか？（全身快不快感） [快適感]</t>
  </si>
  <si>
    <t>左右の照射部位をどう感じますか？（局所温冷感） [左]</t>
  </si>
  <si>
    <t>左右の照射部位をどう感じますか？（局所温冷感） [右]</t>
  </si>
  <si>
    <t>左右の照射部位をどう感じますか？（局所快不快感） [左]</t>
  </si>
  <si>
    <t>左右の照射部位をどう感じますか？（局所快不快感） [右]</t>
  </si>
  <si>
    <t>左右の照射部位をどう感じますか？（局所温冷感）（0.5刻み） [左]</t>
  </si>
  <si>
    <t>左右の照射部位をどう感じますか？（局所温冷感）（0.5刻み） [右]</t>
  </si>
  <si>
    <t>左右の照射部位をどう感じますか？（局所不快感）（0.5刻み） [左]</t>
  </si>
  <si>
    <t>左右の照射部位をどう感じますか？（局所不快感）（0.5刻み） [右]</t>
  </si>
  <si>
    <t>左右の照射部位における感覚を比較して、どちらの放射環境が暑く感じられますか？（0.5刻み） [温熱感]</t>
  </si>
  <si>
    <t>左右の照射部位における感覚を比較して、どちらの放射環境が快適に感じられますか？（0.5刻み） [温熱感]</t>
  </si>
  <si>
    <t>左右の照射部位における感覚を比較して、どちらの放射環境が快適に感じられますか？（0.5刻み） [快適感]</t>
  </si>
  <si>
    <t>左の皮膚温（℃）</t>
  </si>
  <si>
    <t>右の皮膚温（℃）</t>
  </si>
  <si>
    <t>久山遼</t>
  </si>
  <si>
    <t>AとB</t>
  </si>
  <si>
    <t>AとC</t>
  </si>
  <si>
    <t>BとC</t>
  </si>
  <si>
    <t>田崎未空</t>
  </si>
  <si>
    <t>斉藤友希</t>
  </si>
  <si>
    <t>赤松</t>
  </si>
  <si>
    <t>新井</t>
  </si>
  <si>
    <t>新藤</t>
  </si>
  <si>
    <t>落合涼</t>
  </si>
  <si>
    <t>藤井香菜子</t>
  </si>
  <si>
    <t>稲坂まりな</t>
  </si>
  <si>
    <t>秋元瑞穂</t>
  </si>
  <si>
    <t>竹原大暉</t>
  </si>
  <si>
    <t>冨澤佑介</t>
  </si>
  <si>
    <t>松尾和弥</t>
  </si>
  <si>
    <t>池内宏維</t>
  </si>
  <si>
    <t>稲葉愛永</t>
  </si>
  <si>
    <t>新田　竜</t>
  </si>
  <si>
    <t>平間香菜理</t>
  </si>
  <si>
    <t>蟹江梓乃</t>
  </si>
  <si>
    <t>小川裕太郎</t>
  </si>
  <si>
    <t>野元</t>
  </si>
  <si>
    <t>手背部</t>
  </si>
  <si>
    <t>Matsuo Kazuya</t>
  </si>
  <si>
    <t>Kazuya Matsuo</t>
  </si>
  <si>
    <t>実験前</t>
    <rPh sb="0" eb="2">
      <t>ジッケン</t>
    </rPh>
    <rPh sb="2" eb="3">
      <t>マエ</t>
    </rPh>
    <phoneticPr fontId="8"/>
  </si>
  <si>
    <t>実験直後</t>
    <rPh sb="0" eb="2">
      <t>ジッケン</t>
    </rPh>
    <rPh sb="2" eb="4">
      <t>チョクゴ</t>
    </rPh>
    <phoneticPr fontId="8"/>
  </si>
  <si>
    <t>実験開始5分後</t>
    <rPh sb="0" eb="2">
      <t>ジッケン</t>
    </rPh>
    <rPh sb="2" eb="4">
      <t>カイシ</t>
    </rPh>
    <rPh sb="5" eb="7">
      <t>フンゴ</t>
    </rPh>
    <phoneticPr fontId="8"/>
  </si>
  <si>
    <t>行ラベル</t>
  </si>
  <si>
    <t>総計</t>
  </si>
  <si>
    <t>平均 / 左右の照射部位をどう感じますか？（局所温冷感） [左]</t>
  </si>
  <si>
    <t>平均 / あなたはこの室内の熱環境をどう感じますか？（全身快不快感） [快適感]</t>
  </si>
  <si>
    <t>性別</t>
    <rPh sb="0" eb="2">
      <t>セイベツ</t>
    </rPh>
    <phoneticPr fontId="8"/>
  </si>
  <si>
    <t>男性</t>
  </si>
  <si>
    <t>男性</t>
    <rPh sb="0" eb="2">
      <t>ダンセイ</t>
    </rPh>
    <phoneticPr fontId="8"/>
  </si>
  <si>
    <t>女性</t>
  </si>
  <si>
    <t>女性</t>
    <rPh sb="0" eb="2">
      <t>ジョセイ</t>
    </rPh>
    <phoneticPr fontId="8"/>
  </si>
  <si>
    <t>平均 / 左右の照射部位における感覚を比較して、どちらの放射環境が快適に感じられますか？（0.5刻み） [温熱感]</t>
  </si>
  <si>
    <t>平均 / 左右の照射部位における感覚を比較して、どちらの放射環境が暑く感じられますか？（0.5刻み） [温熱感]2</t>
  </si>
  <si>
    <r>
      <rPr>
        <sz val="10"/>
        <color theme="1"/>
        <rFont val="ＭＳ ゴシック"/>
        <family val="3"/>
        <charset val="128"/>
      </rPr>
      <t>左の皮膚温上昇（</t>
    </r>
    <r>
      <rPr>
        <sz val="10"/>
        <color theme="1"/>
        <rFont val="Segoe UI Symbol"/>
        <family val="3"/>
      </rPr>
      <t>℃</t>
    </r>
    <r>
      <rPr>
        <sz val="10"/>
        <color theme="1"/>
        <rFont val="ＭＳ ゴシック"/>
        <family val="3"/>
        <charset val="128"/>
      </rPr>
      <t>）</t>
    </r>
    <rPh sb="5" eb="7">
      <t>ジョウショウ</t>
    </rPh>
    <phoneticPr fontId="8"/>
  </si>
  <si>
    <r>
      <rPr>
        <sz val="10"/>
        <color theme="1"/>
        <rFont val="ＭＳ ゴシック"/>
        <family val="3"/>
        <charset val="128"/>
      </rPr>
      <t>右の皮膚温上昇（</t>
    </r>
    <r>
      <rPr>
        <sz val="10"/>
        <color theme="1"/>
        <rFont val="Segoe UI Symbol"/>
        <family val="3"/>
      </rPr>
      <t>℃</t>
    </r>
    <r>
      <rPr>
        <sz val="10"/>
        <color theme="1"/>
        <rFont val="ＭＳ ゴシック"/>
        <family val="3"/>
        <charset val="128"/>
      </rPr>
      <t>）</t>
    </r>
    <rPh sb="5" eb="7">
      <t>ジョウショウ</t>
    </rPh>
    <phoneticPr fontId="8"/>
  </si>
  <si>
    <t>平均 / 左の皮膚温上昇（℃）</t>
  </si>
  <si>
    <t>平均 / 右の皮膚温上昇（℃）</t>
  </si>
  <si>
    <t>標準偏差 / 左右の照射部位における感覚を比較して、どちらの放射環境が暑く感じられますか？（0.5刻み） [温熱感]2</t>
  </si>
  <si>
    <t>標準偏差 / 左の皮膚温上昇（℃）</t>
  </si>
  <si>
    <t>標準偏差 / 右の皮膚温上昇（℃）</t>
  </si>
  <si>
    <t>平均 / あなたはこの室内の熱環境をどう感じますか？（全身温冷感） [温冷感]</t>
  </si>
  <si>
    <t>平均 / あなたはこの室内の熱環境をどう感じますか？（全身温冷感） [温冷感]2</t>
  </si>
  <si>
    <t>平均 / 左右の照射部位をどう感じますか？（局所快不快感） [左]</t>
  </si>
  <si>
    <t>平均 / 左右の照射部位をどう感じますか？（局所温冷感） [右]</t>
  </si>
  <si>
    <t>平均 / 左右の照射部位をどう感じますか？（局所快不快感） [右]</t>
  </si>
  <si>
    <t>平均 / 左右の照射部位をどう感じますか？（局所温冷感）（0.5刻み） [左]</t>
  </si>
  <si>
    <t>平均 / 左右の照射部位をどう感じますか？（局所温冷感）（0.5刻み） [右]</t>
  </si>
  <si>
    <t>平均 / 左右の照射部位をどう感じますか？（局所不快感）（0.5刻み） [左]</t>
  </si>
  <si>
    <t>平均 / 左右の照射部位をどう感じますか？（局所不快感）（0.5刻み） [右]</t>
  </si>
  <si>
    <t>平均 / 左右の照射部位における感覚を比較して、どちらの放射環境が暑く感じられますか？（0.5刻み） [温熱感]</t>
  </si>
  <si>
    <t>平均 / 左右の照射部位をどう感じますか？（局所温冷感）（0.5刻み） [左]2</t>
  </si>
  <si>
    <t>平均 / 左右の照射部位をどう感じますか？（局所温冷感）（0.5刻み） [右]2</t>
  </si>
  <si>
    <t>平均 / 左右の照射部位をどう感じますか？（局所不快感）（0.5刻み） [左]2</t>
  </si>
  <si>
    <t>平均 / 左右の照射部位をどう感じますか？（局所不快感）（0.5刻み） [右]2</t>
  </si>
  <si>
    <t>平均 / 左右の照射部位における感覚を比較して、どちらの放射環境が暑く感じられますか？（0.5刻み） [温熱感]3</t>
  </si>
  <si>
    <t>平均 / 左右の照射部位における感覚を比較して、どちらの放射環境が暑く感じられますか？（0.5刻み） [温熱感]4</t>
  </si>
  <si>
    <t>平均 / 左右の照射部位における感覚を比較して、どちらの放射環境が快適に感じられますか？（0.5刻み） [快適感]</t>
  </si>
  <si>
    <t>標準偏差 / あなたはこの室内の熱環境をどう感じますか？（全身温冷感） [温冷感]</t>
  </si>
  <si>
    <t>標準偏差 / あなたはこの室内の熱環境をどう感じますか？（全身温冷感） [温冷感]2</t>
  </si>
  <si>
    <t>標準偏差 / あなたはこの室内の熱環境をどう感じますか？（全身快不快感） [快適感]</t>
  </si>
  <si>
    <t>標準偏差 / 左右の照射部位をどう感じますか？（局所温冷感） [左]</t>
  </si>
  <si>
    <t>標準偏差 / 左右の照射部位をどう感じますか？（局所温冷感） [右]</t>
  </si>
  <si>
    <t>標準偏差 / 左右の照射部位をどう感じますか？（局所快不快感） [左]</t>
  </si>
  <si>
    <t>標準偏差 / 左右の照射部位をどう感じますか？（局所快不快感） [右]</t>
  </si>
  <si>
    <t>標準偏差 / 左右の照射部位をどう感じますか？（局所温冷感）（0.5刻み） [左]</t>
  </si>
  <si>
    <t>標準偏差 / 左右の照射部位をどう感じますか？（局所温冷感）（0.5刻み） [右]</t>
  </si>
  <si>
    <t>標準偏差 / 左右の照射部位をどう感じますか？（局所不快感）（0.5刻み） [左]</t>
  </si>
  <si>
    <t>標準偏差 / 左右の照射部位をどう感じますか？（局所不快感）（0.5刻み） [右]</t>
  </si>
  <si>
    <t>標準偏差 / 左右の照射部位における感覚を比較して、どちらの放射環境が暑く感じられますか？（0.5刻み） [温熱感]</t>
  </si>
  <si>
    <t>標準偏差 / 左右の照射部位における感覚を比較して、どちらの放射環境が快適に感じられますか？（0.5刻み） [温熱感]</t>
  </si>
  <si>
    <t>標準偏差 / 左右の照射部位をどう感じますか？（局所温冷感）（0.5刻み） [左]2</t>
  </si>
  <si>
    <t>標準偏差 / 左右の照射部位をどう感じますか？（局所温冷感）（0.5刻み） [右]2</t>
  </si>
  <si>
    <t>標準偏差 / 左右の照射部位をどう感じますか？（局所不快感）（0.5刻み） [左]2</t>
  </si>
  <si>
    <t>標準偏差 / 左右の照射部位をどう感じますか？（局所不快感）（0.5刻み） [右]2</t>
  </si>
  <si>
    <t>標準偏差 / 左右の照射部位における感覚を比較して、どちらの放射環境が暑く感じられますか？（0.5刻み） [温熱感]3</t>
  </si>
  <si>
    <t>標準偏差 / 左右の照射部位における感覚を比較して、どちらの放射環境が暑く感じられますか？（0.5刻み） [温熱感]4</t>
  </si>
  <si>
    <t>標準偏差 / 左右の照射部位における感覚を比較して、どちらの放射環境が快適に感じられますか？（0.5刻み） [快適感]</t>
  </si>
  <si>
    <t>All subjects</t>
    <phoneticPr fontId="8"/>
  </si>
  <si>
    <r>
      <t xml:space="preserve">A and </t>
    </r>
    <r>
      <rPr>
        <sz val="10"/>
        <color rgb="FF000000"/>
        <rFont val="Arial"/>
        <family val="2"/>
      </rPr>
      <t>C</t>
    </r>
    <phoneticPr fontId="8"/>
  </si>
  <si>
    <t>A and B</t>
    <phoneticPr fontId="8"/>
  </si>
  <si>
    <t>B and C</t>
    <phoneticPr fontId="8"/>
  </si>
  <si>
    <t>申告スケール</t>
    <rPh sb="0" eb="2">
      <t>シンコク</t>
    </rPh>
    <phoneticPr fontId="8"/>
  </si>
  <si>
    <t>男性回答者数</t>
    <rPh sb="0" eb="2">
      <t>ダンセイ</t>
    </rPh>
    <rPh sb="2" eb="4">
      <t>カイトウ</t>
    </rPh>
    <rPh sb="4" eb="5">
      <t>シャ</t>
    </rPh>
    <rPh sb="5" eb="6">
      <t>スウ</t>
    </rPh>
    <phoneticPr fontId="8"/>
  </si>
  <si>
    <t>女性回答者数</t>
    <rPh sb="0" eb="2">
      <t>ジョセイ</t>
    </rPh>
    <rPh sb="2" eb="4">
      <t>カイトウ</t>
    </rPh>
    <rPh sb="4" eb="5">
      <t>シャ</t>
    </rPh>
    <rPh sb="5" eb="6">
      <t>スウ</t>
    </rPh>
    <phoneticPr fontId="8"/>
  </si>
  <si>
    <t>A and B</t>
  </si>
  <si>
    <t>A and C</t>
  </si>
  <si>
    <t>A and C</t>
    <phoneticPr fontId="8"/>
  </si>
  <si>
    <t>B and C</t>
  </si>
  <si>
    <t>male</t>
    <phoneticPr fontId="8"/>
  </si>
  <si>
    <t>female</t>
    <phoneticPr fontId="8"/>
  </si>
  <si>
    <t>どちらでもない</t>
  </si>
  <si>
    <t>温熱</t>
    <rPh sb="0" eb="2">
      <t>オンネツ</t>
    </rPh>
    <phoneticPr fontId="16"/>
  </si>
  <si>
    <t>Female (N=10)</t>
  </si>
  <si>
    <t>寒い</t>
    <rPh sb="0" eb="1">
      <t>サム</t>
    </rPh>
    <phoneticPr fontId="16"/>
  </si>
  <si>
    <t>涼しい</t>
    <rPh sb="0" eb="1">
      <t>スズ</t>
    </rPh>
    <phoneticPr fontId="16"/>
  </si>
  <si>
    <t>やや涼しい</t>
    <rPh sb="2" eb="3">
      <t>スズ</t>
    </rPh>
    <phoneticPr fontId="16"/>
  </si>
  <si>
    <t>どちらでもない</t>
    <phoneticPr fontId="16"/>
  </si>
  <si>
    <t>やや暖かい</t>
    <rPh sb="2" eb="3">
      <t>アタタ</t>
    </rPh>
    <phoneticPr fontId="16"/>
  </si>
  <si>
    <t>暖かい</t>
    <rPh sb="0" eb="1">
      <t>アタタ</t>
    </rPh>
    <phoneticPr fontId="16"/>
  </si>
  <si>
    <t>暑い</t>
    <rPh sb="0" eb="1">
      <t>アツ</t>
    </rPh>
    <phoneticPr fontId="16"/>
  </si>
  <si>
    <t>Male (N=10)</t>
  </si>
  <si>
    <t>Male (N=10)</t>
    <phoneticPr fontId="8"/>
  </si>
  <si>
    <t>Female (N=10)</t>
    <phoneticPr fontId="8"/>
  </si>
  <si>
    <t>寒いー涼しい</t>
    <rPh sb="0" eb="1">
      <t>サム</t>
    </rPh>
    <rPh sb="3" eb="4">
      <t>スズ</t>
    </rPh>
    <phoneticPr fontId="8"/>
  </si>
  <si>
    <t>涼しいーやや涼しい</t>
    <rPh sb="0" eb="1">
      <t>スズ</t>
    </rPh>
    <rPh sb="6" eb="7">
      <t>スズ</t>
    </rPh>
    <phoneticPr fontId="8"/>
  </si>
  <si>
    <t>やや涼しいーどちらでもない</t>
    <rPh sb="2" eb="3">
      <t>スズ</t>
    </rPh>
    <phoneticPr fontId="8"/>
  </si>
  <si>
    <t>どちらでもないーやや暖かい</t>
    <rPh sb="10" eb="11">
      <t>アタタ</t>
    </rPh>
    <phoneticPr fontId="8"/>
  </si>
  <si>
    <t>やや暖かいー暖かい</t>
    <rPh sb="2" eb="3">
      <t>アタタ</t>
    </rPh>
    <rPh sb="6" eb="7">
      <t>アタタ</t>
    </rPh>
    <phoneticPr fontId="8"/>
  </si>
  <si>
    <t>暖かいー暑い</t>
    <rPh sb="0" eb="1">
      <t>アタタ</t>
    </rPh>
    <rPh sb="4" eb="5">
      <t>アツ</t>
    </rPh>
    <phoneticPr fontId="8"/>
  </si>
  <si>
    <r>
      <rPr>
        <sz val="10"/>
        <color theme="1"/>
        <rFont val="ＭＳ ゴシック"/>
        <family val="3"/>
        <charset val="128"/>
      </rPr>
      <t>全身温冷感</t>
    </r>
    <r>
      <rPr>
        <sz val="10"/>
        <color theme="1"/>
        <rFont val="Arial"/>
        <family val="3"/>
      </rPr>
      <t>_2</t>
    </r>
    <phoneticPr fontId="8"/>
  </si>
  <si>
    <t>全身温冷感_1</t>
    <rPh sb="4" eb="5">
      <t>カン</t>
    </rPh>
    <phoneticPr fontId="8"/>
  </si>
  <si>
    <t>全身快不快感</t>
    <phoneticPr fontId="8"/>
  </si>
  <si>
    <r>
      <rPr>
        <sz val="10"/>
        <color theme="1"/>
        <rFont val="ＭＳ ゴシック"/>
        <family val="3"/>
        <charset val="128"/>
      </rPr>
      <t>局所温冷感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</t>
    </r>
    <phoneticPr fontId="8"/>
  </si>
  <si>
    <r>
      <rPr>
        <sz val="10"/>
        <color theme="1"/>
        <rFont val="ＭＳ ゴシック"/>
        <family val="3"/>
        <charset val="128"/>
      </rPr>
      <t>局所温冷感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右</t>
    </r>
    <phoneticPr fontId="8"/>
  </si>
  <si>
    <r>
      <rPr>
        <sz val="10"/>
        <color theme="1"/>
        <rFont val="ＭＳ ゴシック"/>
        <family val="3"/>
        <charset val="128"/>
      </rPr>
      <t>局所快不快感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</t>
    </r>
    <phoneticPr fontId="8"/>
  </si>
  <si>
    <r>
      <rPr>
        <sz val="10"/>
        <color theme="1"/>
        <rFont val="ＭＳ ゴシック"/>
        <family val="3"/>
        <charset val="128"/>
      </rPr>
      <t>局所快不快感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右</t>
    </r>
    <phoneticPr fontId="8"/>
  </si>
  <si>
    <r>
      <rPr>
        <sz val="10"/>
        <color theme="1"/>
        <rFont val="ＭＳ ゴシック"/>
        <family val="3"/>
        <charset val="128"/>
      </rPr>
      <t>局所不快感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</t>
    </r>
    <phoneticPr fontId="8"/>
  </si>
  <si>
    <r>
      <rPr>
        <sz val="10"/>
        <color theme="1"/>
        <rFont val="ＭＳ ゴシック"/>
        <family val="3"/>
        <charset val="128"/>
      </rPr>
      <t>局所不快感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右</t>
    </r>
    <phoneticPr fontId="8"/>
  </si>
  <si>
    <r>
      <rPr>
        <sz val="10"/>
        <color theme="1"/>
        <rFont val="ＭＳ ゴシック"/>
        <family val="3"/>
        <charset val="128"/>
      </rPr>
      <t>どちが暑いか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温熱感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</si>
  <si>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どちらが暑いか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温熱感</t>
    </r>
    <r>
      <rPr>
        <sz val="10"/>
        <color theme="1"/>
        <rFont val="Arial"/>
        <family val="2"/>
      </rPr>
      <t>]</t>
    </r>
    <phoneticPr fontId="8"/>
  </si>
  <si>
    <t>どちらが快適か</t>
    <phoneticPr fontId="8"/>
  </si>
  <si>
    <t>全身温冷感</t>
    <rPh sb="0" eb="2">
      <t>ゼンシン</t>
    </rPh>
    <rPh sb="2" eb="3">
      <t>オン</t>
    </rPh>
    <rPh sb="3" eb="5">
      <t>レイカン</t>
    </rPh>
    <phoneticPr fontId="16"/>
  </si>
  <si>
    <t>どちらが暑いか</t>
    <rPh sb="4" eb="5">
      <t>アツ</t>
    </rPh>
    <phoneticPr fontId="16"/>
  </si>
  <si>
    <t>All subjects (N=20)</t>
    <phoneticPr fontId="8"/>
  </si>
  <si>
    <t xml:space="preserve">  All subjects (N=20)</t>
    <phoneticPr fontId="8"/>
  </si>
  <si>
    <t xml:space="preserve">  Female (N=10)</t>
    <phoneticPr fontId="8"/>
  </si>
  <si>
    <t xml:space="preserve">  Male (N=10)</t>
    <phoneticPr fontId="8"/>
  </si>
  <si>
    <t>A</t>
    <phoneticPr fontId="8"/>
  </si>
  <si>
    <t>C</t>
    <phoneticPr fontId="8"/>
  </si>
  <si>
    <t>B</t>
    <phoneticPr fontId="8"/>
  </si>
  <si>
    <t>個数 / あなたはこの室内の熱環境をどう感じますか？（全身温冷感） [温冷感]</t>
  </si>
  <si>
    <t>個数 / あなたはこの室内の熱環境をどう感じますか？（全身温冷感） [温冷感]2</t>
  </si>
  <si>
    <t>個数 / あなたはこの室内の熱環境をどう感じますか？（全身快不快感） [快適感]</t>
  </si>
  <si>
    <t>個数 / 左の皮膚温上昇（℃）</t>
  </si>
  <si>
    <t>個数 / 右の皮膚温上昇（℃）</t>
  </si>
  <si>
    <t>Ensemble</t>
    <phoneticPr fontId="16"/>
  </si>
  <si>
    <t>A</t>
    <phoneticPr fontId="16"/>
  </si>
  <si>
    <t>B</t>
    <phoneticPr fontId="16"/>
  </si>
  <si>
    <t>C</t>
    <phoneticPr fontId="16"/>
  </si>
  <si>
    <t>センサー感度係数 [mV/W/m2]</t>
    <rPh sb="4" eb="6">
      <t>カンド</t>
    </rPh>
    <rPh sb="6" eb="8">
      <t>ケイスウ</t>
    </rPh>
    <phoneticPr fontId="16"/>
  </si>
  <si>
    <t>A and B</t>
    <phoneticPr fontId="16"/>
  </si>
  <si>
    <t>Male (N=10)</t>
    <phoneticPr fontId="16"/>
  </si>
  <si>
    <t>±</t>
    <phoneticPr fontId="16"/>
  </si>
  <si>
    <t>日付</t>
    <rPh sb="0" eb="2">
      <t>ヒヅケ</t>
    </rPh>
    <phoneticPr fontId="16"/>
  </si>
  <si>
    <t>名前</t>
    <rPh sb="0" eb="2">
      <t>ナマエ</t>
    </rPh>
    <phoneticPr fontId="16"/>
  </si>
  <si>
    <t>性別</t>
    <rPh sb="0" eb="2">
      <t>セイベツ</t>
    </rPh>
    <phoneticPr fontId="16"/>
  </si>
  <si>
    <t>条件</t>
    <rPh sb="0" eb="2">
      <t>ジョウケン</t>
    </rPh>
    <phoneticPr fontId="16"/>
  </si>
  <si>
    <t>黒体温度[℃]</t>
    <rPh sb="0" eb="2">
      <t>コクタイ</t>
    </rPh>
    <rPh sb="2" eb="4">
      <t>オンド</t>
    </rPh>
    <phoneticPr fontId="16"/>
  </si>
  <si>
    <t>測定熱流量 [W/m2]</t>
    <rPh sb="0" eb="2">
      <t>ソクテイ</t>
    </rPh>
    <rPh sb="2" eb="3">
      <t>ネツ</t>
    </rPh>
    <rPh sb="3" eb="4">
      <t>リュウ</t>
    </rPh>
    <rPh sb="4" eb="5">
      <t>リョウ</t>
    </rPh>
    <phoneticPr fontId="16"/>
  </si>
  <si>
    <t>センサー補正熱流量 [W/m2]</t>
    <rPh sb="4" eb="6">
      <t>ホセイ</t>
    </rPh>
    <rPh sb="6" eb="7">
      <t>ネツ</t>
    </rPh>
    <rPh sb="7" eb="8">
      <t>リュウ</t>
    </rPh>
    <rPh sb="8" eb="9">
      <t>リョウ</t>
    </rPh>
    <phoneticPr fontId="16"/>
  </si>
  <si>
    <t>Female (N=10)</t>
    <phoneticPr fontId="16"/>
  </si>
  <si>
    <t>冨澤</t>
    <rPh sb="0" eb="2">
      <t>トミザワ</t>
    </rPh>
    <phoneticPr fontId="16"/>
  </si>
  <si>
    <t>男性</t>
    <rPh sb="0" eb="2">
      <t>ダンセイ</t>
    </rPh>
    <phoneticPr fontId="16"/>
  </si>
  <si>
    <t>All subjects (N=20)</t>
    <phoneticPr fontId="16"/>
  </si>
  <si>
    <t>池内</t>
    <rPh sb="0" eb="2">
      <t>イケウチ</t>
    </rPh>
    <phoneticPr fontId="16"/>
  </si>
  <si>
    <t>A and C</t>
    <phoneticPr fontId="16"/>
  </si>
  <si>
    <t>新藤</t>
    <rPh sb="0" eb="2">
      <t>シンドウ</t>
    </rPh>
    <phoneticPr fontId="16"/>
  </si>
  <si>
    <t>久山</t>
    <rPh sb="0" eb="2">
      <t>ヒサヤマ</t>
    </rPh>
    <phoneticPr fontId="16"/>
  </si>
  <si>
    <t>竹原</t>
    <rPh sb="0" eb="2">
      <t>タケハラ</t>
    </rPh>
    <phoneticPr fontId="16"/>
  </si>
  <si>
    <t>新田</t>
    <rPh sb="0" eb="2">
      <t>ニッタ</t>
    </rPh>
    <phoneticPr fontId="16"/>
  </si>
  <si>
    <t>落合</t>
    <rPh sb="0" eb="2">
      <t>オチアイ</t>
    </rPh>
    <phoneticPr fontId="16"/>
  </si>
  <si>
    <t>松尾</t>
    <rPh sb="0" eb="2">
      <t>マツオ</t>
    </rPh>
    <phoneticPr fontId="16"/>
  </si>
  <si>
    <t>小川</t>
    <rPh sb="0" eb="2">
      <t>オガワ</t>
    </rPh>
    <phoneticPr fontId="16"/>
  </si>
  <si>
    <t>野元</t>
    <rPh sb="0" eb="2">
      <t>ノモト</t>
    </rPh>
    <phoneticPr fontId="16"/>
  </si>
  <si>
    <t>平均</t>
    <rPh sb="0" eb="2">
      <t>ヘイキン</t>
    </rPh>
    <phoneticPr fontId="16"/>
  </si>
  <si>
    <t>標準偏差</t>
    <rPh sb="0" eb="2">
      <t>ヒョウジュン</t>
    </rPh>
    <rPh sb="2" eb="4">
      <t>ヘンサ</t>
    </rPh>
    <phoneticPr fontId="16"/>
  </si>
  <si>
    <t>田崎</t>
    <rPh sb="0" eb="2">
      <t>タザキ</t>
    </rPh>
    <phoneticPr fontId="16"/>
  </si>
  <si>
    <t>女性</t>
    <rPh sb="0" eb="2">
      <t>ジョセイ</t>
    </rPh>
    <phoneticPr fontId="16"/>
  </si>
  <si>
    <t>稲葉</t>
    <rPh sb="0" eb="2">
      <t>イナバ</t>
    </rPh>
    <phoneticPr fontId="16"/>
  </si>
  <si>
    <t>蟹江</t>
    <rPh sb="0" eb="2">
      <t>カニエ</t>
    </rPh>
    <phoneticPr fontId="16"/>
  </si>
  <si>
    <t>-</t>
    <phoneticPr fontId="16"/>
  </si>
  <si>
    <t>新井</t>
    <rPh sb="0" eb="2">
      <t>アライ</t>
    </rPh>
    <phoneticPr fontId="16"/>
  </si>
  <si>
    <t>平間</t>
    <rPh sb="0" eb="2">
      <t>ヒラマ</t>
    </rPh>
    <phoneticPr fontId="16"/>
  </si>
  <si>
    <t>稲坂</t>
    <rPh sb="0" eb="2">
      <t>イナサカ</t>
    </rPh>
    <phoneticPr fontId="16"/>
  </si>
  <si>
    <t>藤井</t>
    <rPh sb="0" eb="2">
      <t>フジイ</t>
    </rPh>
    <phoneticPr fontId="16"/>
  </si>
  <si>
    <t>斉藤</t>
    <rPh sb="0" eb="2">
      <t>サイトウ</t>
    </rPh>
    <phoneticPr fontId="16"/>
  </si>
  <si>
    <t>秋元</t>
    <rPh sb="0" eb="2">
      <t>アキモト</t>
    </rPh>
    <phoneticPr fontId="16"/>
  </si>
  <si>
    <t>赤松</t>
    <rPh sb="0" eb="2">
      <t>アカマツ</t>
    </rPh>
    <phoneticPr fontId="16"/>
  </si>
  <si>
    <r>
      <rPr>
        <b/>
        <sz val="11"/>
        <rFont val="ＭＳ ゴシック"/>
        <family val="3"/>
        <charset val="128"/>
      </rPr>
      <t>有意差</t>
    </r>
    <r>
      <rPr>
        <b/>
        <sz val="11"/>
        <rFont val="Arial"/>
        <family val="3"/>
        <charset val="128"/>
        <scheme val="minor"/>
      </rPr>
      <t>検定</t>
    </r>
    <rPh sb="0" eb="3">
      <t>ユウイサ</t>
    </rPh>
    <rPh sb="3" eb="5">
      <t>ケンテイ</t>
    </rPh>
    <phoneticPr fontId="8"/>
  </si>
  <si>
    <t>MRT</t>
    <phoneticPr fontId="8"/>
  </si>
  <si>
    <t>等間隔に感じられた時の黒体受照面温度</t>
    <rPh sb="0" eb="3">
      <t>トウカンカク</t>
    </rPh>
    <rPh sb="4" eb="5">
      <t>カン</t>
    </rPh>
    <rPh sb="9" eb="10">
      <t>トキ</t>
    </rPh>
    <rPh sb="11" eb="13">
      <t>コクタイ</t>
    </rPh>
    <rPh sb="13" eb="14">
      <t>ウケ</t>
    </rPh>
    <rPh sb="14" eb="15">
      <t>ショウ</t>
    </rPh>
    <rPh sb="15" eb="16">
      <t>メン</t>
    </rPh>
    <rPh sb="16" eb="18">
      <t>オンド</t>
    </rPh>
    <phoneticPr fontId="8"/>
  </si>
  <si>
    <t>Ratio of sensitivity [-] (N=20)</t>
    <phoneticPr fontId="8"/>
  </si>
  <si>
    <t>Ratio of radiant intensity [-] (N=20)</t>
    <phoneticPr fontId="8"/>
  </si>
  <si>
    <t>Acquisition</t>
  </si>
  <si>
    <t>Va ( m/s )</t>
  </si>
  <si>
    <t>PMV</t>
  </si>
  <si>
    <t>PPD ( % )</t>
  </si>
  <si>
    <r>
      <t>Tw (</t>
    </r>
    <r>
      <rPr>
        <sz val="10"/>
        <color rgb="FF000000"/>
        <rFont val="Segoe UI Symbol"/>
        <family val="2"/>
      </rPr>
      <t>℃</t>
    </r>
    <r>
      <rPr>
        <sz val="10"/>
        <color rgb="FF000000"/>
        <rFont val="Arial"/>
        <family val="2"/>
      </rPr>
      <t>)</t>
    </r>
    <phoneticPr fontId="8"/>
  </si>
  <si>
    <r>
      <t>Tg (</t>
    </r>
    <r>
      <rPr>
        <sz val="10"/>
        <color rgb="FF000000"/>
        <rFont val="Segoe UI Symbol"/>
        <family val="2"/>
      </rPr>
      <t>℃</t>
    </r>
    <r>
      <rPr>
        <sz val="10"/>
        <color rgb="FF000000"/>
        <rFont val="Arial"/>
        <family val="2"/>
      </rPr>
      <t>)</t>
    </r>
    <phoneticPr fontId="8"/>
  </si>
  <si>
    <r>
      <t>Ta (</t>
    </r>
    <r>
      <rPr>
        <sz val="10"/>
        <color rgb="FF000000"/>
        <rFont val="Segoe UI Symbol"/>
        <family val="2"/>
      </rPr>
      <t>℃</t>
    </r>
    <r>
      <rPr>
        <sz val="10"/>
        <color rgb="FF000000"/>
        <rFont val="Arial"/>
        <family val="2"/>
      </rPr>
      <t>)</t>
    </r>
    <phoneticPr fontId="8"/>
  </si>
  <si>
    <t>RH (%)</t>
    <phoneticPr fontId="8"/>
  </si>
  <si>
    <r>
      <t>Tr (</t>
    </r>
    <r>
      <rPr>
        <sz val="10"/>
        <color rgb="FF000000"/>
        <rFont val="Segoe UI Symbol"/>
        <family val="2"/>
      </rPr>
      <t>℃</t>
    </r>
    <r>
      <rPr>
        <sz val="10"/>
        <color rgb="FF000000"/>
        <rFont val="Arial"/>
        <family val="2"/>
      </rPr>
      <t>)</t>
    </r>
    <phoneticPr fontId="8"/>
  </si>
  <si>
    <r>
      <t>WBGT-i (</t>
    </r>
    <r>
      <rPr>
        <sz val="10"/>
        <color rgb="FF000000"/>
        <rFont val="Segoe UI Symbol"/>
        <family val="2"/>
      </rPr>
      <t>℃</t>
    </r>
    <r>
      <rPr>
        <sz val="10"/>
        <color rgb="FF000000"/>
        <rFont val="Arial"/>
        <family val="2"/>
      </rPr>
      <t>)</t>
    </r>
    <phoneticPr fontId="8"/>
  </si>
  <si>
    <r>
      <t>WBGT-o (</t>
    </r>
    <r>
      <rPr>
        <sz val="10"/>
        <color rgb="FF000000"/>
        <rFont val="Segoe UI Symbol"/>
        <family val="2"/>
      </rPr>
      <t>℃</t>
    </r>
    <r>
      <rPr>
        <sz val="10"/>
        <color rgb="FF000000"/>
        <rFont val="Arial"/>
        <family val="2"/>
      </rPr>
      <t>)</t>
    </r>
    <phoneticPr fontId="8"/>
  </si>
  <si>
    <t>File name</t>
  </si>
  <si>
    <t>WAVE_210312_084636_0001.CSV</t>
  </si>
  <si>
    <t>V1.20</t>
  </si>
  <si>
    <t>Title comment</t>
  </si>
  <si>
    <t>Trigger Time</t>
  </si>
  <si>
    <t>'21-03-12 08:46:36.292</t>
  </si>
  <si>
    <t>CH</t>
  </si>
  <si>
    <t>U1-1</t>
  </si>
  <si>
    <t>U1-2</t>
  </si>
  <si>
    <t>U1-3</t>
  </si>
  <si>
    <t>U1-4</t>
  </si>
  <si>
    <t>U1-5</t>
  </si>
  <si>
    <t>U1-6</t>
  </si>
  <si>
    <t>U1-7</t>
  </si>
  <si>
    <t>U1-8</t>
  </si>
  <si>
    <t>U1-10</t>
  </si>
  <si>
    <t>U1-11</t>
  </si>
  <si>
    <t>U1-12</t>
  </si>
  <si>
    <t>U1-13</t>
  </si>
  <si>
    <t>U1-14</t>
  </si>
  <si>
    <t>Mode</t>
  </si>
  <si>
    <t>Tc</t>
  </si>
  <si>
    <t>Range</t>
  </si>
  <si>
    <t>100 C</t>
  </si>
  <si>
    <t>2000 C</t>
  </si>
  <si>
    <t>500 C</t>
  </si>
  <si>
    <t>UnitID</t>
  </si>
  <si>
    <t>Scaling</t>
  </si>
  <si>
    <t>OFF</t>
  </si>
  <si>
    <t>Ratio</t>
  </si>
  <si>
    <t>Offset</t>
  </si>
  <si>
    <t>Time</t>
  </si>
  <si>
    <t>U1-1[C]</t>
  </si>
  <si>
    <t>U1-2[C]</t>
  </si>
  <si>
    <t>U1-3[C]</t>
  </si>
  <si>
    <t>U1-4[C]</t>
  </si>
  <si>
    <t>U1-5[C]</t>
  </si>
  <si>
    <t>U1-6[C]</t>
  </si>
  <si>
    <t>U1-7[C]</t>
  </si>
  <si>
    <t>U1-8[C]</t>
  </si>
  <si>
    <t>U1-10[C]</t>
  </si>
  <si>
    <t>U1-11[C]</t>
  </si>
  <si>
    <t>U1-12[C]</t>
  </si>
  <si>
    <t>U1-13[C]</t>
  </si>
  <si>
    <t>U1-14[C]</t>
  </si>
  <si>
    <t>Event</t>
  </si>
  <si>
    <t>A Ta</t>
    <phoneticPr fontId="8"/>
  </si>
  <si>
    <t>B Ta</t>
    <phoneticPr fontId="8"/>
  </si>
  <si>
    <t>C Ta</t>
    <phoneticPr fontId="8"/>
  </si>
  <si>
    <t>平均</t>
    <rPh sb="0" eb="2">
      <t>ヘイキン</t>
    </rPh>
    <phoneticPr fontId="8"/>
  </si>
  <si>
    <t>標準偏差</t>
    <rPh sb="0" eb="2">
      <t>ヒョウジュン</t>
    </rPh>
    <rPh sb="2" eb="4">
      <t>ヘンサ</t>
    </rPh>
    <phoneticPr fontId="8"/>
  </si>
  <si>
    <t>±</t>
    <phoneticPr fontId="8"/>
  </si>
  <si>
    <t>左右の有意差</t>
    <rPh sb="0" eb="2">
      <t>サユウ</t>
    </rPh>
    <rPh sb="3" eb="6">
      <t>ユウイサ</t>
    </rPh>
    <phoneticPr fontId="8"/>
  </si>
  <si>
    <t>男女の有意差</t>
    <rPh sb="0" eb="2">
      <t>ダンジョ</t>
    </rPh>
    <rPh sb="3" eb="6">
      <t>ユウイサ</t>
    </rPh>
    <phoneticPr fontId="8"/>
  </si>
  <si>
    <t>ave</t>
    <phoneticPr fontId="8"/>
  </si>
  <si>
    <t>計測</t>
    <rPh sb="0" eb="2">
      <t>ケイソク</t>
    </rPh>
    <phoneticPr fontId="8"/>
  </si>
  <si>
    <t>補正</t>
    <rPh sb="0" eb="2">
      <t>ホセイ</t>
    </rPh>
    <phoneticPr fontId="8"/>
  </si>
  <si>
    <t>平均値</t>
    <rPh sb="0" eb="2">
      <t>ヘイキン</t>
    </rPh>
    <rPh sb="2" eb="3">
      <t>アタイ</t>
    </rPh>
    <phoneticPr fontId="8"/>
  </si>
  <si>
    <t>日射</t>
    <rPh sb="0" eb="2">
      <t>ニッシャ</t>
    </rPh>
    <phoneticPr fontId="8"/>
  </si>
  <si>
    <t>mV</t>
    <phoneticPr fontId="8"/>
  </si>
  <si>
    <t>日射合計</t>
    <rPh sb="0" eb="2">
      <t>ニッシャ</t>
    </rPh>
    <rPh sb="2" eb="4">
      <t>ゴウケイ</t>
    </rPh>
    <phoneticPr fontId="8"/>
  </si>
  <si>
    <t>平均皮膚水分量（％）</t>
    <rPh sb="0" eb="2">
      <t>ヘイキン</t>
    </rPh>
    <phoneticPr fontId="8"/>
  </si>
  <si>
    <t>Tw (℃)</t>
  </si>
  <si>
    <t>Tg (℃)</t>
  </si>
  <si>
    <t>Ta (℃)</t>
  </si>
  <si>
    <t>RH (%)</t>
  </si>
  <si>
    <t>Tr (℃)</t>
  </si>
  <si>
    <t>WBGT-i (℃)</t>
  </si>
  <si>
    <t>WBGT-o (℃)</t>
  </si>
  <si>
    <t>Air temp.</t>
  </si>
  <si>
    <t>[°C]</t>
  </si>
  <si>
    <t>Mean radiant temp.</t>
  </si>
  <si>
    <t>Relative humidity</t>
  </si>
  <si>
    <t>[%]</t>
  </si>
  <si>
    <t>Air velocity</t>
  </si>
  <si>
    <t>[m/s]</t>
  </si>
  <si>
    <r>
      <rPr>
        <b/>
        <sz val="11"/>
        <color theme="1"/>
        <rFont val="ＭＳ ゴシック"/>
        <family val="3"/>
        <charset val="128"/>
      </rPr>
      <t>温度差</t>
    </r>
    <r>
      <rPr>
        <b/>
        <sz val="11"/>
        <color theme="1"/>
        <rFont val="Arial"/>
        <family val="2"/>
        <scheme val="minor"/>
      </rPr>
      <t>[</t>
    </r>
    <r>
      <rPr>
        <b/>
        <sz val="11"/>
        <color theme="1"/>
        <rFont val="Segoe UI Symbol"/>
        <family val="1"/>
      </rPr>
      <t>℃</t>
    </r>
    <r>
      <rPr>
        <b/>
        <sz val="11"/>
        <color theme="1"/>
        <rFont val="Arial"/>
        <family val="2"/>
        <scheme val="minor"/>
      </rPr>
      <t>]</t>
    </r>
    <rPh sb="0" eb="2">
      <t>オンド</t>
    </rPh>
    <rPh sb="2" eb="3">
      <t>サ</t>
    </rPh>
    <phoneticPr fontId="16"/>
  </si>
  <si>
    <t>20210311_B</t>
    <phoneticPr fontId="16"/>
  </si>
  <si>
    <t>20210311_C</t>
    <phoneticPr fontId="16"/>
  </si>
  <si>
    <t>20210312_B</t>
    <phoneticPr fontId="16"/>
  </si>
  <si>
    <t>ちょっとデータ怪しいかも</t>
    <rPh sb="7" eb="8">
      <t>アヤ</t>
    </rPh>
    <phoneticPr fontId="16"/>
  </si>
  <si>
    <t>20210312_C</t>
    <phoneticPr fontId="16"/>
  </si>
  <si>
    <t>20210313_B</t>
    <phoneticPr fontId="16"/>
  </si>
  <si>
    <t>20210313_subC</t>
    <phoneticPr fontId="16"/>
  </si>
  <si>
    <t>一人目</t>
    <rPh sb="0" eb="3">
      <t>ヒトリメ</t>
    </rPh>
    <phoneticPr fontId="16"/>
  </si>
  <si>
    <t>二人目</t>
    <rPh sb="0" eb="3">
      <t>フタリメ</t>
    </rPh>
    <phoneticPr fontId="16"/>
  </si>
  <si>
    <t>三人目</t>
    <rPh sb="0" eb="3">
      <t>サンニンメ</t>
    </rPh>
    <phoneticPr fontId="16"/>
  </si>
  <si>
    <t>四人目</t>
    <rPh sb="0" eb="1">
      <t>ヨン</t>
    </rPh>
    <rPh sb="1" eb="2">
      <t>ニン</t>
    </rPh>
    <rPh sb="2" eb="3">
      <t>メ</t>
    </rPh>
    <phoneticPr fontId="16"/>
  </si>
  <si>
    <t>No.</t>
  </si>
  <si>
    <t>Time [s]</t>
    <phoneticPr fontId="16"/>
  </si>
  <si>
    <t>Time [min]</t>
    <phoneticPr fontId="16"/>
  </si>
  <si>
    <t>左</t>
    <rPh sb="0" eb="1">
      <t>ヒダリ</t>
    </rPh>
    <phoneticPr fontId="16"/>
  </si>
  <si>
    <t>右</t>
    <rPh sb="0" eb="1">
      <t>ミギ</t>
    </rPh>
    <phoneticPr fontId="16"/>
  </si>
  <si>
    <t>座位安静</t>
    <rPh sb="0" eb="2">
      <t>ザイ</t>
    </rPh>
    <rPh sb="2" eb="4">
      <t>アンセイ</t>
    </rPh>
    <phoneticPr fontId="16"/>
  </si>
  <si>
    <t>準備</t>
    <rPh sb="0" eb="2">
      <t>ジュンビ</t>
    </rPh>
    <phoneticPr fontId="16"/>
  </si>
  <si>
    <t>実験A1回目</t>
    <rPh sb="0" eb="2">
      <t>ジッケン</t>
    </rPh>
    <rPh sb="4" eb="6">
      <t>カイメ</t>
    </rPh>
    <phoneticPr fontId="16"/>
  </si>
  <si>
    <t>実験A2回目</t>
    <rPh sb="0" eb="2">
      <t>ジッケン</t>
    </rPh>
    <rPh sb="4" eb="6">
      <t>カイメ</t>
    </rPh>
    <phoneticPr fontId="16"/>
  </si>
  <si>
    <t>実験A3回目</t>
    <rPh sb="0" eb="2">
      <t>ジッケン</t>
    </rPh>
    <rPh sb="4" eb="6">
      <t>カイメ</t>
    </rPh>
    <phoneticPr fontId="16"/>
  </si>
  <si>
    <t>左</t>
    <rPh sb="0" eb="1">
      <t>ヒダリ</t>
    </rPh>
    <phoneticPr fontId="8"/>
  </si>
  <si>
    <t>右</t>
    <rPh sb="0" eb="1">
      <t>ミギ</t>
    </rPh>
    <phoneticPr fontId="8"/>
  </si>
  <si>
    <t>性別</t>
  </si>
  <si>
    <t>あなたはこの室内の熱環境をどう感じますか？（全身温冷感） [温冷感]2</t>
  </si>
  <si>
    <t>左右の照射部位における感覚を比較して、どちらの放射環境が暑く感じられますか？（0.5刻み） [温熱感]2</t>
  </si>
  <si>
    <t>左右の照射部位をどう感じますか？（局所温冷感）（0.5刻み） [左]2</t>
  </si>
  <si>
    <t>左右の照射部位をどう感じますか？（局所温冷感）（0.5刻み） [右]2</t>
  </si>
  <si>
    <t>左右の照射部位をどう感じますか？（局所不快感）（0.5刻み） [左]2</t>
  </si>
  <si>
    <t>左右の照射部位をどう感じますか？（局所不快感）（0.5刻み） [右]2</t>
  </si>
  <si>
    <t>左右の照射部位における感覚を比較して、どちらの放射環境が暑く感じられますか？（0.5刻み） [温熱感]3</t>
  </si>
  <si>
    <t>左右の照射部位における感覚を比較して、どちらの放射環境が暑く感じられますか？（0.5刻み） [温熱感]4</t>
  </si>
  <si>
    <t>左の皮膚温（℃）2</t>
  </si>
  <si>
    <t>右の皮膚温（℃）2</t>
  </si>
  <si>
    <t>左の皮膚温上昇（℃）</t>
  </si>
  <si>
    <t>右の皮膚温上昇（℃）</t>
  </si>
  <si>
    <t>合計 / 左右の照射部位をどう感じますか？（局所温冷感） [左]</t>
  </si>
  <si>
    <t>合計 / 左右の照射部位をどう感じますか？（局所温冷感） [右]</t>
  </si>
  <si>
    <t>合計 / 左右の照射部位をどう感じますか？（局所温冷感）（0.5刻み） [左]</t>
  </si>
  <si>
    <t>合計 / 左右の照射部位をどう感じますか？（局所温冷感）（0.5刻み） [右]</t>
  </si>
  <si>
    <t>`</t>
    <phoneticPr fontId="16"/>
  </si>
  <si>
    <t>外れ値なしデータ</t>
    <rPh sb="0" eb="1">
      <t>ハズ</t>
    </rPh>
    <rPh sb="2" eb="3">
      <t>チ</t>
    </rPh>
    <phoneticPr fontId="16"/>
  </si>
  <si>
    <t>外れ値</t>
    <rPh sb="0" eb="1">
      <t>ハズ</t>
    </rPh>
    <rPh sb="2" eb="3">
      <t>チ</t>
    </rPh>
    <phoneticPr fontId="16"/>
  </si>
  <si>
    <t>元データ</t>
    <rPh sb="0" eb="1">
      <t>モト</t>
    </rPh>
    <phoneticPr fontId="16"/>
  </si>
  <si>
    <t>Max外れ値</t>
    <rPh sb="3" eb="4">
      <t>ハズ</t>
    </rPh>
    <rPh sb="5" eb="6">
      <t>チ</t>
    </rPh>
    <phoneticPr fontId="16"/>
  </si>
  <si>
    <t>Min外れ値</t>
    <rPh sb="3" eb="4">
      <t>ハズ</t>
    </rPh>
    <rPh sb="5" eb="6">
      <t>チ</t>
    </rPh>
    <phoneticPr fontId="16"/>
  </si>
  <si>
    <t>箱ひげ図用</t>
    <rPh sb="0" eb="1">
      <t>ハコ</t>
    </rPh>
    <rPh sb="3" eb="4">
      <t>ズ</t>
    </rPh>
    <rPh sb="4" eb="5">
      <t>ヨウ</t>
    </rPh>
    <phoneticPr fontId="16"/>
  </si>
  <si>
    <t>季節差の比較</t>
    <rPh sb="0" eb="2">
      <t>キセツ</t>
    </rPh>
    <rPh sb="2" eb="3">
      <t>サ</t>
    </rPh>
    <rPh sb="4" eb="6">
      <t>ヒカク</t>
    </rPh>
    <phoneticPr fontId="16"/>
  </si>
  <si>
    <t>活動量ごとの性別差の比較</t>
    <rPh sb="0" eb="3">
      <t>カツドウリョウ</t>
    </rPh>
    <rPh sb="6" eb="8">
      <t>セイベツ</t>
    </rPh>
    <rPh sb="8" eb="9">
      <t>サ</t>
    </rPh>
    <rPh sb="10" eb="12">
      <t>ヒカク</t>
    </rPh>
    <phoneticPr fontId="16"/>
  </si>
  <si>
    <t>Sitting quietly</t>
    <phoneticPr fontId="16"/>
  </si>
  <si>
    <t>Sitting and typing</t>
    <phoneticPr fontId="16"/>
  </si>
  <si>
    <t>Standing quietly</t>
    <phoneticPr fontId="16"/>
  </si>
  <si>
    <t>Standing and typing</t>
    <phoneticPr fontId="16"/>
  </si>
  <si>
    <t>Walking (4.0 km/h)</t>
    <phoneticPr fontId="16"/>
  </si>
  <si>
    <t>ASHRAE</t>
    <phoneticPr fontId="16"/>
  </si>
  <si>
    <t>Sitting</t>
    <phoneticPr fontId="16"/>
  </si>
  <si>
    <t>Standing</t>
    <phoneticPr fontId="16"/>
  </si>
  <si>
    <t>Walikng (4.0km/h)</t>
    <phoneticPr fontId="16"/>
  </si>
  <si>
    <t>Sitting Task</t>
    <phoneticPr fontId="16"/>
  </si>
  <si>
    <t>Standing Task</t>
    <phoneticPr fontId="16"/>
  </si>
  <si>
    <t>Walking</t>
    <phoneticPr fontId="16"/>
  </si>
  <si>
    <t>ISO</t>
    <phoneticPr fontId="16"/>
  </si>
  <si>
    <r>
      <t>Male (</t>
    </r>
    <r>
      <rPr>
        <i/>
        <sz val="11"/>
        <color theme="0"/>
        <rFont val="Arial"/>
        <family val="3"/>
        <charset val="128"/>
        <scheme val="minor"/>
      </rPr>
      <t>N</t>
    </r>
    <r>
      <rPr>
        <b/>
        <sz val="11"/>
        <color theme="0"/>
        <rFont val="Arial"/>
        <family val="3"/>
        <charset val="128"/>
        <scheme val="minor"/>
      </rPr>
      <t>=23)</t>
    </r>
    <phoneticPr fontId="16"/>
  </si>
  <si>
    <t>Female (N=22)</t>
    <phoneticPr fontId="16"/>
  </si>
  <si>
    <t xml:space="preserve">    ISO 8996
ASHRAE 55</t>
    <phoneticPr fontId="16"/>
  </si>
  <si>
    <t>Zhai et al. (N=60)</t>
    <phoneticPr fontId="16"/>
  </si>
  <si>
    <t>Female (N=9)</t>
    <phoneticPr fontId="16"/>
  </si>
  <si>
    <t>Kingma et al.
 (Female, N=16)</t>
    <phoneticPr fontId="16"/>
  </si>
  <si>
    <t>ASHRAE 62.1_Male</t>
    <phoneticPr fontId="16"/>
  </si>
  <si>
    <t>ASHRAE 62.1_Female</t>
    <phoneticPr fontId="16"/>
  </si>
  <si>
    <t>Summer</t>
    <phoneticPr fontId="16"/>
  </si>
  <si>
    <t>Winter</t>
    <phoneticPr fontId="16"/>
  </si>
  <si>
    <t>Male</t>
    <phoneticPr fontId="16"/>
  </si>
  <si>
    <t>Female</t>
    <phoneticPr fontId="16"/>
  </si>
  <si>
    <t>siting</t>
    <phoneticPr fontId="16"/>
  </si>
  <si>
    <t>Sitting and task</t>
    <phoneticPr fontId="16"/>
  </si>
  <si>
    <t>standing</t>
    <phoneticPr fontId="16"/>
  </si>
  <si>
    <t>walking</t>
    <phoneticPr fontId="16"/>
  </si>
  <si>
    <t>Max</t>
    <phoneticPr fontId="16"/>
  </si>
  <si>
    <t>3/4</t>
    <phoneticPr fontId="16"/>
  </si>
  <si>
    <t>高木</t>
  </si>
  <si>
    <t>Mid</t>
    <phoneticPr fontId="16"/>
  </si>
  <si>
    <t>渡辺（B4）</t>
  </si>
  <si>
    <t>1/4</t>
    <phoneticPr fontId="16"/>
  </si>
  <si>
    <t>伊藤</t>
  </si>
  <si>
    <t>稲葉</t>
  </si>
  <si>
    <t>Min</t>
    <phoneticPr fontId="16"/>
  </si>
  <si>
    <t>永島</t>
  </si>
  <si>
    <t>大庭</t>
  </si>
  <si>
    <t>Avg.</t>
    <phoneticPr fontId="16"/>
  </si>
  <si>
    <t>新田</t>
  </si>
  <si>
    <t>稲坂</t>
  </si>
  <si>
    <t>外れ値1</t>
    <rPh sb="0" eb="1">
      <t>ハズ</t>
    </rPh>
    <rPh sb="2" eb="3">
      <t>チ</t>
    </rPh>
    <phoneticPr fontId="16"/>
  </si>
  <si>
    <t>高橋（B4）</t>
  </si>
  <si>
    <t>藤井</t>
  </si>
  <si>
    <t>1 met</t>
    <phoneticPr fontId="16"/>
  </si>
  <si>
    <t>0.8 met</t>
    <phoneticPr fontId="16"/>
  </si>
  <si>
    <t>外れ値2</t>
    <rPh sb="0" eb="1">
      <t>ハズ</t>
    </rPh>
    <rPh sb="2" eb="3">
      <t>チ</t>
    </rPh>
    <phoneticPr fontId="16"/>
  </si>
  <si>
    <t>若林</t>
  </si>
  <si>
    <t>大木</t>
  </si>
  <si>
    <t>　</t>
    <phoneticPr fontId="16"/>
  </si>
  <si>
    <t>Nutral temp.</t>
    <phoneticPr fontId="16"/>
  </si>
  <si>
    <t>外れ値3</t>
    <rPh sb="0" eb="1">
      <t>ハズ</t>
    </rPh>
    <rPh sb="2" eb="3">
      <t>チ</t>
    </rPh>
    <phoneticPr fontId="16"/>
  </si>
  <si>
    <t>森田</t>
  </si>
  <si>
    <t>蟹江</t>
  </si>
  <si>
    <t>PMV</t>
    <phoneticPr fontId="16"/>
  </si>
  <si>
    <t>外れ値4</t>
    <rPh sb="0" eb="1">
      <t>ハズ</t>
    </rPh>
    <rPh sb="2" eb="3">
      <t>チ</t>
    </rPh>
    <phoneticPr fontId="16"/>
  </si>
  <si>
    <t>村上（M2）</t>
  </si>
  <si>
    <t>秋元</t>
  </si>
  <si>
    <t>千本</t>
  </si>
  <si>
    <t>橋本</t>
  </si>
  <si>
    <t>Mid-1/4</t>
    <phoneticPr fontId="16"/>
  </si>
  <si>
    <t>鈴木</t>
  </si>
  <si>
    <t>角田</t>
  </si>
  <si>
    <t>3/4-Mid</t>
    <phoneticPr fontId="16"/>
  </si>
  <si>
    <t>三村</t>
  </si>
  <si>
    <t>河野</t>
  </si>
  <si>
    <t>1/4-Min</t>
    <phoneticPr fontId="16"/>
  </si>
  <si>
    <t>落合</t>
  </si>
  <si>
    <t>中山</t>
  </si>
  <si>
    <t>Max-3/4</t>
    <phoneticPr fontId="16"/>
  </si>
  <si>
    <t>生井</t>
  </si>
  <si>
    <t>渡辺（M2）</t>
  </si>
  <si>
    <t>西山</t>
  </si>
  <si>
    <t>Dif</t>
    <phoneticPr fontId="16"/>
  </si>
  <si>
    <t>杉野</t>
  </si>
  <si>
    <t>田村</t>
  </si>
  <si>
    <t>久山</t>
  </si>
  <si>
    <t>渡邉</t>
  </si>
  <si>
    <t>依田</t>
  </si>
  <si>
    <t>玉田</t>
  </si>
  <si>
    <t>竹内</t>
  </si>
  <si>
    <t>木村</t>
  </si>
  <si>
    <t>中村</t>
  </si>
  <si>
    <t>魚田</t>
  </si>
  <si>
    <t>高橋（M2）</t>
  </si>
  <si>
    <t>武田</t>
  </si>
  <si>
    <t>菅野</t>
  </si>
  <si>
    <t>内藤</t>
  </si>
  <si>
    <t>鵜飼</t>
  </si>
  <si>
    <t>t-検定: 分散が等しくないと仮定した２標本による検定</t>
  </si>
  <si>
    <t>変数 1</t>
  </si>
  <si>
    <t>変数 2</t>
  </si>
  <si>
    <t>平均</t>
  </si>
  <si>
    <t>分散</t>
  </si>
  <si>
    <t>観測数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</si>
  <si>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</si>
  <si>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</si>
  <si>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</si>
  <si>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</si>
  <si>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</si>
  <si>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</si>
  <si>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</si>
  <si>
    <t>S.D</t>
    <phoneticPr fontId="16"/>
  </si>
  <si>
    <t>Avg,</t>
    <phoneticPr fontId="16"/>
  </si>
  <si>
    <t>IQR*1.5</t>
    <phoneticPr fontId="16"/>
  </si>
  <si>
    <t>limMax</t>
    <phoneticPr fontId="16"/>
  </si>
  <si>
    <t>limMin</t>
    <phoneticPr fontId="16"/>
  </si>
  <si>
    <t>p value (gender)</t>
    <phoneticPr fontId="16"/>
  </si>
  <si>
    <t>p value (ISO)</t>
    <phoneticPr fontId="16"/>
  </si>
  <si>
    <t>p value (ASHRAE)</t>
    <phoneticPr fontId="16"/>
  </si>
  <si>
    <t>Before</t>
    <phoneticPr fontId="16"/>
  </si>
  <si>
    <t>20sec</t>
    <phoneticPr fontId="16"/>
  </si>
  <si>
    <t>5 min</t>
    <phoneticPr fontId="16"/>
  </si>
  <si>
    <t>皮膚温上昇度 [℃]</t>
    <rPh sb="0" eb="2">
      <t>ヒフ</t>
    </rPh>
    <rPh sb="2" eb="3">
      <t>オン</t>
    </rPh>
    <rPh sb="3" eb="5">
      <t>ジョウショウ</t>
    </rPh>
    <rPh sb="5" eb="6">
      <t>ド</t>
    </rPh>
    <phoneticPr fontId="8"/>
  </si>
  <si>
    <t>Before</t>
    <phoneticPr fontId="8"/>
  </si>
  <si>
    <r>
      <rPr>
        <sz val="10"/>
        <color rgb="FF000000"/>
        <rFont val="ＭＳ Ｐゴシック"/>
        <family val="3"/>
        <charset val="128"/>
      </rPr>
      <t xml:space="preserve">温冷感申告結果 </t>
    </r>
    <r>
      <rPr>
        <sz val="10"/>
        <color rgb="FF000000"/>
        <rFont val="Arial"/>
        <family val="3"/>
      </rPr>
      <t>[-]</t>
    </r>
    <rPh sb="0" eb="3">
      <t>オンレイカン</t>
    </rPh>
    <rPh sb="3" eb="5">
      <t>シンコク</t>
    </rPh>
    <rPh sb="5" eb="7">
      <t>ケッカ</t>
    </rPh>
    <phoneticPr fontId="8"/>
  </si>
  <si>
    <r>
      <rPr>
        <sz val="10"/>
        <color rgb="FF000000"/>
        <rFont val="ＭＳ Ｐゴシック"/>
        <family val="3"/>
        <charset val="128"/>
      </rPr>
      <t xml:space="preserve">快適感申告結果 </t>
    </r>
    <r>
      <rPr>
        <sz val="10"/>
        <color rgb="FF000000"/>
        <rFont val="Arial"/>
        <family val="3"/>
      </rPr>
      <t>[-]</t>
    </r>
    <rPh sb="0" eb="3">
      <t>カイテキカン</t>
    </rPh>
    <rPh sb="3" eb="5">
      <t>シンコク</t>
    </rPh>
    <rPh sb="5" eb="7">
      <t>ケッカ</t>
    </rPh>
    <phoneticPr fontId="8"/>
  </si>
  <si>
    <t>After 20 sec</t>
    <phoneticPr fontId="8"/>
  </si>
  <si>
    <t>After 5 min</t>
    <phoneticPr fontId="8"/>
  </si>
  <si>
    <t>Male</t>
    <phoneticPr fontId="8"/>
  </si>
  <si>
    <t>Female</t>
    <phoneticPr fontId="8"/>
  </si>
  <si>
    <t>検討</t>
    <rPh sb="0" eb="2">
      <t>ケントウ</t>
    </rPh>
    <phoneticPr fontId="8"/>
  </si>
  <si>
    <t>Irrraditaion [W/m2]</t>
    <phoneticPr fontId="8"/>
  </si>
  <si>
    <r>
      <t>Ta [</t>
    </r>
    <r>
      <rPr>
        <sz val="10"/>
        <color rgb="FF000000"/>
        <rFont val="Segoe UI Symbol"/>
        <family val="2"/>
      </rPr>
      <t>℃</t>
    </r>
    <r>
      <rPr>
        <sz val="10"/>
        <color rgb="FF000000"/>
        <rFont val="Arial"/>
        <family val="2"/>
      </rPr>
      <t>]</t>
    </r>
    <phoneticPr fontId="8"/>
  </si>
  <si>
    <t>PSI</t>
    <phoneticPr fontId="8"/>
  </si>
  <si>
    <t>hc</t>
    <phoneticPr fontId="8"/>
  </si>
  <si>
    <r>
      <t>PSI (hc=const=4</t>
    </r>
    <r>
      <rPr>
        <sz val="10"/>
        <color rgb="FF000000"/>
        <rFont val="Yu Gothic"/>
        <family val="2"/>
        <charset val="128"/>
      </rPr>
      <t>のとき</t>
    </r>
    <r>
      <rPr>
        <sz val="10"/>
        <color rgb="FF000000"/>
        <rFont val="Arial"/>
        <family val="2"/>
      </rPr>
      <t>)</t>
    </r>
    <phoneticPr fontId="8"/>
  </si>
  <si>
    <r>
      <t>de Dear</t>
    </r>
    <r>
      <rPr>
        <sz val="10"/>
        <color rgb="FF000000"/>
        <rFont val="ＭＳ Ｐゴシック"/>
        <family val="3"/>
        <charset val="128"/>
      </rPr>
      <t>らを参考に、ΔTSVとモデルによって計算されたTSVを分析</t>
    </r>
    <rPh sb="9" eb="11">
      <t>サンコウ</t>
    </rPh>
    <rPh sb="25" eb="27">
      <t>ケイサン</t>
    </rPh>
    <rPh sb="34" eb="36">
      <t>ブンセキ</t>
    </rPh>
    <phoneticPr fontId="8"/>
  </si>
  <si>
    <t>A</t>
  </si>
  <si>
    <t>B</t>
  </si>
  <si>
    <t>C</t>
  </si>
  <si>
    <t>Before</t>
  </si>
  <si>
    <t xml:space="preserve">  Male (N=10)</t>
  </si>
  <si>
    <t>±</t>
  </si>
  <si>
    <t xml:space="preserve">  Female (N=10)</t>
  </si>
  <si>
    <t xml:space="preserve">  All subjects (N=20)</t>
  </si>
  <si>
    <t>After 20 sec</t>
  </si>
  <si>
    <t>After 5 min</t>
  </si>
  <si>
    <t>実験結果</t>
    <rPh sb="0" eb="2">
      <t>ジッケン</t>
    </rPh>
    <rPh sb="2" eb="4">
      <t>ケッカ</t>
    </rPh>
    <phoneticPr fontId="8"/>
  </si>
  <si>
    <t>PSI</t>
  </si>
  <si>
    <r>
      <t>Δ</t>
    </r>
    <r>
      <rPr>
        <sz val="10"/>
        <color rgb="FF000000"/>
        <rFont val="Arial"/>
        <family val="3"/>
      </rPr>
      <t>TSV</t>
    </r>
    <phoneticPr fontId="8"/>
  </si>
  <si>
    <t>20 sec</t>
  </si>
  <si>
    <t>20 sec</t>
    <phoneticPr fontId="8"/>
  </si>
  <si>
    <t>5 min</t>
  </si>
  <si>
    <t>5 min</t>
    <phoneticPr fontId="8"/>
  </si>
  <si>
    <t>ΔTSV</t>
  </si>
  <si>
    <t>C (2.3 µm - )</t>
    <phoneticPr fontId="8"/>
  </si>
  <si>
    <t>B (2.5-5.0 µm)</t>
    <phoneticPr fontId="8"/>
  </si>
  <si>
    <t>A (0.8-1.4µ m)</t>
    <phoneticPr fontId="8"/>
  </si>
  <si>
    <r>
      <t>ta</t>
    </r>
    <r>
      <rPr>
        <sz val="10"/>
        <color rgb="FF000000"/>
        <rFont val="ＭＳ Ｐゴシック"/>
        <family val="2"/>
        <charset val="128"/>
      </rPr>
      <t>　（機器内部空気温度）</t>
    </r>
    <rPh sb="4" eb="6">
      <t>キキ</t>
    </rPh>
    <rPh sb="6" eb="8">
      <t>ナイブ</t>
    </rPh>
    <rPh sb="8" eb="10">
      <t>クウキ</t>
    </rPh>
    <rPh sb="10" eb="12">
      <t>オンド</t>
    </rPh>
    <phoneticPr fontId="8"/>
  </si>
  <si>
    <r>
      <t>hc</t>
    </r>
    <r>
      <rPr>
        <sz val="10"/>
        <color rgb="FF000000"/>
        <rFont val="ＭＳ Ｐゴシック"/>
        <family val="2"/>
        <charset val="128"/>
      </rPr>
      <t>　（対流熱伝達率）</t>
    </r>
    <rPh sb="4" eb="10">
      <t>タイリュウネツデンタツリツ</t>
    </rPh>
    <phoneticPr fontId="8"/>
  </si>
  <si>
    <r>
      <t>tir</t>
    </r>
    <r>
      <rPr>
        <sz val="10"/>
        <color rgb="FF000000"/>
        <rFont val="ＭＳ Ｐゴシック"/>
        <family val="2"/>
        <charset val="128"/>
      </rPr>
      <t>　（黒体受照面温度）</t>
    </r>
    <rPh sb="5" eb="7">
      <t>コクタイ</t>
    </rPh>
    <rPh sb="7" eb="8">
      <t>ウケ</t>
    </rPh>
    <rPh sb="8" eb="9">
      <t>ショウ</t>
    </rPh>
    <rPh sb="9" eb="10">
      <t>メン</t>
    </rPh>
    <rPh sb="10" eb="12">
      <t>オンド</t>
    </rPh>
    <phoneticPr fontId="8"/>
  </si>
  <si>
    <r>
      <rPr>
        <sz val="10"/>
        <color rgb="FF000000"/>
        <rFont val="ＭＳ ゴシック"/>
        <family val="3"/>
        <charset val="128"/>
      </rPr>
      <t>ステファン</t>
    </r>
    <r>
      <rPr>
        <sz val="10"/>
        <color rgb="FF000000"/>
        <rFont val="ＭＳ Ｐゴシック"/>
        <family val="3"/>
        <charset val="128"/>
      </rPr>
      <t>・ボルツマン定数</t>
    </r>
    <rPh sb="11" eb="13">
      <t>テイスウ</t>
    </rPh>
    <phoneticPr fontId="8"/>
  </si>
  <si>
    <r>
      <t>ε</t>
    </r>
    <r>
      <rPr>
        <sz val="10"/>
        <color rgb="FF000000"/>
        <rFont val="ＭＳ Ｐゴシック"/>
        <family val="2"/>
        <charset val="128"/>
      </rPr>
      <t>　（放射率）</t>
    </r>
    <rPh sb="3" eb="6">
      <t>ホウシャリツ</t>
    </rPh>
    <phoneticPr fontId="8"/>
  </si>
  <si>
    <t>壁1の放射量 [W/m2]</t>
    <rPh sb="0" eb="1">
      <t>カベ</t>
    </rPh>
    <rPh sb="3" eb="6">
      <t>ホウシャリョウ</t>
    </rPh>
    <phoneticPr fontId="8"/>
  </si>
  <si>
    <t>壁2の放射量 [W/m2]</t>
    <rPh sb="0" eb="1">
      <t>カベ</t>
    </rPh>
    <rPh sb="3" eb="6">
      <t>ホウシャリョウ</t>
    </rPh>
    <phoneticPr fontId="8"/>
  </si>
  <si>
    <t>壁3の放射量 [W/m2]</t>
    <rPh sb="0" eb="1">
      <t>カベ</t>
    </rPh>
    <rPh sb="3" eb="6">
      <t>ホウシャリョウ</t>
    </rPh>
    <phoneticPr fontId="8"/>
  </si>
  <si>
    <t>形態係数算出表</t>
    <rPh sb="0" eb="4">
      <t>ケイタイケイスウ</t>
    </rPh>
    <rPh sb="4" eb="7">
      <t>サンシュツヒョウ</t>
    </rPh>
    <phoneticPr fontId="8"/>
  </si>
  <si>
    <t>S1</t>
    <phoneticPr fontId="8"/>
  </si>
  <si>
    <t>S2</t>
    <phoneticPr fontId="8"/>
  </si>
  <si>
    <t>S3</t>
    <phoneticPr fontId="8"/>
  </si>
  <si>
    <t>全体（S1+S2+S3）</t>
    <rPh sb="0" eb="2">
      <t>ゼンタイ</t>
    </rPh>
    <phoneticPr fontId="8"/>
  </si>
  <si>
    <t>半径[mm]</t>
    <rPh sb="0" eb="2">
      <t>ハンケイ</t>
    </rPh>
    <phoneticPr fontId="8"/>
  </si>
  <si>
    <t>面積S[mm2]</t>
    <rPh sb="0" eb="2">
      <t>メンセキ</t>
    </rPh>
    <phoneticPr fontId="8"/>
  </si>
  <si>
    <r>
      <rPr>
        <sz val="10"/>
        <color rgb="FF000000"/>
        <rFont val="ＭＳ Ｐゴシック"/>
        <family val="3"/>
        <charset val="128"/>
      </rPr>
      <t>面積比</t>
    </r>
    <r>
      <rPr>
        <sz val="10"/>
        <color rgb="FF000000"/>
        <rFont val="Arial"/>
        <family val="3"/>
      </rPr>
      <t>[-]</t>
    </r>
    <r>
      <rPr>
        <sz val="10"/>
        <color rgb="FF000000"/>
        <rFont val="ＭＳ Ｐゴシック"/>
        <family val="3"/>
        <charset val="128"/>
      </rPr>
      <t>（形態係数）</t>
    </r>
    <rPh sb="0" eb="3">
      <t>メンセキヒ</t>
    </rPh>
    <phoneticPr fontId="8"/>
  </si>
  <si>
    <r>
      <t xml:space="preserve">A </t>
    </r>
    <r>
      <rPr>
        <b/>
        <sz val="10"/>
        <color theme="0"/>
        <rFont val="ＭＳ Ｐゴシック"/>
        <family val="3"/>
        <charset val="128"/>
      </rPr>
      <t>フィルター</t>
    </r>
    <phoneticPr fontId="8"/>
  </si>
  <si>
    <r>
      <t xml:space="preserve">A </t>
    </r>
    <r>
      <rPr>
        <b/>
        <sz val="10"/>
        <color theme="0"/>
        <rFont val="ＭＳ Ｐゴシック"/>
        <family val="3"/>
        <charset val="128"/>
      </rPr>
      <t>壁1</t>
    </r>
    <rPh sb="2" eb="3">
      <t>カベ</t>
    </rPh>
    <phoneticPr fontId="8"/>
  </si>
  <si>
    <r>
      <t xml:space="preserve">A </t>
    </r>
    <r>
      <rPr>
        <b/>
        <sz val="10"/>
        <color theme="0"/>
        <rFont val="ＭＳ Ｐゴシック"/>
        <family val="3"/>
        <charset val="128"/>
      </rPr>
      <t>壁2</t>
    </r>
    <rPh sb="2" eb="3">
      <t>カベ</t>
    </rPh>
    <phoneticPr fontId="8"/>
  </si>
  <si>
    <r>
      <t xml:space="preserve">B </t>
    </r>
    <r>
      <rPr>
        <b/>
        <sz val="10"/>
        <color theme="0"/>
        <rFont val="ＭＳ Ｐゴシック"/>
        <family val="3"/>
        <charset val="128"/>
      </rPr>
      <t>フィルター</t>
    </r>
    <phoneticPr fontId="8"/>
  </si>
  <si>
    <r>
      <t xml:space="preserve">B </t>
    </r>
    <r>
      <rPr>
        <b/>
        <sz val="10"/>
        <color theme="0"/>
        <rFont val="ＭＳ Ｐゴシック"/>
        <family val="3"/>
        <charset val="128"/>
      </rPr>
      <t>ヒーター</t>
    </r>
    <phoneticPr fontId="8"/>
  </si>
  <si>
    <r>
      <t xml:space="preserve">B </t>
    </r>
    <r>
      <rPr>
        <b/>
        <sz val="10"/>
        <color theme="0"/>
        <rFont val="ＭＳ Ｐゴシック"/>
        <family val="3"/>
        <charset val="128"/>
      </rPr>
      <t>壁1</t>
    </r>
    <rPh sb="2" eb="3">
      <t>カベ</t>
    </rPh>
    <phoneticPr fontId="8"/>
  </si>
  <si>
    <r>
      <t xml:space="preserve">B </t>
    </r>
    <r>
      <rPr>
        <b/>
        <sz val="10"/>
        <color theme="0"/>
        <rFont val="ＭＳ Ｐゴシック"/>
        <family val="3"/>
        <charset val="128"/>
      </rPr>
      <t>壁2</t>
    </r>
    <rPh sb="2" eb="3">
      <t>カベ</t>
    </rPh>
    <phoneticPr fontId="8"/>
  </si>
  <si>
    <r>
      <t xml:space="preserve">C </t>
    </r>
    <r>
      <rPr>
        <b/>
        <sz val="10"/>
        <color theme="0"/>
        <rFont val="ＭＳ Ｐゴシック"/>
        <family val="2"/>
        <charset val="128"/>
      </rPr>
      <t>ヒーター</t>
    </r>
    <phoneticPr fontId="8"/>
  </si>
  <si>
    <r>
      <t xml:space="preserve">C </t>
    </r>
    <r>
      <rPr>
        <b/>
        <sz val="10"/>
        <color theme="0"/>
        <rFont val="ＭＳ Ｐゴシック"/>
        <family val="3"/>
        <charset val="128"/>
      </rPr>
      <t>壁1</t>
    </r>
    <rPh sb="2" eb="3">
      <t>カベ</t>
    </rPh>
    <phoneticPr fontId="8"/>
  </si>
  <si>
    <r>
      <t xml:space="preserve">C </t>
    </r>
    <r>
      <rPr>
        <b/>
        <sz val="10"/>
        <color theme="0"/>
        <rFont val="ＭＳ Ｐゴシック"/>
        <family val="3"/>
        <charset val="128"/>
      </rPr>
      <t>壁2</t>
    </r>
    <rPh sb="2" eb="3">
      <t>カベ</t>
    </rPh>
    <phoneticPr fontId="8"/>
  </si>
  <si>
    <t>平均→</t>
    <rPh sb="0" eb="2">
      <t>ヘイキン</t>
    </rPh>
    <phoneticPr fontId="8"/>
  </si>
  <si>
    <r>
      <rPr>
        <sz val="10"/>
        <color rgb="FF000000"/>
        <rFont val="ＭＳ ゴシック"/>
        <family val="3"/>
        <charset val="128"/>
      </rPr>
      <t>ステファン</t>
    </r>
    <r>
      <rPr>
        <sz val="10"/>
        <color rgb="FF000000"/>
        <rFont val="ＭＳ Ｐゴシック"/>
        <family val="3"/>
        <charset val="128"/>
      </rPr>
      <t>・ボルツマン定数</t>
    </r>
    <r>
      <rPr>
        <sz val="10"/>
        <color rgb="FF000000"/>
        <rFont val="Arial"/>
        <family val="3"/>
        <charset val="128"/>
      </rPr>
      <t xml:space="preserve"> [W/m2K4]</t>
    </r>
    <rPh sb="11" eb="13">
      <t>テイスウ</t>
    </rPh>
    <phoneticPr fontId="8"/>
  </si>
  <si>
    <r>
      <t>ε</t>
    </r>
    <r>
      <rPr>
        <sz val="10"/>
        <color rgb="FF000000"/>
        <rFont val="ＭＳ Ｐゴシック"/>
        <family val="2"/>
        <charset val="128"/>
      </rPr>
      <t>　（放射率）</t>
    </r>
    <r>
      <rPr>
        <sz val="10"/>
        <color rgb="FF000000"/>
        <rFont val="Arial"/>
        <family val="2"/>
      </rPr>
      <t xml:space="preserve"> [-]</t>
    </r>
    <rPh sb="3" eb="6">
      <t>ホウシャリツ</t>
    </rPh>
    <phoneticPr fontId="8"/>
  </si>
  <si>
    <r>
      <t>ε</t>
    </r>
    <r>
      <rPr>
        <sz val="10"/>
        <color rgb="FF000000"/>
        <rFont val="ＭＳ Ｐゴシック"/>
        <family val="2"/>
        <charset val="128"/>
      </rPr>
      <t>　（放射率）</t>
    </r>
    <r>
      <rPr>
        <sz val="10"/>
        <color rgb="FF000000"/>
        <rFont val="Arial"/>
        <family val="2"/>
      </rPr>
      <t xml:space="preserve">  [-] </t>
    </r>
    <rPh sb="3" eb="6">
      <t>ホウシャリツ</t>
    </rPh>
    <phoneticPr fontId="8"/>
  </si>
  <si>
    <r>
      <t>ε</t>
    </r>
    <r>
      <rPr>
        <sz val="10"/>
        <color rgb="FF000000"/>
        <rFont val="ＭＳ Ｐゴシック"/>
        <family val="2"/>
        <charset val="128"/>
      </rPr>
      <t>　（放射率）（</t>
    </r>
    <r>
      <rPr>
        <sz val="10"/>
        <color rgb="FF000000"/>
        <rFont val="Arial"/>
        <family val="2"/>
      </rPr>
      <t>FT-IR</t>
    </r>
    <r>
      <rPr>
        <sz val="10"/>
        <color rgb="FF000000"/>
        <rFont val="ＭＳ Ｐゴシック"/>
        <family val="2"/>
        <charset val="128"/>
      </rPr>
      <t>による計測から計算した平均放射率）</t>
    </r>
    <r>
      <rPr>
        <sz val="10"/>
        <color rgb="FF000000"/>
        <rFont val="Arial"/>
        <family val="2"/>
      </rPr>
      <t xml:space="preserve"> [-] </t>
    </r>
    <rPh sb="3" eb="6">
      <t>ホウシャリツ</t>
    </rPh>
    <rPh sb="16" eb="18">
      <t>ケイソク</t>
    </rPh>
    <rPh sb="20" eb="22">
      <t>ケイサン</t>
    </rPh>
    <rPh sb="24" eb="26">
      <t>ヘイキン</t>
    </rPh>
    <rPh sb="26" eb="29">
      <t>ホウシャリツ</t>
    </rPh>
    <phoneticPr fontId="8"/>
  </si>
  <si>
    <t>qb 黒体受照面放射量 [W/m2]</t>
    <rPh sb="3" eb="5">
      <t>コクタイ</t>
    </rPh>
    <rPh sb="5" eb="6">
      <t>ウケ</t>
    </rPh>
    <rPh sb="6" eb="7">
      <t>ショウ</t>
    </rPh>
    <rPh sb="7" eb="8">
      <t>メン</t>
    </rPh>
    <rPh sb="8" eb="11">
      <t>ホウシャリョウ</t>
    </rPh>
    <phoneticPr fontId="8"/>
  </si>
  <si>
    <t>qc 対流による熱損失量 [W/m2]</t>
    <rPh sb="3" eb="5">
      <t>タイリュウ</t>
    </rPh>
    <rPh sb="8" eb="11">
      <t>ネツソンシツ</t>
    </rPh>
    <rPh sb="11" eb="12">
      <t>リョウ</t>
    </rPh>
    <phoneticPr fontId="8"/>
  </si>
  <si>
    <r>
      <t>h</t>
    </r>
    <r>
      <rPr>
        <sz val="10"/>
        <color rgb="FF000000"/>
        <rFont val="ＭＳ Ｐゴシック"/>
        <family val="2"/>
        <charset val="128"/>
      </rPr>
      <t>ｒ</t>
    </r>
    <r>
      <rPr>
        <sz val="10"/>
        <color rgb="FF000000"/>
        <rFont val="ＭＳ Ｐゴシック"/>
        <family val="3"/>
        <charset val="128"/>
      </rPr>
      <t>　（みかけの放射熱伝達率）</t>
    </r>
    <rPh sb="8" eb="10">
      <t>ホウシャ</t>
    </rPh>
    <phoneticPr fontId="8"/>
  </si>
  <si>
    <t>D</t>
    <phoneticPr fontId="8"/>
  </si>
  <si>
    <t>E</t>
    <phoneticPr fontId="8"/>
  </si>
  <si>
    <t>F</t>
    <phoneticPr fontId="8"/>
  </si>
  <si>
    <t>G</t>
    <phoneticPr fontId="8"/>
  </si>
  <si>
    <t>H</t>
    <phoneticPr fontId="8"/>
  </si>
  <si>
    <t>Average</t>
    <phoneticPr fontId="8"/>
  </si>
  <si>
    <t>Fb-1</t>
    <phoneticPr fontId="8"/>
  </si>
  <si>
    <t>Fb-2</t>
    <phoneticPr fontId="8"/>
  </si>
  <si>
    <t>Fb-3</t>
    <phoneticPr fontId="8"/>
  </si>
  <si>
    <t>Qir 各波長帯放射量 [W/m2]</t>
    <rPh sb="4" eb="5">
      <t>カク</t>
    </rPh>
    <rPh sb="5" eb="10">
      <t>ハチョウタイホウシャ</t>
    </rPh>
    <rPh sb="10" eb="11">
      <t>リョウ</t>
    </rPh>
    <phoneticPr fontId="8"/>
  </si>
  <si>
    <t>qo 黒体受照面熱流センサー計測値 [W/m2]</t>
    <rPh sb="8" eb="10">
      <t>ネツリュウ</t>
    </rPh>
    <rPh sb="14" eb="17">
      <t>ケイソクアタイ</t>
    </rPh>
    <phoneticPr fontId="8"/>
  </si>
  <si>
    <r>
      <t>ts1</t>
    </r>
    <r>
      <rPr>
        <sz val="10"/>
        <color rgb="FF000000"/>
        <rFont val="ＭＳ Ｐゴシック"/>
        <family val="2"/>
        <charset val="128"/>
      </rPr>
      <t>　（フィルター表面温度（ただし表面））</t>
    </r>
    <r>
      <rPr>
        <sz val="10"/>
        <color rgb="FF000000"/>
        <rFont val="Arial"/>
        <family val="2"/>
      </rPr>
      <t>[</t>
    </r>
    <r>
      <rPr>
        <sz val="10"/>
        <color rgb="FF000000"/>
        <rFont val="Segoe UI Symbol"/>
        <family val="2"/>
      </rPr>
      <t>℃</t>
    </r>
    <r>
      <rPr>
        <sz val="10"/>
        <color rgb="FF000000"/>
        <rFont val="Arial"/>
        <family val="2"/>
      </rPr>
      <t>]</t>
    </r>
    <rPh sb="10" eb="14">
      <t>ヒョウメンオンド</t>
    </rPh>
    <rPh sb="18" eb="19">
      <t>オモテ</t>
    </rPh>
    <rPh sb="19" eb="20">
      <t>メン</t>
    </rPh>
    <phoneticPr fontId="8"/>
  </si>
  <si>
    <r>
      <t>ts2</t>
    </r>
    <r>
      <rPr>
        <sz val="10"/>
        <color rgb="FF000000"/>
        <rFont val="ＭＳ Ｐゴシック"/>
        <family val="3"/>
        <charset val="128"/>
      </rPr>
      <t>　（壁面温度1）</t>
    </r>
    <r>
      <rPr>
        <sz val="10"/>
        <color rgb="FF000000"/>
        <rFont val="ＭＳ Ｐゴシック"/>
        <family val="2"/>
        <charset val="128"/>
      </rPr>
      <t>　[</t>
    </r>
    <r>
      <rPr>
        <sz val="10"/>
        <color rgb="FF000000"/>
        <rFont val="Segoe UI Symbol"/>
        <family val="2"/>
      </rPr>
      <t>℃</t>
    </r>
    <r>
      <rPr>
        <sz val="10"/>
        <color rgb="FF000000"/>
        <rFont val="ＭＳ Ｐゴシック"/>
        <family val="2"/>
        <charset val="128"/>
      </rPr>
      <t>]</t>
    </r>
    <rPh sb="5" eb="9">
      <t>ヘキメンオンド</t>
    </rPh>
    <phoneticPr fontId="8"/>
  </si>
  <si>
    <r>
      <t>ts3</t>
    </r>
    <r>
      <rPr>
        <sz val="10"/>
        <color rgb="FF000000"/>
        <rFont val="ＭＳ Ｐゴシック"/>
        <family val="3"/>
        <charset val="128"/>
      </rPr>
      <t>　（壁面温度2）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ＭＳ Ｐゴシック"/>
        <family val="2"/>
        <charset val="128"/>
      </rPr>
      <t>[</t>
    </r>
    <r>
      <rPr>
        <sz val="10"/>
        <color rgb="FF000000"/>
        <rFont val="Segoe UI Symbol"/>
        <family val="2"/>
      </rPr>
      <t>℃</t>
    </r>
    <r>
      <rPr>
        <sz val="10"/>
        <color rgb="FF000000"/>
        <rFont val="ＭＳ Ｐゴシック"/>
        <family val="2"/>
        <charset val="128"/>
      </rPr>
      <t>]</t>
    </r>
    <rPh sb="5" eb="9">
      <t>ヘキメンオンド</t>
    </rPh>
    <phoneticPr fontId="8"/>
  </si>
  <si>
    <t xml:space="preserve">Fb-1 （受照面と壁面1の形態係数） [-] </t>
    <rPh sb="6" eb="7">
      <t>ウケ</t>
    </rPh>
    <rPh sb="7" eb="8">
      <t>ショウ</t>
    </rPh>
    <rPh sb="8" eb="9">
      <t>メン</t>
    </rPh>
    <rPh sb="10" eb="12">
      <t>ヘキメン</t>
    </rPh>
    <rPh sb="14" eb="18">
      <t>ケイタイケイスウ</t>
    </rPh>
    <phoneticPr fontId="8"/>
  </si>
  <si>
    <t xml:space="preserve">Fb-2 （受照面と壁面2の形態係数） [-] </t>
    <rPh sb="6" eb="7">
      <t>ウケ</t>
    </rPh>
    <rPh sb="7" eb="8">
      <t>ショウ</t>
    </rPh>
    <rPh sb="8" eb="9">
      <t>メン</t>
    </rPh>
    <rPh sb="10" eb="12">
      <t>ヘキメン</t>
    </rPh>
    <rPh sb="14" eb="18">
      <t>ケイタイケイスウ</t>
    </rPh>
    <phoneticPr fontId="8"/>
  </si>
  <si>
    <t xml:space="preserve">Fb-3（受照面と壁面3の形態係数） [-] </t>
    <rPh sb="5" eb="6">
      <t>ウケ</t>
    </rPh>
    <rPh sb="6" eb="7">
      <t>ショウ</t>
    </rPh>
    <rPh sb="7" eb="8">
      <t>メン</t>
    </rPh>
    <rPh sb="9" eb="11">
      <t>ヘキメン</t>
    </rPh>
    <rPh sb="13" eb="17">
      <t>ケイタイケイスウ</t>
    </rPh>
    <phoneticPr fontId="8"/>
  </si>
  <si>
    <r>
      <rPr>
        <b/>
        <sz val="10"/>
        <rFont val="Arial"/>
        <family val="3"/>
      </rPr>
      <t xml:space="preserve">qs </t>
    </r>
    <r>
      <rPr>
        <b/>
        <sz val="10"/>
        <rFont val="ＭＳ Ｐゴシック"/>
        <family val="3"/>
        <charset val="128"/>
      </rPr>
      <t xml:space="preserve">周辺からの長波長放射量 </t>
    </r>
    <r>
      <rPr>
        <b/>
        <sz val="10"/>
        <rFont val="Arial"/>
        <family val="3"/>
      </rPr>
      <t>[W/m2]</t>
    </r>
    <rPh sb="3" eb="5">
      <t>シュウヘン</t>
    </rPh>
    <rPh sb="8" eb="11">
      <t>チョウハチョウ</t>
    </rPh>
    <rPh sb="11" eb="14">
      <t>ホウシャリョウ</t>
    </rPh>
    <phoneticPr fontId="8"/>
  </si>
  <si>
    <t>qr = qb-qs 正味の長波長熱交換 [W/m2]</t>
    <rPh sb="11" eb="13">
      <t>ショウミ</t>
    </rPh>
    <rPh sb="14" eb="17">
      <t>チョウハチョウ</t>
    </rPh>
    <rPh sb="17" eb="20">
      <t>ネツコウカン</t>
    </rPh>
    <phoneticPr fontId="8"/>
  </si>
  <si>
    <t>大腿部</t>
  </si>
  <si>
    <r>
      <t>A</t>
    </r>
    <r>
      <rPr>
        <sz val="10"/>
        <color rgb="FF000000"/>
        <rFont val="ＭＳ Ｐゴシック"/>
        <family val="3"/>
        <charset val="128"/>
      </rPr>
      <t>と</t>
    </r>
    <r>
      <rPr>
        <sz val="10"/>
        <color rgb="FF000000"/>
        <rFont val="Arial"/>
        <family val="2"/>
      </rPr>
      <t>B</t>
    </r>
  </si>
  <si>
    <r>
      <t>A</t>
    </r>
    <r>
      <rPr>
        <sz val="10"/>
        <color rgb="FF000000"/>
        <rFont val="ＭＳ Ｐゴシック"/>
        <family val="3"/>
        <charset val="128"/>
      </rPr>
      <t>と</t>
    </r>
    <r>
      <rPr>
        <sz val="10"/>
        <color rgb="FF000000"/>
        <rFont val="Arial"/>
        <family val="2"/>
      </rPr>
      <t>C</t>
    </r>
  </si>
  <si>
    <r>
      <t>B</t>
    </r>
    <r>
      <rPr>
        <sz val="10"/>
        <color rgb="FF000000"/>
        <rFont val="ＭＳ Ｐゴシック"/>
        <family val="3"/>
        <charset val="128"/>
      </rPr>
      <t>と</t>
    </r>
    <r>
      <rPr>
        <sz val="10"/>
        <color rgb="FF000000"/>
        <rFont val="Arial"/>
        <family val="2"/>
      </rPr>
      <t>C</t>
    </r>
  </si>
  <si>
    <t>n</t>
  </si>
  <si>
    <t xml:space="preserve"> 池内宏維</t>
  </si>
  <si>
    <t>N</t>
  </si>
  <si>
    <t>34,39</t>
  </si>
  <si>
    <t>野元彬久</t>
  </si>
  <si>
    <t>V</t>
  </si>
  <si>
    <t>Mean</t>
    <phoneticPr fontId="8"/>
  </si>
  <si>
    <t>SD</t>
    <phoneticPr fontId="8"/>
  </si>
  <si>
    <r>
      <t xml:space="preserve">3/9 </t>
    </r>
    <r>
      <rPr>
        <sz val="10"/>
        <color rgb="FF000000"/>
        <rFont val="ＭＳ Ｐゴシック"/>
        <family val="2"/>
        <charset val="128"/>
      </rPr>
      <t>実験室暑すぎた</t>
    </r>
    <rPh sb="4" eb="7">
      <t>ジッケンシツ</t>
    </rPh>
    <rPh sb="7" eb="8">
      <t>アツ</t>
    </rPh>
    <phoneticPr fontId="8"/>
  </si>
  <si>
    <r>
      <rPr>
        <sz val="10"/>
        <color theme="1"/>
        <rFont val="ＭＳ ゴシック"/>
        <family val="3"/>
        <charset val="128"/>
      </rPr>
      <t>実験前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あなたはこの室内の熱環境をどう感じますか？（全身温冷感）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温冷感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</si>
  <si>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実験前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あなたはこの室内の熱環境をどう感じますか？（全身快不快感）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快適感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</si>
  <si>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実験前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左右の照射部位をどう感じますか？（局所温冷感）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左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</si>
  <si>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実験前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左右の照射部位をどう感じますか？（局所温冷感）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右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</si>
  <si>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実験前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左右の照射部位をどう感じますか？（局所快不快感）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左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</si>
  <si>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実験前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左右の照射部位をどう感じますか？（局所快不快感）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右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</si>
  <si>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実験直後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左右の照射部位をどう感じますか？（局所温冷感）（</t>
    </r>
    <r>
      <rPr>
        <sz val="10"/>
        <color theme="1"/>
        <rFont val="Arial"/>
        <family val="2"/>
      </rPr>
      <t>0.5</t>
    </r>
    <r>
      <rPr>
        <sz val="10"/>
        <color theme="1"/>
        <rFont val="ＭＳ ゴシック"/>
        <family val="3"/>
        <charset val="128"/>
      </rPr>
      <t>刻み）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右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</si>
  <si>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実験直後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左右の照射部位をどう感じますか？（局所不快感）（</t>
    </r>
    <r>
      <rPr>
        <sz val="10"/>
        <color theme="1"/>
        <rFont val="Arial"/>
        <family val="2"/>
      </rPr>
      <t>0.5</t>
    </r>
    <r>
      <rPr>
        <sz val="10"/>
        <color theme="1"/>
        <rFont val="ＭＳ ゴシック"/>
        <family val="3"/>
        <charset val="128"/>
      </rPr>
      <t>刻み）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左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</si>
  <si>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実験直後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左右の照射部位をどう感じますか？（局所不快感）（</t>
    </r>
    <r>
      <rPr>
        <sz val="10"/>
        <color theme="1"/>
        <rFont val="Arial"/>
        <family val="2"/>
      </rPr>
      <t>0.5</t>
    </r>
    <r>
      <rPr>
        <sz val="10"/>
        <color theme="1"/>
        <rFont val="ＭＳ ゴシック"/>
        <family val="3"/>
        <charset val="128"/>
      </rPr>
      <t>刻み）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右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</si>
  <si>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実験直後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左右の照射部位における感覚を比較して、どちらの放射環境が暑く感じられますか？（</t>
    </r>
    <r>
      <rPr>
        <sz val="10"/>
        <color theme="1"/>
        <rFont val="Arial"/>
        <family val="2"/>
      </rPr>
      <t>0.5</t>
    </r>
    <r>
      <rPr>
        <sz val="10"/>
        <color theme="1"/>
        <rFont val="ＭＳ ゴシック"/>
        <family val="3"/>
        <charset val="128"/>
      </rPr>
      <t>刻み）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温熱感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</si>
  <si>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実験直後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左右の照射部位における感覚を比較して、どちらの放射環境が快適に感じられますか？（</t>
    </r>
    <r>
      <rPr>
        <sz val="10"/>
        <color theme="1"/>
        <rFont val="Arial"/>
        <family val="2"/>
      </rPr>
      <t>0.5</t>
    </r>
    <r>
      <rPr>
        <sz val="10"/>
        <color theme="1"/>
        <rFont val="ＭＳ ゴシック"/>
        <family val="3"/>
        <charset val="128"/>
      </rPr>
      <t>刻み）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温熱感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</si>
  <si>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実験直後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左右の照射部位をどう感じますか？（局所温冷感）（</t>
    </r>
    <r>
      <rPr>
        <sz val="10"/>
        <color theme="1"/>
        <rFont val="Arial"/>
        <family val="2"/>
      </rPr>
      <t>0.5</t>
    </r>
    <r>
      <rPr>
        <sz val="10"/>
        <color theme="1"/>
        <rFont val="ＭＳ ゴシック"/>
        <family val="3"/>
        <charset val="128"/>
      </rPr>
      <t>刻み）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左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</si>
  <si>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実験開始</t>
    </r>
    <r>
      <rPr>
        <sz val="10"/>
        <color theme="1"/>
        <rFont val="Arial"/>
        <family val="3"/>
      </rPr>
      <t>5</t>
    </r>
    <r>
      <rPr>
        <sz val="10"/>
        <color theme="1"/>
        <rFont val="游ゴシック"/>
        <family val="3"/>
        <charset val="128"/>
      </rPr>
      <t>分後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左右の照射部位における感覚を比較して、どちらの放射環境が暑く感じられますか？（</t>
    </r>
    <r>
      <rPr>
        <sz val="10"/>
        <color theme="1"/>
        <rFont val="Arial"/>
        <family val="2"/>
      </rPr>
      <t>0.5</t>
    </r>
    <r>
      <rPr>
        <sz val="10"/>
        <color theme="1"/>
        <rFont val="ＭＳ ゴシック"/>
        <family val="3"/>
        <charset val="128"/>
      </rPr>
      <t>刻み）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温熱感</t>
    </r>
    <r>
      <rPr>
        <sz val="10"/>
        <color theme="1"/>
        <rFont val="Arial"/>
        <family val="2"/>
      </rPr>
      <t>]</t>
    </r>
    <phoneticPr fontId="8"/>
  </si>
  <si>
    <r>
      <rPr>
        <sz val="10"/>
        <color theme="1"/>
        <rFont val="ＭＳ ゴシック"/>
        <family val="3"/>
        <charset val="128"/>
      </rPr>
      <t>実験開始</t>
    </r>
    <r>
      <rPr>
        <sz val="10"/>
        <color theme="1"/>
        <rFont val="Arial"/>
        <family val="3"/>
      </rPr>
      <t>5</t>
    </r>
    <r>
      <rPr>
        <sz val="10"/>
        <color theme="1"/>
        <rFont val="游ゴシック"/>
        <family val="3"/>
        <charset val="128"/>
      </rPr>
      <t>分後</t>
    </r>
    <r>
      <rPr>
        <sz val="10"/>
        <color theme="1"/>
        <rFont val="Arial"/>
        <family val="3"/>
      </rPr>
      <t>_</t>
    </r>
    <r>
      <rPr>
        <sz val="10"/>
        <color theme="1"/>
        <rFont val="ＭＳ ゴシック"/>
        <family val="3"/>
        <charset val="128"/>
      </rPr>
      <t>左右の照射部位における感覚を比較して、どちらの放射環境が快適に感じられますか？（</t>
    </r>
    <r>
      <rPr>
        <sz val="10"/>
        <color theme="1"/>
        <rFont val="Arial"/>
        <family val="2"/>
      </rPr>
      <t>0.5</t>
    </r>
    <r>
      <rPr>
        <sz val="10"/>
        <color theme="1"/>
        <rFont val="ＭＳ ゴシック"/>
        <family val="3"/>
        <charset val="128"/>
      </rPr>
      <t>刻み）</t>
    </r>
    <r>
      <rPr>
        <sz val="10"/>
        <color theme="1"/>
        <rFont val="Arial"/>
        <family val="2"/>
      </rPr>
      <t xml:space="preserve"> [</t>
    </r>
    <r>
      <rPr>
        <sz val="10"/>
        <color theme="1"/>
        <rFont val="ＭＳ ゴシック"/>
        <family val="3"/>
        <charset val="128"/>
      </rPr>
      <t>快適感</t>
    </r>
    <r>
      <rPr>
        <sz val="10"/>
        <color theme="1"/>
        <rFont val="Arial"/>
        <family val="2"/>
      </rPr>
      <t>]</t>
    </r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</si>
</sst>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m/d/yyyy\ h:mm:ss"/>
    <numFmt numFmtId="177" formatCode="0.0"/>
    <numFmt numFmtId="178" formatCode="0_ "/>
    <numFmt numFmtId="179" formatCode="0.0_ "/>
    <numFmt numFmtId="180" formatCode="[$-F400]h:mm:ss\ AM/PM"/>
    <numFmt numFmtId="181" formatCode="0.000"/>
    <numFmt numFmtId="182" formatCode="0.00000000"/>
  </numFmts>
  <fonts count="61">
    <font>
      <sz val="10"/>
      <color rgb="FF000000"/>
      <name val="Arial"/>
    </font>
    <font>
      <sz val="11"/>
      <color theme="1"/>
      <name val="Arial"/>
      <family val="2"/>
      <charset val="128"/>
      <scheme val="minor"/>
    </font>
    <font>
      <sz val="11"/>
      <color theme="1"/>
      <name val="Arial"/>
      <family val="2"/>
      <charset val="128"/>
      <scheme val="minor"/>
    </font>
    <font>
      <sz val="11"/>
      <color theme="1"/>
      <name val="Arial"/>
      <family val="2"/>
      <charset val="128"/>
      <scheme val="minor"/>
    </font>
    <font>
      <sz val="11"/>
      <color theme="1"/>
      <name val="Arial"/>
      <family val="2"/>
      <charset val="128"/>
      <scheme val="minor"/>
    </font>
    <font>
      <sz val="11"/>
      <color theme="1"/>
      <name val="Arial"/>
      <family val="2"/>
      <charset val="128"/>
      <scheme val="minor"/>
    </font>
    <font>
      <sz val="11"/>
      <color theme="1"/>
      <name val="Arial"/>
      <family val="2"/>
      <charset val="128"/>
      <scheme val="minor"/>
    </font>
    <font>
      <sz val="10"/>
      <color theme="1"/>
      <name val="Arial"/>
      <family val="2"/>
    </font>
    <font>
      <sz val="6"/>
      <name val="ＭＳ Ｐゴシック"/>
      <family val="3"/>
      <charset val="128"/>
    </font>
    <font>
      <sz val="10"/>
      <color rgb="FF000000"/>
      <name val="ＭＳ Ｐゴシック"/>
      <family val="3"/>
      <charset val="128"/>
    </font>
    <font>
      <sz val="10"/>
      <color rgb="FF000000"/>
      <name val="Arial"/>
      <family val="2"/>
    </font>
    <font>
      <sz val="10"/>
      <color theme="1"/>
      <name val="ＭＳ Ｐゴシック"/>
      <family val="3"/>
      <charset val="128"/>
    </font>
    <font>
      <sz val="10"/>
      <color theme="1"/>
      <name val="ＭＳ ゴシック"/>
      <family val="3"/>
      <charset val="128"/>
    </font>
    <font>
      <sz val="10"/>
      <color theme="1"/>
      <name val="Segoe UI Symbol"/>
      <family val="3"/>
    </font>
    <font>
      <sz val="10"/>
      <color theme="1"/>
      <name val="Arial"/>
      <family val="3"/>
      <charset val="128"/>
    </font>
    <font>
      <sz val="10"/>
      <color rgb="FF000000"/>
      <name val="Arial"/>
      <family val="3"/>
    </font>
    <font>
      <sz val="6"/>
      <name val="Arial"/>
      <family val="2"/>
      <charset val="128"/>
      <scheme val="minor"/>
    </font>
    <font>
      <sz val="11"/>
      <color theme="1"/>
      <name val="ＭＳ ゴシック"/>
      <family val="3"/>
      <charset val="128"/>
    </font>
    <font>
      <sz val="11"/>
      <color theme="1"/>
      <name val="ＭＳ Ｐゴシック"/>
      <family val="2"/>
      <charset val="128"/>
    </font>
    <font>
      <sz val="10"/>
      <color theme="1"/>
      <name val="Arial"/>
      <family val="3"/>
    </font>
    <font>
      <sz val="10"/>
      <color rgb="FFFF0000"/>
      <name val="Arial"/>
      <family val="2"/>
    </font>
    <font>
      <b/>
      <sz val="11"/>
      <color theme="1"/>
      <name val="Arial"/>
      <family val="2"/>
      <charset val="128"/>
      <scheme val="minor"/>
    </font>
    <font>
      <sz val="11"/>
      <color theme="1"/>
      <name val="Arial"/>
      <family val="2"/>
    </font>
    <font>
      <b/>
      <sz val="11"/>
      <color theme="1"/>
      <name val="Arial"/>
      <family val="3"/>
      <charset val="128"/>
      <scheme val="minor"/>
    </font>
    <font>
      <b/>
      <sz val="11"/>
      <name val="Arial"/>
      <family val="3"/>
      <charset val="128"/>
      <scheme val="minor"/>
    </font>
    <font>
      <b/>
      <sz val="11"/>
      <name val="ＭＳ ゴシック"/>
      <family val="3"/>
      <charset val="128"/>
    </font>
    <font>
      <sz val="10"/>
      <color rgb="FF000000"/>
      <name val="Segoe UI Symbol"/>
      <family val="2"/>
    </font>
    <font>
      <sz val="10"/>
      <color rgb="FF000000"/>
      <name val="ＭＳ Ｐゴシック"/>
      <family val="2"/>
      <charset val="128"/>
    </font>
    <font>
      <b/>
      <sz val="10"/>
      <color theme="1"/>
      <name val="Arial"/>
      <family val="2"/>
    </font>
    <font>
      <b/>
      <sz val="10"/>
      <name val="Arial"/>
      <family val="2"/>
      <scheme val="minor"/>
    </font>
    <font>
      <b/>
      <sz val="10"/>
      <color rgb="FF000000"/>
      <name val="ＭＳ Ｐゴシック"/>
      <family val="3"/>
      <charset val="128"/>
    </font>
    <font>
      <b/>
      <sz val="10"/>
      <color theme="1"/>
      <name val="ＭＳ Ｐゴシック"/>
      <family val="3"/>
      <charset val="128"/>
    </font>
    <font>
      <sz val="10"/>
      <name val="Arial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0"/>
      <color rgb="FF000000"/>
      <name val="Arial"/>
      <family val="2"/>
    </font>
    <font>
      <sz val="9"/>
      <color rgb="FF000000"/>
      <name val="Arial"/>
      <family val="2"/>
    </font>
    <font>
      <b/>
      <sz val="11"/>
      <color theme="1"/>
      <name val="Arial"/>
      <family val="2"/>
      <scheme val="minor"/>
    </font>
    <font>
      <b/>
      <sz val="11"/>
      <color theme="1"/>
      <name val="ＭＳ ゴシック"/>
      <family val="3"/>
      <charset val="128"/>
    </font>
    <font>
      <b/>
      <sz val="11"/>
      <color theme="1"/>
      <name val="Segoe UI Symbol"/>
      <family val="1"/>
    </font>
    <font>
      <sz val="11"/>
      <color rgb="FFFF0000"/>
      <name val="Arial"/>
      <family val="2"/>
      <charset val="128"/>
      <scheme val="minor"/>
    </font>
    <font>
      <b/>
      <sz val="11"/>
      <color theme="0"/>
      <name val="Arial"/>
      <family val="3"/>
      <charset val="128"/>
      <scheme val="minor"/>
    </font>
    <font>
      <sz val="11"/>
      <color theme="1"/>
      <name val="Calibri"/>
      <family val="2"/>
    </font>
    <font>
      <i/>
      <sz val="11"/>
      <color theme="0"/>
      <name val="Arial"/>
      <family val="3"/>
      <charset val="128"/>
      <scheme val="minor"/>
    </font>
    <font>
      <sz val="11"/>
      <color theme="0" tint="-0.499984740745262"/>
      <name val="Arial"/>
      <family val="2"/>
      <charset val="128"/>
      <scheme val="minor"/>
    </font>
    <font>
      <sz val="6"/>
      <color rgb="FF333333"/>
      <name val="メイリオ"/>
      <family val="3"/>
      <charset val="128"/>
    </font>
    <font>
      <sz val="10"/>
      <color rgb="FF000000"/>
      <name val="Arial"/>
      <family val="3"/>
      <charset val="128"/>
    </font>
    <font>
      <b/>
      <sz val="10"/>
      <color theme="2"/>
      <name val="ＭＳ Ｐゴシック"/>
      <family val="3"/>
      <charset val="128"/>
    </font>
    <font>
      <sz val="10"/>
      <color rgb="FF000000"/>
      <name val="Yu Gothic"/>
      <family val="2"/>
      <charset val="128"/>
    </font>
    <font>
      <sz val="10"/>
      <color rgb="FF000000"/>
      <name val="Arial"/>
      <family val="3"/>
      <charset val="161"/>
    </font>
    <font>
      <sz val="10"/>
      <color rgb="FF000000"/>
      <name val="ＭＳ ゴシック"/>
      <family val="3"/>
      <charset val="128"/>
    </font>
    <font>
      <sz val="10"/>
      <name val="Arial"/>
      <family val="2"/>
    </font>
    <font>
      <b/>
      <sz val="10"/>
      <color theme="0"/>
      <name val="Arial"/>
      <family val="2"/>
    </font>
    <font>
      <b/>
      <sz val="10"/>
      <color theme="0"/>
      <name val="ＭＳ Ｐゴシック"/>
      <family val="3"/>
      <charset val="128"/>
    </font>
    <font>
      <b/>
      <sz val="10"/>
      <color theme="0"/>
      <name val="ＭＳ Ｐゴシック"/>
      <family val="2"/>
      <charset val="128"/>
    </font>
    <font>
      <b/>
      <sz val="10"/>
      <name val="ＭＳ Ｐゴシック"/>
      <family val="3"/>
      <charset val="128"/>
    </font>
    <font>
      <b/>
      <sz val="10"/>
      <name val="Arial"/>
      <family val="2"/>
    </font>
    <font>
      <b/>
      <sz val="10"/>
      <name val="Arial"/>
      <family val="3"/>
      <charset val="128"/>
    </font>
    <font>
      <b/>
      <sz val="10"/>
      <name val="Arial"/>
      <family val="3"/>
    </font>
    <font>
      <sz val="10"/>
      <color theme="5"/>
      <name val="Arial"/>
      <family val="2"/>
    </font>
    <font>
      <sz val="10"/>
      <color theme="1"/>
      <name val="游ゴシック"/>
      <family val="3"/>
      <charset val="128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theme="6" tint="0.7999816888943144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6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313">
    <xf numFmtId="0" fontId="0" fillId="0" borderId="0" xfId="0" applyFont="1" applyAlignment="1"/>
    <xf numFmtId="0" fontId="7" fillId="0" borderId="0" xfId="0" applyFont="1"/>
    <xf numFmtId="0" fontId="7" fillId="0" borderId="0" xfId="0" applyFont="1" applyAlignment="1"/>
    <xf numFmtId="176" fontId="7" fillId="0" borderId="0" xfId="0" applyNumberFormat="1" applyFont="1" applyAlignment="1"/>
    <xf numFmtId="0" fontId="7" fillId="0" borderId="0" xfId="0" applyFont="1" applyAlignment="1"/>
    <xf numFmtId="0" fontId="9" fillId="0" borderId="0" xfId="0" applyFont="1" applyAlignment="1"/>
    <xf numFmtId="0" fontId="10" fillId="0" borderId="0" xfId="0" applyFont="1" applyAlignment="1">
      <alignment horizontal="right" wrapText="1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11" fillId="0" borderId="0" xfId="0" applyFont="1"/>
    <xf numFmtId="0" fontId="11" fillId="0" borderId="0" xfId="0" applyFont="1" applyAlignment="1"/>
    <xf numFmtId="0" fontId="0" fillId="0" borderId="0" xfId="0" applyFont="1" applyAlignment="1">
      <alignment horizontal="left" indent="1"/>
    </xf>
    <xf numFmtId="0" fontId="14" fillId="0" borderId="0" xfId="0" applyFont="1" applyAlignment="1"/>
    <xf numFmtId="0" fontId="0" fillId="2" borderId="0" xfId="0" applyFont="1" applyFill="1" applyAlignment="1"/>
    <xf numFmtId="177" fontId="0" fillId="0" borderId="0" xfId="0" applyNumberFormat="1" applyFont="1" applyAlignment="1"/>
    <xf numFmtId="0" fontId="10" fillId="0" borderId="0" xfId="0" applyFont="1" applyAlignment="1"/>
    <xf numFmtId="0" fontId="15" fillId="0" borderId="0" xfId="0" applyFont="1" applyAlignment="1"/>
    <xf numFmtId="0" fontId="6" fillId="0" borderId="0" xfId="1">
      <alignment vertical="center"/>
    </xf>
    <xf numFmtId="0" fontId="6" fillId="0" borderId="0" xfId="1" applyAlignment="1">
      <alignment horizontal="center" vertical="center"/>
    </xf>
    <xf numFmtId="0" fontId="6" fillId="0" borderId="0" xfId="1" applyAlignment="1">
      <alignment vertical="center" wrapText="1"/>
    </xf>
    <xf numFmtId="0" fontId="18" fillId="0" borderId="0" xfId="1" applyFont="1" applyAlignment="1">
      <alignment horizontal="center" vertical="center"/>
    </xf>
    <xf numFmtId="0" fontId="6" fillId="0" borderId="0" xfId="1" applyAlignment="1">
      <alignment vertical="center"/>
    </xf>
    <xf numFmtId="0" fontId="18" fillId="0" borderId="0" xfId="1" applyFont="1">
      <alignment vertical="center"/>
    </xf>
    <xf numFmtId="0" fontId="12" fillId="0" borderId="0" xfId="0" applyFont="1"/>
    <xf numFmtId="0" fontId="14" fillId="0" borderId="0" xfId="0" applyFont="1"/>
    <xf numFmtId="0" fontId="9" fillId="3" borderId="0" xfId="0" applyFont="1" applyFill="1" applyAlignment="1"/>
    <xf numFmtId="0" fontId="9" fillId="4" borderId="0" xfId="0" applyFont="1" applyFill="1" applyAlignment="1"/>
    <xf numFmtId="0" fontId="9" fillId="5" borderId="0" xfId="0" applyFont="1" applyFill="1" applyAlignment="1"/>
    <xf numFmtId="0" fontId="17" fillId="0" borderId="0" xfId="1" applyFont="1" applyAlignment="1">
      <alignment horizontal="center" vertical="center"/>
    </xf>
    <xf numFmtId="0" fontId="6" fillId="3" borderId="0" xfId="1" applyFill="1">
      <alignment vertical="center"/>
    </xf>
    <xf numFmtId="0" fontId="6" fillId="3" borderId="0" xfId="1" applyFill="1" applyAlignment="1">
      <alignment horizontal="center" vertical="center"/>
    </xf>
    <xf numFmtId="0" fontId="6" fillId="3" borderId="0" xfId="1" applyFill="1" applyAlignment="1">
      <alignment vertical="center" wrapText="1"/>
    </xf>
    <xf numFmtId="0" fontId="18" fillId="3" borderId="0" xfId="1" applyFont="1" applyFill="1">
      <alignment vertical="center"/>
    </xf>
    <xf numFmtId="2" fontId="0" fillId="0" borderId="0" xfId="0" applyNumberFormat="1" applyFont="1" applyAlignment="1"/>
    <xf numFmtId="0" fontId="5" fillId="0" borderId="1" xfId="2" applyBorder="1">
      <alignment vertical="center"/>
    </xf>
    <xf numFmtId="0" fontId="5" fillId="0" borderId="0" xfId="2">
      <alignment vertical="center"/>
    </xf>
    <xf numFmtId="0" fontId="22" fillId="0" borderId="2" xfId="2" applyFont="1" applyBorder="1" applyAlignment="1">
      <alignment horizontal="center" vertical="center"/>
    </xf>
    <xf numFmtId="0" fontId="22" fillId="0" borderId="2" xfId="2" applyFont="1" applyBorder="1">
      <alignment vertical="center"/>
    </xf>
    <xf numFmtId="0" fontId="23" fillId="6" borderId="0" xfId="2" applyFont="1" applyFill="1">
      <alignment vertical="center"/>
    </xf>
    <xf numFmtId="0" fontId="23" fillId="6" borderId="0" xfId="2" applyFont="1" applyFill="1" applyAlignment="1">
      <alignment horizontal="center" vertical="center"/>
    </xf>
    <xf numFmtId="0" fontId="24" fillId="6" borderId="0" xfId="2" applyFont="1" applyFill="1">
      <alignment vertical="center"/>
    </xf>
    <xf numFmtId="0" fontId="22" fillId="0" borderId="0" xfId="2" applyFont="1">
      <alignment vertical="center"/>
    </xf>
    <xf numFmtId="177" fontId="22" fillId="0" borderId="0" xfId="2" applyNumberFormat="1" applyFont="1" applyAlignment="1">
      <alignment horizontal="right" vertical="center"/>
    </xf>
    <xf numFmtId="177" fontId="22" fillId="0" borderId="0" xfId="2" applyNumberFormat="1" applyFont="1" applyAlignment="1">
      <alignment horizontal="left" vertical="center"/>
    </xf>
    <xf numFmtId="14" fontId="5" fillId="0" borderId="0" xfId="2" applyNumberFormat="1">
      <alignment vertical="center"/>
    </xf>
    <xf numFmtId="177" fontId="5" fillId="0" borderId="0" xfId="2" applyNumberFormat="1">
      <alignment vertical="center"/>
    </xf>
    <xf numFmtId="0" fontId="22" fillId="0" borderId="1" xfId="2" applyFont="1" applyBorder="1">
      <alignment vertical="center"/>
    </xf>
    <xf numFmtId="177" fontId="22" fillId="0" borderId="1" xfId="2" applyNumberFormat="1" applyFont="1" applyBorder="1" applyAlignment="1">
      <alignment horizontal="right" vertical="center"/>
    </xf>
    <xf numFmtId="177" fontId="22" fillId="0" borderId="1" xfId="2" applyNumberFormat="1" applyFont="1" applyBorder="1" applyAlignment="1">
      <alignment horizontal="left" vertical="center"/>
    </xf>
    <xf numFmtId="177" fontId="23" fillId="6" borderId="0" xfId="2" applyNumberFormat="1" applyFont="1" applyFill="1">
      <alignment vertical="center"/>
    </xf>
    <xf numFmtId="0" fontId="24" fillId="7" borderId="0" xfId="2" applyFont="1" applyFill="1">
      <alignment vertical="center"/>
    </xf>
    <xf numFmtId="177" fontId="24" fillId="7" borderId="0" xfId="2" applyNumberFormat="1" applyFont="1" applyFill="1">
      <alignment vertical="center"/>
    </xf>
    <xf numFmtId="14" fontId="24" fillId="7" borderId="0" xfId="2" applyNumberFormat="1" applyFont="1" applyFill="1" applyAlignment="1">
      <alignment horizontal="left" vertical="center"/>
    </xf>
    <xf numFmtId="0" fontId="23" fillId="7" borderId="0" xfId="2" applyFont="1" applyFill="1">
      <alignment vertical="center"/>
    </xf>
    <xf numFmtId="177" fontId="23" fillId="7" borderId="0" xfId="2" applyNumberFormat="1" applyFont="1" applyFill="1">
      <alignment vertical="center"/>
    </xf>
    <xf numFmtId="14" fontId="23" fillId="7" borderId="0" xfId="2" applyNumberFormat="1" applyFont="1" applyFill="1" applyAlignment="1">
      <alignment horizontal="left" vertical="center"/>
    </xf>
    <xf numFmtId="2" fontId="21" fillId="7" borderId="0" xfId="2" applyNumberFormat="1" applyFont="1" applyFill="1">
      <alignment vertical="center"/>
    </xf>
    <xf numFmtId="0" fontId="17" fillId="0" borderId="0" xfId="2" applyFont="1">
      <alignment vertical="center"/>
    </xf>
    <xf numFmtId="2" fontId="5" fillId="0" borderId="0" xfId="2" applyNumberFormat="1">
      <alignment vertical="center"/>
    </xf>
    <xf numFmtId="0" fontId="5" fillId="0" borderId="0" xfId="2" applyBorder="1" applyAlignment="1">
      <alignment horizontal="center" vertical="center"/>
    </xf>
    <xf numFmtId="0" fontId="22" fillId="0" borderId="0" xfId="2" applyFont="1" applyBorder="1">
      <alignment vertical="center"/>
    </xf>
    <xf numFmtId="178" fontId="5" fillId="0" borderId="0" xfId="2" applyNumberFormat="1" applyBorder="1" applyAlignment="1">
      <alignment horizontal="center" vertical="center"/>
    </xf>
    <xf numFmtId="178" fontId="5" fillId="0" borderId="1" xfId="2" applyNumberFormat="1" applyBorder="1" applyAlignment="1">
      <alignment horizontal="center" vertical="center"/>
    </xf>
    <xf numFmtId="0" fontId="5" fillId="0" borderId="1" xfId="2" applyBorder="1" applyAlignment="1">
      <alignment horizontal="center" vertical="center"/>
    </xf>
    <xf numFmtId="0" fontId="5" fillId="0" borderId="2" xfId="2" applyBorder="1">
      <alignment vertical="center"/>
    </xf>
    <xf numFmtId="0" fontId="5" fillId="0" borderId="2" xfId="2" applyBorder="1" applyAlignment="1">
      <alignment horizontal="center" vertical="center"/>
    </xf>
    <xf numFmtId="179" fontId="5" fillId="0" borderId="0" xfId="2" applyNumberFormat="1">
      <alignment vertical="center"/>
    </xf>
    <xf numFmtId="179" fontId="5" fillId="2" borderId="0" xfId="2" applyNumberFormat="1" applyFill="1">
      <alignment vertical="center"/>
    </xf>
    <xf numFmtId="0" fontId="4" fillId="0" borderId="0" xfId="2" applyFont="1" applyBorder="1">
      <alignment vertical="center"/>
    </xf>
    <xf numFmtId="2" fontId="5" fillId="0" borderId="0" xfId="2" applyNumberFormat="1" applyBorder="1" applyAlignment="1">
      <alignment horizontal="center" vertical="center"/>
    </xf>
    <xf numFmtId="0" fontId="4" fillId="0" borderId="1" xfId="2" applyFont="1" applyBorder="1">
      <alignment vertical="center"/>
    </xf>
    <xf numFmtId="2" fontId="5" fillId="0" borderId="1" xfId="2" applyNumberFormat="1" applyBorder="1" applyAlignment="1">
      <alignment horizontal="center" vertical="center"/>
    </xf>
    <xf numFmtId="0" fontId="5" fillId="0" borderId="3" xfId="2" applyBorder="1">
      <alignment vertical="center"/>
    </xf>
    <xf numFmtId="0" fontId="4" fillId="0" borderId="2" xfId="2" applyFont="1" applyBorder="1" applyAlignment="1">
      <alignment horizontal="center" vertical="center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11" fontId="0" fillId="0" borderId="0" xfId="0" applyNumberFormat="1" applyAlignment="1">
      <alignment vertical="center"/>
    </xf>
    <xf numFmtId="180" fontId="0" fillId="0" borderId="0" xfId="0" applyNumberFormat="1" applyFont="1" applyAlignment="1"/>
    <xf numFmtId="56" fontId="0" fillId="0" borderId="0" xfId="0" applyNumberFormat="1" applyFont="1" applyAlignment="1"/>
    <xf numFmtId="1" fontId="0" fillId="0" borderId="0" xfId="0" applyNumberFormat="1" applyFont="1" applyAlignment="1"/>
    <xf numFmtId="0" fontId="28" fillId="8" borderId="0" xfId="0" applyFont="1" applyFill="1" applyAlignment="1"/>
    <xf numFmtId="177" fontId="29" fillId="8" borderId="0" xfId="2" applyNumberFormat="1" applyFont="1" applyFill="1">
      <alignment vertical="center"/>
    </xf>
    <xf numFmtId="0" fontId="30" fillId="8" borderId="0" xfId="0" applyFont="1" applyFill="1" applyAlignment="1"/>
    <xf numFmtId="0" fontId="31" fillId="8" borderId="0" xfId="0" applyFont="1" applyFill="1" applyAlignment="1"/>
    <xf numFmtId="177" fontId="7" fillId="0" borderId="0" xfId="0" applyNumberFormat="1" applyFont="1" applyAlignment="1"/>
    <xf numFmtId="177" fontId="28" fillId="8" borderId="0" xfId="0" applyNumberFormat="1" applyFont="1" applyFill="1" applyAlignment="1"/>
    <xf numFmtId="177" fontId="20" fillId="0" borderId="0" xfId="0" applyNumberFormat="1" applyFont="1" applyAlignment="1"/>
    <xf numFmtId="177" fontId="10" fillId="0" borderId="0" xfId="0" applyNumberFormat="1" applyFont="1" applyAlignment="1">
      <alignment horizontal="right" wrapText="1"/>
    </xf>
    <xf numFmtId="177" fontId="15" fillId="0" borderId="0" xfId="0" applyNumberFormat="1" applyFont="1" applyAlignment="1"/>
    <xf numFmtId="177" fontId="10" fillId="0" borderId="0" xfId="0" applyNumberFormat="1" applyFont="1" applyAlignment="1"/>
    <xf numFmtId="0" fontId="0" fillId="0" borderId="1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15" fillId="0" borderId="0" xfId="0" applyFont="1" applyBorder="1" applyAlignment="1">
      <alignment vertical="center"/>
    </xf>
    <xf numFmtId="177" fontId="10" fillId="0" borderId="0" xfId="0" applyNumberFormat="1" applyFont="1" applyBorder="1" applyAlignment="1">
      <alignment vertical="center"/>
    </xf>
    <xf numFmtId="177" fontId="32" fillId="0" borderId="0" xfId="2" applyNumberFormat="1" applyFont="1" applyFill="1" applyBorder="1" applyAlignment="1">
      <alignment vertical="center"/>
    </xf>
    <xf numFmtId="177" fontId="10" fillId="0" borderId="0" xfId="0" applyNumberFormat="1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vertical="center"/>
    </xf>
    <xf numFmtId="177" fontId="10" fillId="0" borderId="1" xfId="0" applyNumberFormat="1" applyFont="1" applyBorder="1" applyAlignment="1">
      <alignment vertical="center"/>
    </xf>
    <xf numFmtId="2" fontId="28" fillId="8" borderId="0" xfId="0" applyNumberFormat="1" applyFont="1" applyFill="1" applyAlignment="1"/>
    <xf numFmtId="177" fontId="30" fillId="8" borderId="0" xfId="0" applyNumberFormat="1" applyFont="1" applyFill="1" applyAlignment="1"/>
    <xf numFmtId="177" fontId="0" fillId="0" borderId="0" xfId="0" applyNumberFormat="1" applyFont="1" applyFill="1" applyAlignment="1"/>
    <xf numFmtId="0" fontId="0" fillId="0" borderId="0" xfId="0" applyFont="1" applyFill="1" applyAlignment="1"/>
    <xf numFmtId="177" fontId="29" fillId="0" borderId="0" xfId="2" applyNumberFormat="1" applyFont="1" applyFill="1">
      <alignment vertical="center"/>
    </xf>
    <xf numFmtId="177" fontId="28" fillId="0" borderId="0" xfId="0" applyNumberFormat="1" applyFont="1" applyFill="1" applyAlignment="1"/>
    <xf numFmtId="177" fontId="20" fillId="0" borderId="0" xfId="0" applyNumberFormat="1" applyFont="1" applyFill="1" applyAlignment="1"/>
    <xf numFmtId="176" fontId="7" fillId="2" borderId="0" xfId="0" applyNumberFormat="1" applyFont="1" applyFill="1" applyAlignment="1"/>
    <xf numFmtId="177" fontId="0" fillId="0" borderId="0" xfId="0" applyNumberFormat="1" applyAlignment="1">
      <alignment vertical="center"/>
    </xf>
    <xf numFmtId="180" fontId="0" fillId="2" borderId="0" xfId="0" applyNumberFormat="1" applyFont="1" applyFill="1" applyAlignment="1"/>
    <xf numFmtId="0" fontId="0" fillId="2" borderId="0" xfId="0" applyFill="1" applyAlignment="1">
      <alignment vertical="center"/>
    </xf>
    <xf numFmtId="0" fontId="22" fillId="0" borderId="2" xfId="2" applyFont="1" applyBorder="1" applyAlignment="1">
      <alignment horizontal="center" vertical="center"/>
    </xf>
    <xf numFmtId="0" fontId="35" fillId="9" borderId="0" xfId="0" applyFont="1" applyFill="1" applyAlignment="1"/>
    <xf numFmtId="177" fontId="35" fillId="9" borderId="0" xfId="0" applyNumberFormat="1" applyFont="1" applyFill="1" applyAlignment="1"/>
    <xf numFmtId="0" fontId="35" fillId="5" borderId="0" xfId="0" applyFont="1" applyFill="1" applyAlignment="1"/>
    <xf numFmtId="177" fontId="35" fillId="5" borderId="0" xfId="0" applyNumberFormat="1" applyFont="1" applyFill="1" applyAlignment="1"/>
    <xf numFmtId="0" fontId="36" fillId="0" borderId="1" xfId="0" applyFont="1" applyBorder="1" applyAlignment="1">
      <alignment horizontal="justify" vertical="center" wrapText="1"/>
    </xf>
    <xf numFmtId="0" fontId="36" fillId="0" borderId="1" xfId="0" applyFont="1" applyBorder="1" applyAlignment="1">
      <alignment horizontal="right" vertical="center" wrapText="1"/>
    </xf>
    <xf numFmtId="0" fontId="36" fillId="0" borderId="0" xfId="0" applyFont="1" applyBorder="1" applyAlignment="1">
      <alignment horizontal="justify" vertical="center" wrapText="1"/>
    </xf>
    <xf numFmtId="0" fontId="36" fillId="0" borderId="0" xfId="0" applyFont="1" applyBorder="1" applyAlignment="1">
      <alignment horizontal="right" vertical="center" wrapText="1"/>
    </xf>
    <xf numFmtId="177" fontId="0" fillId="0" borderId="0" xfId="0" applyNumberFormat="1" applyFont="1" applyBorder="1" applyAlignment="1">
      <alignment horizontal="right" vertical="center"/>
    </xf>
    <xf numFmtId="177" fontId="15" fillId="0" borderId="0" xfId="0" applyNumberFormat="1" applyFont="1" applyBorder="1" applyAlignment="1">
      <alignment horizontal="center" vertical="center"/>
    </xf>
    <xf numFmtId="177" fontId="0" fillId="0" borderId="0" xfId="0" applyNumberFormat="1" applyFont="1" applyBorder="1" applyAlignment="1">
      <alignment horizontal="left" vertical="center"/>
    </xf>
    <xf numFmtId="1" fontId="0" fillId="0" borderId="0" xfId="0" applyNumberFormat="1" applyFont="1" applyBorder="1" applyAlignment="1">
      <alignment horizontal="right" vertical="center"/>
    </xf>
    <xf numFmtId="1" fontId="0" fillId="0" borderId="0" xfId="0" applyNumberFormat="1" applyFont="1" applyBorder="1" applyAlignment="1">
      <alignment horizontal="left" vertical="center"/>
    </xf>
    <xf numFmtId="177" fontId="0" fillId="0" borderId="1" xfId="0" applyNumberFormat="1" applyFont="1" applyBorder="1" applyAlignment="1">
      <alignment horizontal="right" vertical="center"/>
    </xf>
    <xf numFmtId="177" fontId="15" fillId="0" borderId="1" xfId="0" applyNumberFormat="1" applyFont="1" applyBorder="1" applyAlignment="1">
      <alignment horizontal="center" vertical="center"/>
    </xf>
    <xf numFmtId="177" fontId="0" fillId="0" borderId="1" xfId="0" applyNumberFormat="1" applyFont="1" applyBorder="1" applyAlignment="1">
      <alignment horizontal="left" vertical="center"/>
    </xf>
    <xf numFmtId="0" fontId="22" fillId="0" borderId="0" xfId="2" applyFont="1" applyAlignment="1">
      <alignment vertical="center"/>
    </xf>
    <xf numFmtId="0" fontId="22" fillId="0" borderId="1" xfId="2" applyFont="1" applyBorder="1" applyAlignment="1">
      <alignment vertical="center"/>
    </xf>
    <xf numFmtId="177" fontId="22" fillId="0" borderId="0" xfId="2" applyNumberFormat="1" applyFont="1" applyAlignment="1">
      <alignment vertical="center"/>
    </xf>
    <xf numFmtId="177" fontId="22" fillId="0" borderId="1" xfId="2" applyNumberFormat="1" applyFont="1" applyBorder="1" applyAlignment="1">
      <alignment vertical="center"/>
    </xf>
    <xf numFmtId="0" fontId="2" fillId="0" borderId="0" xfId="4">
      <alignment vertical="center"/>
    </xf>
    <xf numFmtId="0" fontId="40" fillId="0" borderId="0" xfId="4" applyFont="1">
      <alignment vertical="center"/>
    </xf>
    <xf numFmtId="1" fontId="2" fillId="0" borderId="0" xfId="4" applyNumberFormat="1">
      <alignment vertical="center"/>
    </xf>
    <xf numFmtId="1" fontId="2" fillId="10" borderId="0" xfId="4" applyNumberFormat="1" applyFill="1">
      <alignment vertical="center"/>
    </xf>
    <xf numFmtId="177" fontId="2" fillId="0" borderId="0" xfId="4" applyNumberFormat="1">
      <alignment vertical="center"/>
    </xf>
    <xf numFmtId="1" fontId="2" fillId="11" borderId="0" xfId="4" applyNumberFormat="1" applyFill="1">
      <alignment vertical="center"/>
    </xf>
    <xf numFmtId="1" fontId="2" fillId="12" borderId="0" xfId="4" applyNumberFormat="1" applyFill="1">
      <alignment vertical="center"/>
    </xf>
    <xf numFmtId="0" fontId="2" fillId="0" borderId="0" xfId="4" applyFill="1">
      <alignment vertical="center"/>
    </xf>
    <xf numFmtId="0" fontId="2" fillId="3" borderId="0" xfId="4" applyFill="1">
      <alignment vertical="center"/>
    </xf>
    <xf numFmtId="0" fontId="18" fillId="3" borderId="0" xfId="4" applyFont="1" applyFill="1">
      <alignment vertical="center"/>
    </xf>
    <xf numFmtId="177" fontId="2" fillId="3" borderId="0" xfId="4" applyNumberFormat="1" applyFill="1">
      <alignment vertical="center"/>
    </xf>
    <xf numFmtId="1" fontId="2" fillId="3" borderId="0" xfId="4" applyNumberFormat="1" applyFill="1">
      <alignment vertical="center"/>
    </xf>
    <xf numFmtId="0" fontId="17" fillId="0" borderId="0" xfId="4" applyFont="1">
      <alignment vertical="center"/>
    </xf>
    <xf numFmtId="22" fontId="0" fillId="0" borderId="0" xfId="0" applyNumberFormat="1" applyFont="1" applyAlignment="1"/>
    <xf numFmtId="0" fontId="1" fillId="0" borderId="0" xfId="5">
      <alignment vertical="center"/>
    </xf>
    <xf numFmtId="0" fontId="41" fillId="9" borderId="0" xfId="5" applyFont="1" applyFill="1">
      <alignment vertical="center"/>
    </xf>
    <xf numFmtId="2" fontId="41" fillId="13" borderId="0" xfId="5" applyNumberFormat="1" applyFont="1" applyFill="1">
      <alignment vertical="center"/>
    </xf>
    <xf numFmtId="2" fontId="41" fillId="0" borderId="0" xfId="5" applyNumberFormat="1" applyFont="1">
      <alignment vertical="center"/>
    </xf>
    <xf numFmtId="0" fontId="41" fillId="13" borderId="0" xfId="5" applyFont="1" applyFill="1">
      <alignment vertical="center"/>
    </xf>
    <xf numFmtId="0" fontId="1" fillId="13" borderId="0" xfId="5" applyFill="1">
      <alignment vertical="center"/>
    </xf>
    <xf numFmtId="0" fontId="1" fillId="0" borderId="0" xfId="5" applyAlignment="1">
      <alignment horizontal="center" vertical="center"/>
    </xf>
    <xf numFmtId="177" fontId="42" fillId="0" borderId="0" xfId="5" applyNumberFormat="1" applyFont="1">
      <alignment vertical="center"/>
    </xf>
    <xf numFmtId="2" fontId="41" fillId="13" borderId="0" xfId="5" applyNumberFormat="1" applyFont="1" applyFill="1" applyAlignment="1">
      <alignment horizontal="center" vertical="center"/>
    </xf>
    <xf numFmtId="2" fontId="41" fillId="13" borderId="0" xfId="5" applyNumberFormat="1" applyFont="1" applyFill="1" applyAlignment="1">
      <alignment horizontal="right" wrapText="1"/>
    </xf>
    <xf numFmtId="0" fontId="1" fillId="0" borderId="14" xfId="5" applyBorder="1">
      <alignment vertical="center"/>
    </xf>
    <xf numFmtId="0" fontId="1" fillId="0" borderId="15" xfId="5" applyBorder="1">
      <alignment vertical="center"/>
    </xf>
    <xf numFmtId="0" fontId="1" fillId="0" borderId="16" xfId="5" applyBorder="1">
      <alignment vertical="center"/>
    </xf>
    <xf numFmtId="0" fontId="41" fillId="13" borderId="0" xfId="5" applyFont="1" applyFill="1" applyAlignment="1">
      <alignment horizontal="center" vertical="center"/>
    </xf>
    <xf numFmtId="0" fontId="1" fillId="0" borderId="9" xfId="5" applyBorder="1">
      <alignment vertical="center"/>
    </xf>
    <xf numFmtId="2" fontId="1" fillId="0" borderId="0" xfId="5" applyNumberFormat="1">
      <alignment vertical="center"/>
    </xf>
    <xf numFmtId="1" fontId="41" fillId="13" borderId="0" xfId="5" applyNumberFormat="1" applyFont="1" applyFill="1">
      <alignment vertical="center"/>
    </xf>
    <xf numFmtId="1" fontId="41" fillId="0" borderId="0" xfId="5" applyNumberFormat="1" applyFont="1">
      <alignment vertical="center"/>
    </xf>
    <xf numFmtId="2" fontId="1" fillId="0" borderId="0" xfId="5" applyNumberFormat="1" applyAlignment="1">
      <alignment horizontal="left" vertical="center" indent="1"/>
    </xf>
    <xf numFmtId="2" fontId="41" fillId="13" borderId="0" xfId="5" quotePrefix="1" applyNumberFormat="1" applyFont="1" applyFill="1">
      <alignment vertical="center"/>
    </xf>
    <xf numFmtId="1" fontId="1" fillId="0" borderId="0" xfId="5" applyNumberFormat="1">
      <alignment vertical="center"/>
    </xf>
    <xf numFmtId="0" fontId="41" fillId="13" borderId="0" xfId="5" quotePrefix="1" applyFont="1" applyFill="1">
      <alignment vertical="center"/>
    </xf>
    <xf numFmtId="2" fontId="1" fillId="13" borderId="0" xfId="5" applyNumberFormat="1" applyFill="1">
      <alignment vertical="center"/>
    </xf>
    <xf numFmtId="0" fontId="44" fillId="0" borderId="0" xfId="5" quotePrefix="1" applyFont="1">
      <alignment vertical="center"/>
    </xf>
    <xf numFmtId="2" fontId="44" fillId="0" borderId="0" xfId="5" applyNumberFormat="1" applyFont="1">
      <alignment vertical="center"/>
    </xf>
    <xf numFmtId="0" fontId="44" fillId="0" borderId="0" xfId="5" applyFont="1">
      <alignment vertical="center"/>
    </xf>
    <xf numFmtId="1" fontId="44" fillId="0" borderId="0" xfId="5" applyNumberFormat="1" applyFont="1">
      <alignment vertical="center"/>
    </xf>
    <xf numFmtId="0" fontId="1" fillId="0" borderId="7" xfId="5" applyBorder="1" applyAlignment="1">
      <alignment horizontal="center" vertical="center"/>
    </xf>
    <xf numFmtId="182" fontId="1" fillId="0" borderId="0" xfId="5" applyNumberFormat="1">
      <alignment vertical="center"/>
    </xf>
    <xf numFmtId="0" fontId="1" fillId="0" borderId="0" xfId="5" quotePrefix="1">
      <alignment vertical="center"/>
    </xf>
    <xf numFmtId="0" fontId="1" fillId="0" borderId="1" xfId="5" applyBorder="1">
      <alignment vertical="center"/>
    </xf>
    <xf numFmtId="0" fontId="1" fillId="0" borderId="9" xfId="5" applyBorder="1" applyAlignment="1">
      <alignment horizontal="center" vertical="center"/>
    </xf>
    <xf numFmtId="0" fontId="1" fillId="4" borderId="0" xfId="5" applyFill="1">
      <alignment vertical="center"/>
    </xf>
    <xf numFmtId="2" fontId="1" fillId="4" borderId="0" xfId="5" applyNumberFormat="1" applyFill="1">
      <alignment vertical="center"/>
    </xf>
    <xf numFmtId="0" fontId="1" fillId="4" borderId="0" xfId="5" quotePrefix="1" applyFill="1">
      <alignment vertical="center"/>
    </xf>
    <xf numFmtId="181" fontId="1" fillId="0" borderId="0" xfId="5" applyNumberFormat="1">
      <alignment vertical="center"/>
    </xf>
    <xf numFmtId="0" fontId="45" fillId="0" borderId="0" xfId="5" applyFont="1">
      <alignment vertical="center"/>
    </xf>
    <xf numFmtId="0" fontId="1" fillId="0" borderId="9" xfId="5" applyBorder="1" applyAlignment="1">
      <alignment vertical="center"/>
    </xf>
    <xf numFmtId="0" fontId="9" fillId="0" borderId="1" xfId="0" applyFont="1" applyBorder="1" applyAlignment="1"/>
    <xf numFmtId="0" fontId="46" fillId="0" borderId="0" xfId="0" applyFont="1" applyAlignment="1"/>
    <xf numFmtId="177" fontId="32" fillId="0" borderId="0" xfId="2" applyNumberFormat="1" applyFont="1" applyFill="1" applyBorder="1" applyAlignment="1">
      <alignment horizontal="left" vertical="center"/>
    </xf>
    <xf numFmtId="177" fontId="10" fillId="0" borderId="0" xfId="0" applyNumberFormat="1" applyFont="1" applyBorder="1" applyAlignment="1">
      <alignment horizontal="left" vertical="center"/>
    </xf>
    <xf numFmtId="177" fontId="10" fillId="0" borderId="1" xfId="0" applyNumberFormat="1" applyFont="1" applyBorder="1" applyAlignment="1">
      <alignment horizontal="left" vertical="center"/>
    </xf>
    <xf numFmtId="0" fontId="0" fillId="0" borderId="0" xfId="0" applyFont="1" applyBorder="1" applyAlignment="1"/>
    <xf numFmtId="0" fontId="0" fillId="0" borderId="0" xfId="0" applyFont="1" applyBorder="1" applyAlignment="1">
      <alignment horizontal="left" vertical="center"/>
    </xf>
    <xf numFmtId="177" fontId="30" fillId="3" borderId="0" xfId="0" applyNumberFormat="1" applyFont="1" applyFill="1" applyAlignment="1"/>
    <xf numFmtId="181" fontId="33" fillId="3" borderId="0" xfId="0" applyNumberFormat="1" applyFont="1" applyFill="1" applyAlignment="1"/>
    <xf numFmtId="0" fontId="0" fillId="3" borderId="0" xfId="0" applyFont="1" applyFill="1" applyAlignment="1"/>
    <xf numFmtId="181" fontId="34" fillId="3" borderId="0" xfId="0" applyNumberFormat="1" applyFont="1" applyFill="1" applyAlignment="1"/>
    <xf numFmtId="0" fontId="47" fillId="9" borderId="0" xfId="0" applyFont="1" applyFill="1" applyBorder="1" applyAlignment="1">
      <alignment horizontal="left" vertical="center"/>
    </xf>
    <xf numFmtId="177" fontId="10" fillId="0" borderId="22" xfId="0" applyNumberFormat="1" applyFont="1" applyBorder="1" applyAlignment="1">
      <alignment vertical="center"/>
    </xf>
    <xf numFmtId="177" fontId="32" fillId="0" borderId="23" xfId="2" applyNumberFormat="1" applyFont="1" applyFill="1" applyBorder="1" applyAlignment="1">
      <alignment vertical="center"/>
    </xf>
    <xf numFmtId="177" fontId="10" fillId="0" borderId="23" xfId="0" applyNumberFormat="1" applyFont="1" applyBorder="1" applyAlignment="1">
      <alignment vertical="center"/>
    </xf>
    <xf numFmtId="177" fontId="10" fillId="0" borderId="24" xfId="0" applyNumberFormat="1" applyFont="1" applyBorder="1" applyAlignment="1">
      <alignment vertical="center"/>
    </xf>
    <xf numFmtId="177" fontId="10" fillId="0" borderId="25" xfId="0" applyNumberFormat="1" applyFont="1" applyBorder="1" applyAlignment="1">
      <alignment vertical="center"/>
    </xf>
    <xf numFmtId="177" fontId="10" fillId="0" borderId="22" xfId="0" applyNumberFormat="1" applyFont="1" applyFill="1" applyBorder="1" applyAlignment="1">
      <alignment vertical="center"/>
    </xf>
    <xf numFmtId="177" fontId="32" fillId="0" borderId="23" xfId="2" applyNumberFormat="1" applyFont="1" applyFill="1" applyBorder="1" applyAlignment="1">
      <alignment horizontal="left" vertical="center"/>
    </xf>
    <xf numFmtId="177" fontId="10" fillId="0" borderId="23" xfId="0" applyNumberFormat="1" applyFont="1" applyBorder="1" applyAlignment="1">
      <alignment horizontal="left" vertical="center"/>
    </xf>
    <xf numFmtId="177" fontId="10" fillId="0" borderId="25" xfId="0" applyNumberFormat="1" applyFont="1" applyBorder="1" applyAlignment="1">
      <alignment horizontal="left" vertical="center"/>
    </xf>
    <xf numFmtId="177" fontId="30" fillId="0" borderId="0" xfId="0" applyNumberFormat="1" applyFont="1" applyFill="1" applyAlignment="1"/>
    <xf numFmtId="177" fontId="30" fillId="4" borderId="0" xfId="0" applyNumberFormat="1" applyFont="1" applyFill="1" applyAlignment="1"/>
    <xf numFmtId="181" fontId="33" fillId="4" borderId="0" xfId="0" applyNumberFormat="1" applyFont="1" applyFill="1" applyAlignment="1"/>
    <xf numFmtId="181" fontId="34" fillId="4" borderId="0" xfId="0" applyNumberFormat="1" applyFont="1" applyFill="1" applyAlignment="1"/>
    <xf numFmtId="0" fontId="0" fillId="4" borderId="0" xfId="0" applyFont="1" applyFill="1" applyAlignment="1"/>
    <xf numFmtId="0" fontId="9" fillId="0" borderId="0" xfId="0" applyFont="1" applyFill="1" applyAlignment="1"/>
    <xf numFmtId="0" fontId="7" fillId="0" borderId="0" xfId="0" applyFont="1" applyFill="1"/>
    <xf numFmtId="0" fontId="7" fillId="0" borderId="0" xfId="0" applyFont="1" applyFill="1" applyAlignment="1"/>
    <xf numFmtId="177" fontId="7" fillId="0" borderId="0" xfId="0" applyNumberFormat="1" applyFont="1" applyFill="1" applyAlignment="1"/>
    <xf numFmtId="177" fontId="0" fillId="3" borderId="0" xfId="0" applyNumberFormat="1" applyFont="1" applyFill="1" applyAlignment="1"/>
    <xf numFmtId="0" fontId="49" fillId="0" borderId="0" xfId="0" applyFont="1" applyAlignment="1"/>
    <xf numFmtId="179" fontId="0" fillId="0" borderId="0" xfId="0" applyNumberFormat="1" applyFont="1" applyAlignment="1"/>
    <xf numFmtId="0" fontId="10" fillId="4" borderId="0" xfId="0" applyFont="1" applyFill="1" applyAlignment="1">
      <alignment vertical="center"/>
    </xf>
    <xf numFmtId="177" fontId="0" fillId="4" borderId="0" xfId="0" applyNumberFormat="1" applyFill="1" applyAlignment="1">
      <alignment vertical="center"/>
    </xf>
    <xf numFmtId="0" fontId="0" fillId="0" borderId="0" xfId="0" applyFont="1" applyAlignment="1">
      <alignment horizontal="center"/>
    </xf>
    <xf numFmtId="1" fontId="0" fillId="3" borderId="0" xfId="0" applyNumberFormat="1" applyFont="1" applyFill="1" applyAlignment="1"/>
    <xf numFmtId="0" fontId="46" fillId="3" borderId="0" xfId="0" applyFont="1" applyFill="1" applyAlignment="1"/>
    <xf numFmtId="0" fontId="46" fillId="0" borderId="0" xfId="0" applyFont="1" applyFill="1" applyAlignment="1"/>
    <xf numFmtId="0" fontId="10" fillId="3" borderId="0" xfId="0" applyFont="1" applyFill="1" applyAlignment="1"/>
    <xf numFmtId="0" fontId="30" fillId="3" borderId="0" xfId="0" applyFont="1" applyFill="1" applyAlignment="1"/>
    <xf numFmtId="176" fontId="7" fillId="3" borderId="0" xfId="0" applyNumberFormat="1" applyFont="1" applyFill="1" applyAlignment="1"/>
    <xf numFmtId="0" fontId="7" fillId="3" borderId="0" xfId="0" applyFont="1" applyFill="1" applyAlignment="1"/>
    <xf numFmtId="0" fontId="11" fillId="3" borderId="0" xfId="0" applyFont="1" applyFill="1" applyAlignment="1"/>
    <xf numFmtId="180" fontId="0" fillId="3" borderId="0" xfId="0" applyNumberFormat="1" applyFont="1" applyFill="1" applyAlignment="1"/>
    <xf numFmtId="0" fontId="0" fillId="3" borderId="0" xfId="0" applyFill="1" applyAlignment="1">
      <alignment vertical="center"/>
    </xf>
    <xf numFmtId="0" fontId="52" fillId="9" borderId="0" xfId="0" applyFont="1" applyFill="1" applyAlignment="1">
      <alignment vertical="center"/>
    </xf>
    <xf numFmtId="177" fontId="52" fillId="9" borderId="0" xfId="0" applyNumberFormat="1" applyFont="1" applyFill="1" applyAlignment="1">
      <alignment vertical="center"/>
    </xf>
    <xf numFmtId="0" fontId="9" fillId="14" borderId="0" xfId="0" applyFont="1" applyFill="1" applyAlignment="1"/>
    <xf numFmtId="0" fontId="59" fillId="0" borderId="0" xfId="0" applyFont="1" applyAlignment="1"/>
    <xf numFmtId="181" fontId="20" fillId="3" borderId="0" xfId="0" applyNumberFormat="1" applyFont="1" applyFill="1" applyAlignment="1"/>
    <xf numFmtId="1" fontId="7" fillId="3" borderId="0" xfId="0" applyNumberFormat="1" applyFont="1" applyFill="1" applyAlignment="1"/>
    <xf numFmtId="181" fontId="20" fillId="0" borderId="0" xfId="0" applyNumberFormat="1" applyFont="1" applyFill="1" applyAlignment="1"/>
    <xf numFmtId="1" fontId="0" fillId="0" borderId="0" xfId="0" applyNumberFormat="1" applyFont="1" applyFill="1" applyAlignment="1"/>
    <xf numFmtId="0" fontId="56" fillId="9" borderId="0" xfId="0" applyFont="1" applyFill="1" applyAlignment="1"/>
    <xf numFmtId="1" fontId="56" fillId="9" borderId="0" xfId="0" applyNumberFormat="1" applyFont="1" applyFill="1" applyAlignment="1"/>
    <xf numFmtId="0" fontId="55" fillId="3" borderId="9" xfId="0" applyFont="1" applyFill="1" applyBorder="1" applyAlignment="1"/>
    <xf numFmtId="0" fontId="0" fillId="3" borderId="9" xfId="0" applyFont="1" applyFill="1" applyBorder="1" applyAlignment="1"/>
    <xf numFmtId="0" fontId="46" fillId="0" borderId="9" xfId="0" applyFont="1" applyFill="1" applyBorder="1" applyAlignment="1"/>
    <xf numFmtId="0" fontId="0" fillId="0" borderId="9" xfId="0" applyFont="1" applyFill="1" applyBorder="1" applyAlignment="1"/>
    <xf numFmtId="0" fontId="10" fillId="0" borderId="9" xfId="0" applyFont="1" applyFill="1" applyBorder="1" applyAlignment="1"/>
    <xf numFmtId="177" fontId="20" fillId="0" borderId="9" xfId="0" applyNumberFormat="1" applyFont="1" applyFill="1" applyBorder="1" applyAlignment="1"/>
    <xf numFmtId="177" fontId="0" fillId="0" borderId="9" xfId="0" applyNumberFormat="1" applyFont="1" applyFill="1" applyBorder="1" applyAlignment="1"/>
    <xf numFmtId="2" fontId="59" fillId="0" borderId="9" xfId="0" applyNumberFormat="1" applyFont="1" applyFill="1" applyBorder="1" applyAlignment="1"/>
    <xf numFmtId="0" fontId="9" fillId="0" borderId="9" xfId="0" applyFont="1" applyFill="1" applyBorder="1" applyAlignment="1"/>
    <xf numFmtId="2" fontId="7" fillId="0" borderId="9" xfId="0" applyNumberFormat="1" applyFont="1" applyFill="1" applyBorder="1" applyAlignment="1"/>
    <xf numFmtId="0" fontId="30" fillId="3" borderId="9" xfId="0" applyFont="1" applyFill="1" applyBorder="1" applyAlignment="1"/>
    <xf numFmtId="1" fontId="35" fillId="3" borderId="9" xfId="0" applyNumberFormat="1" applyFont="1" applyFill="1" applyBorder="1" applyAlignment="1"/>
    <xf numFmtId="177" fontId="7" fillId="0" borderId="9" xfId="0" applyNumberFormat="1" applyFont="1" applyFill="1" applyBorder="1" applyAlignment="1"/>
    <xf numFmtId="0" fontId="51" fillId="0" borderId="9" xfId="0" applyFont="1" applyFill="1" applyBorder="1" applyAlignment="1"/>
    <xf numFmtId="0" fontId="57" fillId="16" borderId="9" xfId="0" applyFont="1" applyFill="1" applyBorder="1" applyAlignment="1"/>
    <xf numFmtId="1" fontId="56" fillId="16" borderId="9" xfId="0" applyNumberFormat="1" applyFont="1" applyFill="1" applyBorder="1" applyAlignment="1"/>
    <xf numFmtId="0" fontId="35" fillId="3" borderId="9" xfId="0" applyFont="1" applyFill="1" applyBorder="1" applyAlignment="1">
      <alignment horizontal="center"/>
    </xf>
    <xf numFmtId="0" fontId="10" fillId="0" borderId="9" xfId="0" applyFont="1" applyBorder="1" applyAlignment="1"/>
    <xf numFmtId="177" fontId="0" fillId="0" borderId="9" xfId="0" applyNumberFormat="1" applyFont="1" applyBorder="1" applyAlignment="1"/>
    <xf numFmtId="0" fontId="55" fillId="16" borderId="9" xfId="0" applyFont="1" applyFill="1" applyBorder="1" applyAlignment="1"/>
    <xf numFmtId="0" fontId="55" fillId="15" borderId="9" xfId="0" applyFont="1" applyFill="1" applyBorder="1" applyAlignment="1"/>
    <xf numFmtId="178" fontId="56" fillId="15" borderId="9" xfId="0" applyNumberFormat="1" applyFont="1" applyFill="1" applyBorder="1" applyAlignment="1"/>
    <xf numFmtId="0" fontId="30" fillId="16" borderId="9" xfId="0" applyFont="1" applyFill="1" applyBorder="1" applyAlignment="1"/>
    <xf numFmtId="1" fontId="35" fillId="16" borderId="9" xfId="0" applyNumberFormat="1" applyFont="1" applyFill="1" applyBorder="1" applyAlignment="1"/>
    <xf numFmtId="0" fontId="0" fillId="0" borderId="0" xfId="0" applyFont="1" applyBorder="1" applyAlignment="1">
      <alignment horizontal="left" vertical="center"/>
    </xf>
    <xf numFmtId="0" fontId="35" fillId="0" borderId="0" xfId="0" applyFont="1" applyAlignment="1">
      <alignment wrapText="1"/>
    </xf>
    <xf numFmtId="22" fontId="10" fillId="17" borderId="0" xfId="0" applyNumberFormat="1" applyFont="1" applyFill="1" applyAlignment="1">
      <alignment horizontal="right" wrapText="1"/>
    </xf>
    <xf numFmtId="0" fontId="10" fillId="17" borderId="0" xfId="0" applyFont="1" applyFill="1" applyAlignment="1">
      <alignment wrapText="1"/>
    </xf>
    <xf numFmtId="0" fontId="10" fillId="17" borderId="0" xfId="0" applyFont="1" applyFill="1" applyAlignment="1">
      <alignment horizontal="right" wrapText="1"/>
    </xf>
    <xf numFmtId="22" fontId="10" fillId="0" borderId="0" xfId="0" applyNumberFormat="1" applyFont="1" applyAlignment="1">
      <alignment horizontal="right" wrapText="1"/>
    </xf>
    <xf numFmtId="0" fontId="10" fillId="0" borderId="0" xfId="0" applyFont="1" applyAlignment="1">
      <alignment wrapText="1"/>
    </xf>
    <xf numFmtId="22" fontId="10" fillId="18" borderId="0" xfId="0" applyNumberFormat="1" applyFont="1" applyFill="1" applyAlignment="1">
      <alignment horizontal="right" wrapText="1"/>
    </xf>
    <xf numFmtId="0" fontId="10" fillId="18" borderId="0" xfId="0" applyFont="1" applyFill="1" applyAlignment="1">
      <alignment wrapText="1"/>
    </xf>
    <xf numFmtId="0" fontId="10" fillId="18" borderId="0" xfId="0" applyFont="1" applyFill="1" applyAlignment="1">
      <alignment horizontal="right" wrapText="1"/>
    </xf>
    <xf numFmtId="22" fontId="10" fillId="0" borderId="0" xfId="0" applyNumberFormat="1" applyFont="1" applyFill="1" applyAlignment="1">
      <alignment horizontal="right" wrapText="1"/>
    </xf>
    <xf numFmtId="0" fontId="10" fillId="0" borderId="0" xfId="0" applyFont="1" applyFill="1" applyAlignment="1">
      <alignment wrapText="1"/>
    </xf>
    <xf numFmtId="0" fontId="10" fillId="0" borderId="0" xfId="0" applyFont="1" applyFill="1" applyAlignment="1">
      <alignment horizontal="right" wrapText="1"/>
    </xf>
    <xf numFmtId="177" fontId="10" fillId="19" borderId="0" xfId="0" applyNumberFormat="1" applyFont="1" applyFill="1" applyAlignment="1">
      <alignment wrapText="1"/>
    </xf>
    <xf numFmtId="22" fontId="10" fillId="19" borderId="0" xfId="0" applyNumberFormat="1" applyFont="1" applyFill="1" applyAlignment="1">
      <alignment horizontal="right" wrapText="1"/>
    </xf>
    <xf numFmtId="0" fontId="10" fillId="19" borderId="0" xfId="0" applyFont="1" applyFill="1" applyAlignment="1">
      <alignment wrapText="1"/>
    </xf>
    <xf numFmtId="0" fontId="14" fillId="0" borderId="0" xfId="0" applyFont="1" applyFill="1"/>
    <xf numFmtId="0" fontId="1" fillId="0" borderId="9" xfId="5" applyBorder="1" applyAlignment="1">
      <alignment horizontal="center" vertical="center"/>
    </xf>
    <xf numFmtId="0" fontId="1" fillId="0" borderId="6" xfId="5" applyBorder="1" applyAlignment="1">
      <alignment horizontal="center" vertical="center"/>
    </xf>
    <xf numFmtId="0" fontId="1" fillId="0" borderId="7" xfId="5" applyBorder="1" applyAlignment="1">
      <alignment horizontal="center" vertical="center"/>
    </xf>
    <xf numFmtId="0" fontId="1" fillId="0" borderId="8" xfId="5" applyBorder="1" applyAlignment="1">
      <alignment horizontal="center" vertical="center"/>
    </xf>
    <xf numFmtId="0" fontId="1" fillId="0" borderId="10" xfId="5" applyBorder="1" applyAlignment="1">
      <alignment horizontal="center" vertical="center"/>
    </xf>
    <xf numFmtId="0" fontId="1" fillId="0" borderId="11" xfId="5" applyBorder="1" applyAlignment="1">
      <alignment horizontal="center" vertical="center"/>
    </xf>
    <xf numFmtId="0" fontId="1" fillId="0" borderId="12" xfId="5" applyBorder="1" applyAlignment="1">
      <alignment horizontal="center" vertical="center"/>
    </xf>
    <xf numFmtId="0" fontId="1" fillId="0" borderId="13" xfId="5" applyBorder="1" applyAlignment="1">
      <alignment horizontal="center" vertical="center"/>
    </xf>
    <xf numFmtId="0" fontId="22" fillId="0" borderId="2" xfId="2" applyFont="1" applyBorder="1" applyAlignment="1">
      <alignment horizontal="center" vertical="center"/>
    </xf>
    <xf numFmtId="0" fontId="22" fillId="0" borderId="0" xfId="2" applyFont="1" applyAlignment="1">
      <alignment horizontal="center" vertical="center"/>
    </xf>
    <xf numFmtId="177" fontId="22" fillId="0" borderId="0" xfId="2" applyNumberFormat="1" applyFont="1" applyAlignment="1">
      <alignment horizontal="center" vertical="center"/>
    </xf>
    <xf numFmtId="14" fontId="23" fillId="6" borderId="0" xfId="2" applyNumberFormat="1" applyFont="1" applyFill="1" applyAlignment="1">
      <alignment horizontal="left" vertical="center"/>
    </xf>
    <xf numFmtId="14" fontId="24" fillId="7" borderId="0" xfId="2" applyNumberFormat="1" applyFont="1" applyFill="1" applyAlignment="1">
      <alignment horizontal="left" vertical="center"/>
    </xf>
    <xf numFmtId="14" fontId="23" fillId="7" borderId="0" xfId="2" applyNumberFormat="1" applyFont="1" applyFill="1" applyAlignment="1">
      <alignment horizontal="left" vertical="center"/>
    </xf>
    <xf numFmtId="0" fontId="22" fillId="0" borderId="0" xfId="2" applyFont="1" applyBorder="1" applyAlignment="1">
      <alignment horizontal="center" vertical="center"/>
    </xf>
    <xf numFmtId="0" fontId="22" fillId="0" borderId="1" xfId="2" applyFont="1" applyBorder="1" applyAlignment="1">
      <alignment horizontal="center" vertical="center"/>
    </xf>
    <xf numFmtId="177" fontId="22" fillId="0" borderId="1" xfId="2" applyNumberFormat="1" applyFont="1" applyBorder="1" applyAlignment="1">
      <alignment horizontal="center" vertical="center"/>
    </xf>
    <xf numFmtId="0" fontId="6" fillId="0" borderId="0" xfId="1" applyAlignment="1">
      <alignment horizontal="center" vertical="center"/>
    </xf>
    <xf numFmtId="0" fontId="10" fillId="0" borderId="17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0" fillId="0" borderId="4" xfId="0" applyFont="1" applyBorder="1" applyAlignment="1">
      <alignment horizontal="center"/>
    </xf>
    <xf numFmtId="0" fontId="10" fillId="0" borderId="20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0" fillId="0" borderId="21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2" borderId="0" xfId="0" applyFont="1" applyFill="1" applyAlignment="1">
      <alignment horizontal="left"/>
    </xf>
    <xf numFmtId="0" fontId="0" fillId="2" borderId="0" xfId="0" applyFont="1" applyFill="1" applyAlignment="1">
      <alignment horizontal="left"/>
    </xf>
  </cellXfs>
  <cellStyles count="6">
    <cellStyle name="標準" xfId="0" builtinId="0"/>
    <cellStyle name="標準 2" xfId="1" xr:uid="{F38C090E-3AE8-4508-A807-D3193BFB7BEF}"/>
    <cellStyle name="標準 3" xfId="2" xr:uid="{CE121682-C211-4640-BDD9-857AECD1B6E3}"/>
    <cellStyle name="標準 4" xfId="3" xr:uid="{95618427-67A2-42ED-B143-E9D4CBCFC34E}"/>
    <cellStyle name="標準 5" xfId="4" xr:uid="{62A3FA15-9A46-42B3-A8CA-F11E38DC7A49}"/>
    <cellStyle name="標準 6" xfId="5" xr:uid="{F2896676-3FFA-40DD-A6DB-4E74D2E2C70D}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27" formatCode="yyyy/m/d\ h:mm"/>
      <alignment horizontal="general" vertical="bottom" textRotation="0" wrapText="0" indent="0" justifyLastLine="0" shrinkToFit="0" readingOrder="0"/>
    </dxf>
    <dxf>
      <numFmt numFmtId="177" formatCode="0.0"/>
    </dxf>
    <dxf>
      <numFmt numFmtId="177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27" formatCode="yyyy/m/d\ h:mm"/>
      <alignment horizontal="general" vertical="bottom" textRotation="0" wrapText="0" indent="0" justifyLastLine="0" shrinkToFit="0" readingOrder="0"/>
    </dxf>
    <dxf>
      <numFmt numFmtId="177" formatCode="0.0"/>
    </dxf>
    <dxf>
      <numFmt numFmtId="177" formatCode="0.0"/>
    </dxf>
    <dxf>
      <numFmt numFmtId="177" formatCode="0.0"/>
    </dxf>
  </dxfs>
  <tableStyles count="0" defaultTableStyle="TableStyleMedium2" defaultPivotStyle="PivotStyleLight16"/>
  <colors>
    <mruColors>
      <color rgb="FFFF5050"/>
      <color rgb="FFA50021"/>
      <color rgb="FFFF7C80"/>
      <color rgb="FFCC0000"/>
      <color rgb="FFFF9999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externalLinks/externalLink1.xml" Type="http://schemas.openxmlformats.org/officeDocument/2006/relationships/externalLink"/><Relationship Id="rId24" Target="pivotCache/pivotCacheDefinition1.xml" Type="http://schemas.openxmlformats.org/officeDocument/2006/relationships/pivotCacheDefinition"/><Relationship Id="rId25" Target="theme/theme1.xml" Type="http://schemas.openxmlformats.org/officeDocument/2006/relationships/theme"/><Relationship Id="rId26" Target="styles.xml" Type="http://schemas.openxmlformats.org/officeDocument/2006/relationships/styles"/><Relationship Id="rId27" Target="sharedStrings.xml" Type="http://schemas.openxmlformats.org/officeDocument/2006/relationships/sharedStrings"/><Relationship Id="rId28" Target="calcChain.xml" Type="http://schemas.openxmlformats.org/officeDocument/2006/relationships/calcChain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/Relationships>
</file>

<file path=xl/charts/_rels/chart4.xml.rels><?xml version="1.0" encoding="UTF-8" standalone="no"?><Relationships xmlns="http://schemas.openxmlformats.org/package/2006/relationships"><Relationship Id="rId1" Target="style4.xml" Type="http://schemas.microsoft.com/office/2011/relationships/chartStyle"/><Relationship Id="rId2" Target="colors4.xml" Type="http://schemas.microsoft.com/office/2011/relationships/chartColorStyle"/></Relationships>
</file>

<file path=xl/charts/_rels/chart5.xml.rels><?xml version="1.0" encoding="UTF-8" standalone="no"?><Relationships xmlns="http://schemas.openxmlformats.org/package/2006/relationships"><Relationship Id="rId1" Target="style5.xml" Type="http://schemas.microsoft.com/office/2011/relationships/chartStyle"/><Relationship Id="rId2" Target="colors5.xml" Type="http://schemas.microsoft.com/office/2011/relationships/chartColorStyle"/></Relationships>
</file>

<file path=xl/charts/_rels/chart6.xml.rels><?xml version="1.0" encoding="UTF-8" standalone="no"?><Relationships xmlns="http://schemas.openxmlformats.org/package/2006/relationships"><Relationship Id="rId1" Target="style6.xml" Type="http://schemas.microsoft.com/office/2011/relationships/chartStyle"/><Relationship Id="rId2" Target="colors6.xml" Type="http://schemas.microsoft.com/office/2011/relationships/chartColorStyle"/></Relationships>
</file>

<file path=xl/charts/_rels/chart7.xml.rels><?xml version="1.0" encoding="UTF-8" standalone="no"?><Relationships xmlns="http://schemas.openxmlformats.org/package/2006/relationships"><Relationship Id="rId1" Target="style7.xml" Type="http://schemas.microsoft.com/office/2011/relationships/chartStyle"/><Relationship Id="rId2" Target="colors7.xml" Type="http://schemas.microsoft.com/office/2011/relationships/chartColorStyle"/></Relationships>
</file>

<file path=xl/charts/_rels/chart8.xml.rels><?xml version="1.0" encoding="UTF-8" standalone="no"?><Relationships xmlns="http://schemas.openxmlformats.org/package/2006/relationships"><Relationship Id="rId1" Target="style8.xml" Type="http://schemas.microsoft.com/office/2011/relationships/chartStyle"/><Relationship Id="rId2" Target="colors8.xml" Type="http://schemas.microsoft.com/office/2011/relationships/chartColorStyle"/></Relationships>
</file>

<file path=xl/charts/_rels/chart9.xml.rels><?xml version="1.0" encoding="UTF-8" standalone="no"?><Relationships xmlns="http://schemas.openxmlformats.org/package/2006/relationships"><Relationship Id="rId1" Target="style9.xml" Type="http://schemas.microsoft.com/office/2011/relationships/chartStyle"/><Relationship Id="rId2" Target="colors9.xml" Type="http://schemas.microsoft.com/office/2011/relationships/chartColorStyle"/></Relationships>
</file>

<file path=xl/charts/_rels/chart10.xml.rels><?xml version="1.0" encoding="UTF-8" standalone="no"?><Relationships xmlns="http://schemas.openxmlformats.org/package/2006/relationships"><Relationship Id="rId1" Target="style10.xml" Type="http://schemas.microsoft.com/office/2011/relationships/chartStyle"/><Relationship Id="rId2" Target="colors10.xml" Type="http://schemas.microsoft.com/office/2011/relationships/chartColorStyle"/></Relationships>
</file>

<file path=xl/charts/_rels/chart11.xml.rels><?xml version="1.0" encoding="UTF-8" standalone="no"?><Relationships xmlns="http://schemas.openxmlformats.org/package/2006/relationships"><Relationship Id="rId1" Target="style11.xml" Type="http://schemas.microsoft.com/office/2011/relationships/chartStyle"/><Relationship Id="rId2" Target="colors11.xml" Type="http://schemas.microsoft.com/office/2011/relationships/chartColorStyle"/></Relationships>
</file>

<file path=xl/charts/_rels/chart12.xml.rels><?xml version="1.0" encoding="UTF-8" standalone="no"?><Relationships xmlns="http://schemas.openxmlformats.org/package/2006/relationships"><Relationship Id="rId1" Target="style12.xml" Type="http://schemas.microsoft.com/office/2011/relationships/chartStyle"/><Relationship Id="rId2" Target="colors12.xml" Type="http://schemas.microsoft.com/office/2011/relationships/chartColorStyle"/></Relationships>
</file>

<file path=xl/charts/_rels/chart13.xml.rels><?xml version="1.0" encoding="UTF-8" standalone="no"?><Relationships xmlns="http://schemas.openxmlformats.org/package/2006/relationships"><Relationship Id="rId1" Target="style13.xml" Type="http://schemas.microsoft.com/office/2011/relationships/chartStyle"/><Relationship Id="rId2" Target="colors13.xml" Type="http://schemas.microsoft.com/office/2011/relationships/chartColorStyle"/></Relationships>
</file>

<file path=xl/charts/_rels/chart14.xml.rels><?xml version="1.0" encoding="UTF-8" standalone="no"?><Relationships xmlns="http://schemas.openxmlformats.org/package/2006/relationships"><Relationship Id="rId1" Target="style14.xml" Type="http://schemas.microsoft.com/office/2011/relationships/chartStyle"/><Relationship Id="rId2" Target="colors14.xml" Type="http://schemas.microsoft.com/office/2011/relationships/chartColorStyle"/></Relationships>
</file>

<file path=xl/charts/_rels/chart15.xml.rels><?xml version="1.0" encoding="UTF-8" standalone="no"?><Relationships xmlns="http://schemas.openxmlformats.org/package/2006/relationships"><Relationship Id="rId1" Target="style15.xml" Type="http://schemas.microsoft.com/office/2011/relationships/chartStyle"/><Relationship Id="rId2" Target="colors15.xml" Type="http://schemas.microsoft.com/office/2011/relationships/chartColorStyle"/></Relationships>
</file>

<file path=xl/charts/_rels/chart16.xml.rels><?xml version="1.0" encoding="UTF-8" standalone="no"?><Relationships xmlns="http://schemas.openxmlformats.org/package/2006/relationships"><Relationship Id="rId1" Target="style16.xml" Type="http://schemas.microsoft.com/office/2011/relationships/chartStyle"/><Relationship Id="rId2" Target="colors16.xml" Type="http://schemas.microsoft.com/office/2011/relationships/chartColorStyle"/></Relationships>
</file>

<file path=xl/charts/_rels/chart17.xml.rels><?xml version="1.0" encoding="UTF-8" standalone="no"?><Relationships xmlns="http://schemas.openxmlformats.org/package/2006/relationships"><Relationship Id="rId1" Target="style17.xml" Type="http://schemas.microsoft.com/office/2011/relationships/chartStyle"/><Relationship Id="rId2" Target="colors17.xml" Type="http://schemas.microsoft.com/office/2011/relationships/chartColorStyle"/></Relationships>
</file>

<file path=xl/charts/_rels/chart18.xml.rels><?xml version="1.0" encoding="UTF-8" standalone="no"?><Relationships xmlns="http://schemas.openxmlformats.org/package/2006/relationships"><Relationship Id="rId1" Target="style18.xml" Type="http://schemas.microsoft.com/office/2011/relationships/chartStyle"/><Relationship Id="rId2" Target="colors18.xml" Type="http://schemas.microsoft.com/office/2011/relationships/chartColorStyle"/></Relationships>
</file>

<file path=xl/charts/_rels/chart19.xml.rels><?xml version="1.0" encoding="UTF-8" standalone="no"?><Relationships xmlns="http://schemas.openxmlformats.org/package/2006/relationships"><Relationship Id="rId1" Target="style19.xml" Type="http://schemas.microsoft.com/office/2011/relationships/chartStyle"/><Relationship Id="rId2" Target="colors19.xml" Type="http://schemas.microsoft.com/office/2011/relationships/chartColorStyle"/></Relationships>
</file>

<file path=xl/charts/_rels/chart20.xml.rels><?xml version="1.0" encoding="UTF-8" standalone="no"?><Relationships xmlns="http://schemas.openxmlformats.org/package/2006/relationships"><Relationship Id="rId1" Target="style20.xml" Type="http://schemas.microsoft.com/office/2011/relationships/chartStyle"/><Relationship Id="rId2" Target="colors20.xml" Type="http://schemas.microsoft.com/office/2011/relationships/chartColorStyle"/></Relationships>
</file>

<file path=xl/charts/_rels/chart21.xml.rels><?xml version="1.0" encoding="UTF-8" standalone="no"?><Relationships xmlns="http://schemas.openxmlformats.org/package/2006/relationships"><Relationship Id="rId1" Target="style21.xml" Type="http://schemas.microsoft.com/office/2011/relationships/chartStyle"/><Relationship Id="rId2" Target="colors21.xml" Type="http://schemas.microsoft.com/office/2011/relationships/chartColorStyle"/></Relationships>
</file>

<file path=xl/charts/_rels/chart22.xml.rels><?xml version="1.0" encoding="UTF-8" standalone="no"?><Relationships xmlns="http://schemas.openxmlformats.org/package/2006/relationships"><Relationship Id="rId1" Target="style22.xml" Type="http://schemas.microsoft.com/office/2011/relationships/chartStyle"/><Relationship Id="rId2" Target="colors22.xml" Type="http://schemas.microsoft.com/office/2011/relationships/chartColorStyle"/></Relationships>
</file>

<file path=xl/charts/_rels/chart23.xml.rels><?xml version="1.0" encoding="UTF-8" standalone="no"?><Relationships xmlns="http://schemas.openxmlformats.org/package/2006/relationships"><Relationship Id="rId1" Target="style23.xml" Type="http://schemas.microsoft.com/office/2011/relationships/chartStyle"/><Relationship Id="rId2" Target="colors23.xml" Type="http://schemas.microsoft.com/office/2011/relationships/chartColorStyle"/></Relationships>
</file>

<file path=xl/charts/_rels/chart24.xml.rels><?xml version="1.0" encoding="UTF-8" standalone="no"?><Relationships xmlns="http://schemas.openxmlformats.org/package/2006/relationships"><Relationship Id="rId1" Target="style24.xml" Type="http://schemas.microsoft.com/office/2011/relationships/chartStyle"/><Relationship Id="rId2" Target="colors24.xml" Type="http://schemas.microsoft.com/office/2011/relationships/chartColorStyle"/></Relationships>
</file>

<file path=xl/charts/_rels/chart25.xml.rels><?xml version="1.0" encoding="UTF-8" standalone="no"?><Relationships xmlns="http://schemas.openxmlformats.org/package/2006/relationships"><Relationship Id="rId1" Target="style25.xml" Type="http://schemas.microsoft.com/office/2011/relationships/chartStyle"/><Relationship Id="rId2" Target="colors25.xml" Type="http://schemas.microsoft.com/office/2011/relationships/chartColorStyle"/></Relationships>
</file>

<file path=xl/charts/_rels/chart26.xml.rels><?xml version="1.0" encoding="UTF-8" standalone="no"?><Relationships xmlns="http://schemas.openxmlformats.org/package/2006/relationships"><Relationship Id="rId1" Target="style26.xml" Type="http://schemas.microsoft.com/office/2011/relationships/chartStyle"/><Relationship Id="rId2" Target="colors26.xml" Type="http://schemas.microsoft.com/office/2011/relationships/chartColorStyle"/></Relationships>
</file>

<file path=xl/charts/_rels/chart27.xml.rels><?xml version="1.0" encoding="UTF-8" standalone="no"?><Relationships xmlns="http://schemas.openxmlformats.org/package/2006/relationships"><Relationship Id="rId1" Target="style27.xml" Type="http://schemas.microsoft.com/office/2011/relationships/chartStyle"/><Relationship Id="rId2" Target="colors27.xml" Type="http://schemas.microsoft.com/office/2011/relationships/chartColorStyle"/></Relationships>
</file>

<file path=xl/charts/_rels/chart28.xml.rels><?xml version="1.0" encoding="UTF-8" standalone="no"?><Relationships xmlns="http://schemas.openxmlformats.org/package/2006/relationships"><Relationship Id="rId1" Target="style28.xml" Type="http://schemas.microsoft.com/office/2011/relationships/chartStyle"/><Relationship Id="rId2" Target="colors28.xml" Type="http://schemas.microsoft.com/office/2011/relationships/chartColorStyle"/></Relationships>
</file>

<file path=xl/charts/_rels/chart29.xml.rels><?xml version="1.0" encoding="UTF-8" standalone="no"?><Relationships xmlns="http://schemas.openxmlformats.org/package/2006/relationships"><Relationship Id="rId1" Target="style29.xml" Type="http://schemas.microsoft.com/office/2011/relationships/chartStyle"/><Relationship Id="rId2" Target="colors29.xml" Type="http://schemas.microsoft.com/office/2011/relationships/chartColorStyle"/></Relationships>
</file>

<file path=xl/charts/_rels/chart30.xml.rels><?xml version="1.0" encoding="UTF-8" standalone="no"?><Relationships xmlns="http://schemas.openxmlformats.org/package/2006/relationships"><Relationship Id="rId1" Target="style30.xml" Type="http://schemas.microsoft.com/office/2011/relationships/chartStyle"/><Relationship Id="rId2" Target="colors30.xml" Type="http://schemas.microsoft.com/office/2011/relationships/chartColorStyle"/></Relationships>
</file>

<file path=xl/charts/_rels/chart31.xml.rels><?xml version="1.0" encoding="UTF-8" standalone="no"?><Relationships xmlns="http://schemas.openxmlformats.org/package/2006/relationships"><Relationship Id="rId1" Target="style31.xml" Type="http://schemas.microsoft.com/office/2011/relationships/chartStyle"/><Relationship Id="rId2" Target="colors31.xml" Type="http://schemas.microsoft.com/office/2011/relationships/chartColorStyle"/></Relationships>
</file>

<file path=xl/charts/_rels/chart32.xml.rels><?xml version="1.0" encoding="UTF-8" standalone="no"?><Relationships xmlns="http://schemas.openxmlformats.org/package/2006/relationships"><Relationship Id="rId1" Target="style32.xml" Type="http://schemas.microsoft.com/office/2011/relationships/chartStyle"/><Relationship Id="rId2" Target="colors32.xml" Type="http://schemas.microsoft.com/office/2011/relationships/chartColorStyle"/></Relationships>
</file>

<file path=xl/charts/_rels/chart33.xml.rels><?xml version="1.0" encoding="UTF-8" standalone="no"?><Relationships xmlns="http://schemas.openxmlformats.org/package/2006/relationships"><Relationship Id="rId1" Target="style33.xml" Type="http://schemas.microsoft.com/office/2011/relationships/chartStyle"/><Relationship Id="rId2" Target="colors33.xml" Type="http://schemas.microsoft.com/office/2011/relationships/chartColorStyle"/></Relationships>
</file>

<file path=xl/charts/_rels/chart34.xml.rels><?xml version="1.0" encoding="UTF-8" standalone="no"?><Relationships xmlns="http://schemas.openxmlformats.org/package/2006/relationships"><Relationship Id="rId1" Target="style34.xml" Type="http://schemas.microsoft.com/office/2011/relationships/chartStyle"/><Relationship Id="rId2" Target="colors34.xml" Type="http://schemas.microsoft.com/office/2011/relationships/chartColorStyle"/></Relationships>
</file>

<file path=xl/charts/_rels/chart35.xml.rels><?xml version="1.0" encoding="UTF-8" standalone="no"?><Relationships xmlns="http://schemas.openxmlformats.org/package/2006/relationships"><Relationship Id="rId1" Target="style35.xml" Type="http://schemas.microsoft.com/office/2011/relationships/chartStyle"/><Relationship Id="rId2" Target="colors35.xml" Type="http://schemas.microsoft.com/office/2011/relationships/chartColorStyle"/></Relationships>
</file>

<file path=xl/charts/_rels/chart36.xml.rels><?xml version="1.0" encoding="UTF-8" standalone="no"?><Relationships xmlns="http://schemas.openxmlformats.org/package/2006/relationships"><Relationship Id="rId1" Target="style36.xml" Type="http://schemas.microsoft.com/office/2011/relationships/chartStyle"/><Relationship Id="rId2" Target="colors36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箱ひげ図!$GK$16</c:f>
              <c:strCache>
                <c:ptCount val="1"/>
                <c:pt idx="0">
                  <c:v>1/4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箱ひげ図!$GL$19:$GO$19</c:f>
                <c:numCache>
                  <c:formatCode>General</c:formatCode>
                  <c:ptCount val="4"/>
                  <c:pt idx="0">
                    <c:v>-0.72138803896538839</c:v>
                  </c:pt>
                  <c:pt idx="1">
                    <c:v>0</c:v>
                  </c:pt>
                  <c:pt idx="2">
                    <c:v>-0.69063998187166675</c:v>
                  </c:pt>
                  <c:pt idx="3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箱ひげ図!$GL$4:$GO$5</c:f>
              <c:multiLvlStrCache>
                <c:ptCount val="4"/>
                <c:lvl>
                  <c:pt idx="0">
                    <c:v>Summer</c:v>
                  </c:pt>
                  <c:pt idx="1">
                    <c:v>Winter</c:v>
                  </c:pt>
                  <c:pt idx="2">
                    <c:v>Summer</c:v>
                  </c:pt>
                  <c:pt idx="3">
                    <c:v>Winter</c:v>
                  </c:pt>
                </c:lvl>
                <c:lvl>
                  <c:pt idx="0">
                    <c:v>Sitting</c:v>
                  </c:pt>
                  <c:pt idx="2">
                    <c:v>Standing</c:v>
                  </c:pt>
                </c:lvl>
              </c:multiLvlStrCache>
            </c:multiLvlStrRef>
          </c:cat>
          <c:val>
            <c:numRef>
              <c:f>箱ひげ図!$GL$16:$GO$16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2B-4041-BDCB-1DD62CCF4201}"/>
            </c:ext>
          </c:extLst>
        </c:ser>
        <c:ser>
          <c:idx val="1"/>
          <c:order val="1"/>
          <c:tx>
            <c:strRef>
              <c:f>箱ひげ図!$GK$17</c:f>
              <c:strCache>
                <c:ptCount val="1"/>
                <c:pt idx="0">
                  <c:v>Mid-1/4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箱ひげ図!$GL$4:$GO$5</c:f>
              <c:multiLvlStrCache>
                <c:ptCount val="4"/>
                <c:lvl>
                  <c:pt idx="0">
                    <c:v>Summer</c:v>
                  </c:pt>
                  <c:pt idx="1">
                    <c:v>Winter</c:v>
                  </c:pt>
                  <c:pt idx="2">
                    <c:v>Summer</c:v>
                  </c:pt>
                  <c:pt idx="3">
                    <c:v>Winter</c:v>
                  </c:pt>
                </c:lvl>
                <c:lvl>
                  <c:pt idx="0">
                    <c:v>Sitting</c:v>
                  </c:pt>
                  <c:pt idx="2">
                    <c:v>Standing</c:v>
                  </c:pt>
                </c:lvl>
              </c:multiLvlStrCache>
            </c:multiLvlStrRef>
          </c:cat>
          <c:val>
            <c:numRef>
              <c:f>箱ひげ図!$GL$17:$GO$17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2B-4041-BDCB-1DD62CCF4201}"/>
            </c:ext>
          </c:extLst>
        </c:ser>
        <c:ser>
          <c:idx val="2"/>
          <c:order val="2"/>
          <c:tx>
            <c:strRef>
              <c:f>箱ひげ図!$GK$18</c:f>
              <c:strCache>
                <c:ptCount val="1"/>
                <c:pt idx="0">
                  <c:v>3/4-Mid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箱ひげ図!$GL$20:$GO$20</c:f>
                <c:numCache>
                  <c:formatCode>General</c:formatCode>
                  <c:ptCount val="4"/>
                  <c:pt idx="0">
                    <c:v>1.0114315198265342</c:v>
                  </c:pt>
                  <c:pt idx="1">
                    <c:v>0</c:v>
                  </c:pt>
                  <c:pt idx="2">
                    <c:v>1.1610265801567707</c:v>
                  </c:pt>
                  <c:pt idx="3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箱ひげ図!$GL$4:$GO$5</c:f>
              <c:multiLvlStrCache>
                <c:ptCount val="4"/>
                <c:lvl>
                  <c:pt idx="0">
                    <c:v>Summer</c:v>
                  </c:pt>
                  <c:pt idx="1">
                    <c:v>Winter</c:v>
                  </c:pt>
                  <c:pt idx="2">
                    <c:v>Summer</c:v>
                  </c:pt>
                  <c:pt idx="3">
                    <c:v>Winter</c:v>
                  </c:pt>
                </c:lvl>
                <c:lvl>
                  <c:pt idx="0">
                    <c:v>Sitting</c:v>
                  </c:pt>
                  <c:pt idx="2">
                    <c:v>Standing</c:v>
                  </c:pt>
                </c:lvl>
              </c:multiLvlStrCache>
            </c:multiLvlStrRef>
          </c:cat>
          <c:val>
            <c:numRef>
              <c:f>箱ひげ図!$GL$18:$GO$18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2B-4041-BDCB-1DD62CCF4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768145240"/>
        <c:axId val="768140976"/>
      </c:barChart>
      <c:scatterChart>
        <c:scatterStyle val="lineMarker"/>
        <c:varyColors val="0"/>
        <c:ser>
          <c:idx val="3"/>
          <c:order val="3"/>
          <c:tx>
            <c:strRef>
              <c:f>箱ひげ図!$GK$11</c:f>
              <c:strCache>
                <c:ptCount val="1"/>
                <c:pt idx="0">
                  <c:v>Avg.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箱ひげ図!$GL$11:$GO$11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2B-4041-BDCB-1DD62CCF4201}"/>
            </c:ext>
          </c:extLst>
        </c:ser>
        <c:ser>
          <c:idx val="4"/>
          <c:order val="4"/>
          <c:tx>
            <c:strRef>
              <c:f>箱ひげ図!$GK$12</c:f>
              <c:strCache>
                <c:ptCount val="1"/>
                <c:pt idx="0">
                  <c:v>外れ値1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箱ひげ図!$GL$12:$GO$12</c:f>
              <c:numCache>
                <c:formatCode>0.00</c:formatCode>
                <c:ptCount val="4"/>
                <c:pt idx="1">
                  <c:v>0</c:v>
                </c:pt>
                <c:pt idx="2">
                  <c:v>254.04732350777959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2B-4041-BDCB-1DD62CCF4201}"/>
            </c:ext>
          </c:extLst>
        </c:ser>
        <c:ser>
          <c:idx val="5"/>
          <c:order val="5"/>
          <c:tx>
            <c:strRef>
              <c:f>箱ひげ図!$GK$13</c:f>
              <c:strCache>
                <c:ptCount val="1"/>
                <c:pt idx="0">
                  <c:v>外れ値2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箱ひげ図!$GL$13:$GO$13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2B-4041-BDCB-1DD62CCF4201}"/>
            </c:ext>
          </c:extLst>
        </c:ser>
        <c:ser>
          <c:idx val="6"/>
          <c:order val="6"/>
          <c:tx>
            <c:strRef>
              <c:f>箱ひげ図!$GK$14</c:f>
              <c:strCache>
                <c:ptCount val="1"/>
                <c:pt idx="0">
                  <c:v>外れ値3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箱ひげ図!$GL$14:$GO$14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2B-4041-BDCB-1DD62CCF4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45240"/>
        <c:axId val="768140976"/>
      </c:scatterChart>
      <c:catAx>
        <c:axId val="76814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0976"/>
        <c:crosses val="autoZero"/>
        <c:auto val="1"/>
        <c:lblAlgn val="ctr"/>
        <c:lblOffset val="100"/>
        <c:noMultiLvlLbl val="0"/>
      </c:catAx>
      <c:valAx>
        <c:axId val="768140976"/>
        <c:scaling>
          <c:orientation val="minMax"/>
          <c:max val="1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Metabolic rate [met]</a:t>
                </a:r>
                <a:endParaRPr lang="ja-JP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.0_);[Red]\(#,##0.0\)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5240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箱ひげ図!$GK$16</c:f>
              <c:strCache>
                <c:ptCount val="1"/>
                <c:pt idx="0">
                  <c:v>1/4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箱ひげ図!$GL$19:$GO$19</c:f>
                <c:numCache>
                  <c:formatCode>General</c:formatCode>
                  <c:ptCount val="4"/>
                  <c:pt idx="0">
                    <c:v>-0.72138803896538839</c:v>
                  </c:pt>
                  <c:pt idx="1">
                    <c:v>0</c:v>
                  </c:pt>
                  <c:pt idx="2">
                    <c:v>-0.69063998187166675</c:v>
                  </c:pt>
                  <c:pt idx="3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箱ひげ図!$GL$4:$GO$5</c:f>
              <c:multiLvlStrCache>
                <c:ptCount val="4"/>
                <c:lvl>
                  <c:pt idx="0">
                    <c:v>Summer</c:v>
                  </c:pt>
                  <c:pt idx="1">
                    <c:v>Winter</c:v>
                  </c:pt>
                  <c:pt idx="2">
                    <c:v>Summer</c:v>
                  </c:pt>
                  <c:pt idx="3">
                    <c:v>Winter</c:v>
                  </c:pt>
                </c:lvl>
                <c:lvl>
                  <c:pt idx="0">
                    <c:v>Sitting</c:v>
                  </c:pt>
                  <c:pt idx="2">
                    <c:v>Standing</c:v>
                  </c:pt>
                </c:lvl>
              </c:multiLvlStrCache>
            </c:multiLvlStrRef>
          </c:cat>
          <c:val>
            <c:numRef>
              <c:f>箱ひげ図!$GL$16:$GO$16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5-4D82-B189-D93F2493ACAF}"/>
            </c:ext>
          </c:extLst>
        </c:ser>
        <c:ser>
          <c:idx val="1"/>
          <c:order val="1"/>
          <c:tx>
            <c:strRef>
              <c:f>箱ひげ図!$GK$17</c:f>
              <c:strCache>
                <c:ptCount val="1"/>
                <c:pt idx="0">
                  <c:v>Mid-1/4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箱ひげ図!$GL$4:$GO$5</c:f>
              <c:multiLvlStrCache>
                <c:ptCount val="4"/>
                <c:lvl>
                  <c:pt idx="0">
                    <c:v>Summer</c:v>
                  </c:pt>
                  <c:pt idx="1">
                    <c:v>Winter</c:v>
                  </c:pt>
                  <c:pt idx="2">
                    <c:v>Summer</c:v>
                  </c:pt>
                  <c:pt idx="3">
                    <c:v>Winter</c:v>
                  </c:pt>
                </c:lvl>
                <c:lvl>
                  <c:pt idx="0">
                    <c:v>Sitting</c:v>
                  </c:pt>
                  <c:pt idx="2">
                    <c:v>Standing</c:v>
                  </c:pt>
                </c:lvl>
              </c:multiLvlStrCache>
            </c:multiLvlStrRef>
          </c:cat>
          <c:val>
            <c:numRef>
              <c:f>箱ひげ図!$GL$17:$GO$17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B5-4D82-B189-D93F2493ACAF}"/>
            </c:ext>
          </c:extLst>
        </c:ser>
        <c:ser>
          <c:idx val="2"/>
          <c:order val="2"/>
          <c:tx>
            <c:strRef>
              <c:f>箱ひげ図!$GK$18</c:f>
              <c:strCache>
                <c:ptCount val="1"/>
                <c:pt idx="0">
                  <c:v>3/4-Mid</c:v>
                </c:pt>
              </c:strCache>
            </c:strRef>
          </c:tx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箱ひげ図!$GL$20:$GO$20</c:f>
                <c:numCache>
                  <c:formatCode>General</c:formatCode>
                  <c:ptCount val="4"/>
                  <c:pt idx="0">
                    <c:v>1.0114315198265342</c:v>
                  </c:pt>
                  <c:pt idx="1">
                    <c:v>0</c:v>
                  </c:pt>
                  <c:pt idx="2">
                    <c:v>1.1610265801567707</c:v>
                  </c:pt>
                  <c:pt idx="3">
                    <c:v>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箱ひげ図!$GL$4:$GO$5</c:f>
              <c:multiLvlStrCache>
                <c:ptCount val="4"/>
                <c:lvl>
                  <c:pt idx="0">
                    <c:v>Summer</c:v>
                  </c:pt>
                  <c:pt idx="1">
                    <c:v>Winter</c:v>
                  </c:pt>
                  <c:pt idx="2">
                    <c:v>Summer</c:v>
                  </c:pt>
                  <c:pt idx="3">
                    <c:v>Winter</c:v>
                  </c:pt>
                </c:lvl>
                <c:lvl>
                  <c:pt idx="0">
                    <c:v>Sitting</c:v>
                  </c:pt>
                  <c:pt idx="2">
                    <c:v>Standing</c:v>
                  </c:pt>
                </c:lvl>
              </c:multiLvlStrCache>
            </c:multiLvlStrRef>
          </c:cat>
          <c:val>
            <c:numRef>
              <c:f>箱ひげ図!$GL$18:$GO$18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B5-4D82-B189-D93F2493A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768145240"/>
        <c:axId val="768140976"/>
      </c:barChart>
      <c:scatterChart>
        <c:scatterStyle val="lineMarker"/>
        <c:varyColors val="0"/>
        <c:ser>
          <c:idx val="3"/>
          <c:order val="3"/>
          <c:tx>
            <c:strRef>
              <c:f>箱ひげ図!$GK$11</c:f>
              <c:strCache>
                <c:ptCount val="1"/>
                <c:pt idx="0">
                  <c:v>Avg.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箱ひげ図!$GL$11:$GO$11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B5-4D82-B189-D93F2493ACAF}"/>
            </c:ext>
          </c:extLst>
        </c:ser>
        <c:ser>
          <c:idx val="4"/>
          <c:order val="4"/>
          <c:tx>
            <c:strRef>
              <c:f>箱ひげ図!$GK$12</c:f>
              <c:strCache>
                <c:ptCount val="1"/>
                <c:pt idx="0">
                  <c:v>外れ値1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箱ひげ図!$GL$12:$GO$12</c:f>
              <c:numCache>
                <c:formatCode>0.00</c:formatCode>
                <c:ptCount val="4"/>
                <c:pt idx="1">
                  <c:v>0</c:v>
                </c:pt>
                <c:pt idx="2">
                  <c:v>254.04732350777959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B5-4D82-B189-D93F2493ACAF}"/>
            </c:ext>
          </c:extLst>
        </c:ser>
        <c:ser>
          <c:idx val="5"/>
          <c:order val="5"/>
          <c:tx>
            <c:strRef>
              <c:f>箱ひげ図!$GK$13</c:f>
              <c:strCache>
                <c:ptCount val="1"/>
                <c:pt idx="0">
                  <c:v>外れ値2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箱ひげ図!$GL$13:$GO$13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B5-4D82-B189-D93F2493ACAF}"/>
            </c:ext>
          </c:extLst>
        </c:ser>
        <c:ser>
          <c:idx val="6"/>
          <c:order val="6"/>
          <c:tx>
            <c:strRef>
              <c:f>箱ひげ図!$GK$14</c:f>
              <c:strCache>
                <c:ptCount val="1"/>
                <c:pt idx="0">
                  <c:v>外れ値3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箱ひげ図!$GL$14:$GO$14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B5-4D82-B189-D93F2493A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45240"/>
        <c:axId val="768140976"/>
      </c:scatterChart>
      <c:catAx>
        <c:axId val="76814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ja-JP"/>
          </a:p>
        </c:txPr>
        <c:crossAx val="768140976"/>
        <c:crosses val="autoZero"/>
        <c:auto val="1"/>
        <c:lblAlgn val="ctr"/>
        <c:lblOffset val="100"/>
        <c:noMultiLvlLbl val="0"/>
      </c:catAx>
      <c:valAx>
        <c:axId val="768140976"/>
        <c:scaling>
          <c:orientation val="minMax"/>
          <c:max val="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en-US">
                    <a:solidFill>
                      <a:schemeClr val="tx1"/>
                    </a:solidFill>
                    <a:latin typeface="Calibri" panose="020F0502020204030204" pitchFamily="34" charset="0"/>
                    <a:cs typeface="Calibri" panose="020F0502020204030204" pitchFamily="34" charset="0"/>
                  </a:rPr>
                  <a:t>Metabolic rate [met]</a:t>
                </a:r>
                <a:endParaRPr lang="ja-JP">
                  <a:solidFill>
                    <a:schemeClr val="tx1"/>
                  </a:solidFill>
                  <a:latin typeface="Calibri" panose="020F0502020204030204" pitchFamily="34" charset="0"/>
                  <a:cs typeface="Calibri" panose="020F050202020403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ja-JP"/>
            </a:p>
          </c:txPr>
        </c:title>
        <c:numFmt formatCode="#,##0.0_);[Red]\(#,##0.0\)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ja-JP"/>
          </a:p>
        </c:txPr>
        <c:crossAx val="768145240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166309033887924E-2"/>
          <c:y val="5.3493627122696084E-2"/>
          <c:w val="0.71398180968713898"/>
          <c:h val="0.764346061719673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箱ひげ図!#REF!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箱ひげ図!$GP$17:$GQ$17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箱ひげ図!$GP$4:$GQ$5</c:f>
              <c:multiLvlStrCache>
                <c:ptCount val="2"/>
                <c:lvl>
                  <c:pt idx="0">
                    <c:v>Summer</c:v>
                  </c:pt>
                  <c:pt idx="1">
                    <c:v>Winter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D-43D8-9064-D469642F7525}"/>
            </c:ext>
          </c:extLst>
        </c:ser>
        <c:ser>
          <c:idx val="1"/>
          <c:order val="1"/>
          <c:tx>
            <c:strRef>
              <c:f>箱ひげ図!$GK$17</c:f>
              <c:strCache>
                <c:ptCount val="1"/>
                <c:pt idx="0">
                  <c:v>Mid-1/4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箱ひげ図!$GP$4:$GQ$5</c:f>
              <c:multiLvlStrCache>
                <c:ptCount val="2"/>
                <c:lvl>
                  <c:pt idx="0">
                    <c:v>Summer</c:v>
                  </c:pt>
                  <c:pt idx="1">
                    <c:v>Winter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箱ひげ図!$GP$17:$GQ$17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D-43D8-9064-D469642F7525}"/>
            </c:ext>
          </c:extLst>
        </c:ser>
        <c:ser>
          <c:idx val="2"/>
          <c:order val="2"/>
          <c:tx>
            <c:strRef>
              <c:f>箱ひげ図!$GK$18</c:f>
              <c:strCache>
                <c:ptCount val="1"/>
                <c:pt idx="0">
                  <c:v>3/4-Mid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箱ひげ図!#REF!</c:f>
                <c:numCache>
                  <c:formatCode>General</c:formatCode>
                  <c:ptCount val="1"/>
                  <c:pt idx="0">
                    <c:v>1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箱ひげ図!$GP$4:$GQ$5</c:f>
              <c:multiLvlStrCache>
                <c:ptCount val="2"/>
                <c:lvl>
                  <c:pt idx="0">
                    <c:v>Summer</c:v>
                  </c:pt>
                  <c:pt idx="1">
                    <c:v>Winter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箱ひげ図!$GP$18:$GQ$18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D-43D8-9064-D469642F7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768145240"/>
        <c:axId val="768140976"/>
      </c:barChart>
      <c:scatterChart>
        <c:scatterStyle val="lineMarker"/>
        <c:varyColors val="0"/>
        <c:ser>
          <c:idx val="3"/>
          <c:order val="3"/>
          <c:tx>
            <c:strRef>
              <c:f>箱ひげ図!$GK$11</c:f>
              <c:strCache>
                <c:ptCount val="1"/>
                <c:pt idx="0">
                  <c:v>Avg.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箱ひげ図!$GP$11:$GQ$11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E8D-43D8-9064-D469642F7525}"/>
            </c:ext>
          </c:extLst>
        </c:ser>
        <c:ser>
          <c:idx val="4"/>
          <c:order val="4"/>
          <c:tx>
            <c:strRef>
              <c:f>箱ひげ図!$GK$12</c:f>
              <c:strCache>
                <c:ptCount val="1"/>
                <c:pt idx="0">
                  <c:v>外れ値1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箱ひげ図!$GP$12:$GQ$12</c:f>
              <c:numCache>
                <c:formatCode>0.00</c:formatCode>
                <c:ptCount val="2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8D-43D8-9064-D469642F7525}"/>
            </c:ext>
          </c:extLst>
        </c:ser>
        <c:ser>
          <c:idx val="5"/>
          <c:order val="5"/>
          <c:tx>
            <c:strRef>
              <c:f>箱ひげ図!#REF!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8D-43D8-9064-D469642F7525}"/>
            </c:ext>
          </c:extLst>
        </c:ser>
        <c:ser>
          <c:idx val="6"/>
          <c:order val="6"/>
          <c:tx>
            <c:strRef>
              <c:f>箱ひげ図!#REF!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8D-43D8-9064-D469642F7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45240"/>
        <c:axId val="768140976"/>
      </c:scatterChart>
      <c:catAx>
        <c:axId val="76814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ja-JP"/>
          </a:p>
        </c:txPr>
        <c:crossAx val="768140976"/>
        <c:crosses val="autoZero"/>
        <c:auto val="1"/>
        <c:lblAlgn val="ctr"/>
        <c:lblOffset val="100"/>
        <c:noMultiLvlLbl val="0"/>
      </c:catAx>
      <c:valAx>
        <c:axId val="768140976"/>
        <c:scaling>
          <c:orientation val="minMax"/>
          <c:max val="3.8"/>
          <c:min val="2.200000000000000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ja-JP"/>
          </a:p>
        </c:txPr>
        <c:crossAx val="768145240"/>
        <c:crosses val="max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箱ひげ図!$BK$16</c:f>
              <c:strCache>
                <c:ptCount val="1"/>
                <c:pt idx="0">
                  <c:v>1/4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箱ひげ図!$CC$19:$CF$19</c:f>
                <c:numCache>
                  <c:formatCode>General</c:formatCode>
                  <c:ptCount val="4"/>
                  <c:pt idx="0">
                    <c:v>0.15997222448336856</c:v>
                  </c:pt>
                  <c:pt idx="1">
                    <c:v>0.28928065729768671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箱ひげ図!$CC$4:$CF$5</c:f>
              <c:multiLvlStrCache>
                <c:ptCount val="4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箱ひげ図!$CC$16:$CF$16</c:f>
              <c:numCache>
                <c:formatCode>General</c:formatCode>
                <c:ptCount val="4"/>
                <c:pt idx="0">
                  <c:v>2.3990488738341256</c:v>
                </c:pt>
                <c:pt idx="1">
                  <c:v>2.4274405000820289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B-4277-B7C5-7BFF2D2DD380}"/>
            </c:ext>
          </c:extLst>
        </c:ser>
        <c:ser>
          <c:idx val="1"/>
          <c:order val="1"/>
          <c:tx>
            <c:strRef>
              <c:f>箱ひげ図!$BK$17</c:f>
              <c:strCache>
                <c:ptCount val="1"/>
                <c:pt idx="0">
                  <c:v>Mid-1/4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箱ひげ図!$CC$4:$CF$5</c:f>
              <c:multiLvlStrCache>
                <c:ptCount val="4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箱ひげ図!$CC$17:$CF$17</c:f>
              <c:numCache>
                <c:formatCode>General</c:formatCode>
                <c:ptCount val="4"/>
                <c:pt idx="0">
                  <c:v>0.24633311132409164</c:v>
                </c:pt>
                <c:pt idx="1">
                  <c:v>0.1215117717416283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1B-4277-B7C5-7BFF2D2DD380}"/>
            </c:ext>
          </c:extLst>
        </c:ser>
        <c:ser>
          <c:idx val="2"/>
          <c:order val="2"/>
          <c:tx>
            <c:strRef>
              <c:f>箱ひげ図!$BK$18</c:f>
              <c:strCache>
                <c:ptCount val="1"/>
                <c:pt idx="0">
                  <c:v>3/4-Mid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箱ひげ図!$CC$20:$CF$20</c:f>
                <c:numCache>
                  <c:formatCode>General</c:formatCode>
                  <c:ptCount val="4"/>
                  <c:pt idx="0">
                    <c:v>0.29725775102500673</c:v>
                  </c:pt>
                  <c:pt idx="1">
                    <c:v>0.44704631047387533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箱ひげ図!$CC$4:$CF$5</c:f>
              <c:multiLvlStrCache>
                <c:ptCount val="4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箱ひげ図!$CC$18:$CF$18</c:f>
              <c:numCache>
                <c:formatCode>General</c:formatCode>
                <c:ptCount val="4"/>
                <c:pt idx="0">
                  <c:v>0.24351241318171324</c:v>
                </c:pt>
                <c:pt idx="1">
                  <c:v>0.21650239354673095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1B-4277-B7C5-7BFF2D2DD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768145240"/>
        <c:axId val="768140976"/>
      </c:barChart>
      <c:scatterChart>
        <c:scatterStyle val="lineMarker"/>
        <c:varyColors val="0"/>
        <c:ser>
          <c:idx val="3"/>
          <c:order val="3"/>
          <c:tx>
            <c:strRef>
              <c:f>箱ひげ図!$BK$11</c:f>
              <c:strCache>
                <c:ptCount val="1"/>
                <c:pt idx="0">
                  <c:v>Avg.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箱ひげ図!$CC$11:$CF$11</c:f>
              <c:numCache>
                <c:formatCode>0.00</c:formatCode>
                <c:ptCount val="4"/>
                <c:pt idx="0">
                  <c:v>2.6443292964248291</c:v>
                </c:pt>
                <c:pt idx="1">
                  <c:v>2.6325906831602865</c:v>
                </c:pt>
                <c:pt idx="2">
                  <c:v>2.8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1B-4277-B7C5-7BFF2D2DD380}"/>
            </c:ext>
          </c:extLst>
        </c:ser>
        <c:ser>
          <c:idx val="4"/>
          <c:order val="4"/>
          <c:tx>
            <c:strRef>
              <c:f>箱ひげ図!$BK$12</c:f>
              <c:strCache>
                <c:ptCount val="1"/>
                <c:pt idx="0">
                  <c:v>外れ値1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箱ひげ図!$CC$12:$CF$12</c:f>
              <c:numCache>
                <c:formatCode>0.00</c:formatCode>
                <c:ptCount val="4"/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1B-4277-B7C5-7BFF2D2DD380}"/>
            </c:ext>
          </c:extLst>
        </c:ser>
        <c:ser>
          <c:idx val="5"/>
          <c:order val="5"/>
          <c:tx>
            <c:strRef>
              <c:f>箱ひげ図!$BK$13</c:f>
              <c:strCache>
                <c:ptCount val="1"/>
                <c:pt idx="0">
                  <c:v>外れ値2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箱ひげ図!$CC$13:$CF$13</c:f>
              <c:numCache>
                <c:formatCode>0.00</c:formatCode>
                <c:ptCount val="4"/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21B-4277-B7C5-7BFF2D2DD380}"/>
            </c:ext>
          </c:extLst>
        </c:ser>
        <c:ser>
          <c:idx val="6"/>
          <c:order val="6"/>
          <c:tx>
            <c:strRef>
              <c:f>箱ひげ図!$BK$14</c:f>
              <c:strCache>
                <c:ptCount val="1"/>
                <c:pt idx="0">
                  <c:v>外れ値3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箱ひげ図!$CC$14:$CF$14</c:f>
              <c:numCache>
                <c:formatCode>0.00</c:formatCode>
                <c:ptCount val="4"/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1B-4277-B7C5-7BFF2D2DD380}"/>
            </c:ext>
          </c:extLst>
        </c:ser>
        <c:ser>
          <c:idx val="7"/>
          <c:order val="7"/>
          <c:tx>
            <c:strRef>
              <c:f>箱ひげ図!$BK$15</c:f>
              <c:strCache>
                <c:ptCount val="1"/>
                <c:pt idx="0">
                  <c:v>外れ値4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箱ひげ図!$CC$15:$CF$15</c:f>
              <c:numCache>
                <c:formatCode>0.00</c:formatCode>
                <c:ptCount val="4"/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1B-4277-B7C5-7BFF2D2DD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45240"/>
        <c:axId val="768140976"/>
      </c:scatterChart>
      <c:catAx>
        <c:axId val="76814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0976"/>
        <c:crosses val="autoZero"/>
        <c:auto val="1"/>
        <c:lblAlgn val="ctr"/>
        <c:lblOffset val="100"/>
        <c:noMultiLvlLbl val="0"/>
      </c:catAx>
      <c:valAx>
        <c:axId val="768140976"/>
        <c:scaling>
          <c:orientation val="minMax"/>
          <c:max val="4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5240"/>
        <c:crosses val="max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箱ひげ図!$BK$16</c:f>
              <c:strCache>
                <c:ptCount val="1"/>
                <c:pt idx="0">
                  <c:v>1/4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箱ひげ図!$BL$19:$CF$19</c:f>
                <c:numCache>
                  <c:formatCode>General</c:formatCode>
                  <c:ptCount val="21"/>
                  <c:pt idx="0">
                    <c:v>9.9088365709004256E-2</c:v>
                  </c:pt>
                  <c:pt idx="1">
                    <c:v>0.11130421279462965</c:v>
                  </c:pt>
                  <c:pt idx="3">
                    <c:v>0.20325203252032598</c:v>
                  </c:pt>
                  <c:pt idx="4">
                    <c:v>8.8655795676113258E-2</c:v>
                  </c:pt>
                  <c:pt idx="5">
                    <c:v>3.5380492540075248E-2</c:v>
                  </c:pt>
                  <c:pt idx="8">
                    <c:v>0.17615176151761602</c:v>
                  </c:pt>
                  <c:pt idx="9">
                    <c:v>0.15266088895506624</c:v>
                  </c:pt>
                  <c:pt idx="10">
                    <c:v>7.4462306646212784E-2</c:v>
                  </c:pt>
                  <c:pt idx="12">
                    <c:v>0.155826558265583</c:v>
                  </c:pt>
                  <c:pt idx="13">
                    <c:v>7.7157269133580453E-2</c:v>
                  </c:pt>
                  <c:pt idx="14">
                    <c:v>5.4286262485640613E-2</c:v>
                  </c:pt>
                  <c:pt idx="16">
                    <c:v>0.16260162601626094</c:v>
                  </c:pt>
                  <c:pt idx="17">
                    <c:v>0.15997222448336856</c:v>
                  </c:pt>
                  <c:pt idx="18">
                    <c:v>0.28928065729768671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箱ひげ図!$BL$4:$CB$5</c:f>
              <c:multiLvlStrCache>
                <c:ptCount val="17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  <c:pt idx="4">
                    <c:v>Male (N=23)</c:v>
                  </c:pt>
                  <c:pt idx="5">
                    <c:v>Female (N=9)</c:v>
                  </c:pt>
                  <c:pt idx="6">
                    <c:v>    ISO 8996
ASHRAE 55</c:v>
                  </c:pt>
                  <c:pt idx="7">
                    <c:v>Kingma et al.
 (Female, N=16)</c:v>
                  </c:pt>
                  <c:pt idx="8">
                    <c:v>Zhai et al. (N=60)</c:v>
                  </c:pt>
                  <c:pt idx="9">
                    <c:v>Male (N=23)</c:v>
                  </c:pt>
                  <c:pt idx="10">
                    <c:v>Female (N=22)</c:v>
                  </c:pt>
                  <c:pt idx="11">
                    <c:v>    ISO 8996
ASHRAE 55</c:v>
                  </c:pt>
                  <c:pt idx="12">
                    <c:v>Zhai et al. (N=60)</c:v>
                  </c:pt>
                  <c:pt idx="13">
                    <c:v>Male (N=23)</c:v>
                  </c:pt>
                  <c:pt idx="14">
                    <c:v>Female (N=9)</c:v>
                  </c:pt>
                  <c:pt idx="15">
                    <c:v>    ISO 8996
ASHRAE 55</c:v>
                  </c:pt>
                  <c:pt idx="16">
                    <c:v>Zhai et al. (N=60)</c:v>
                  </c:pt>
                </c:lvl>
                <c:lvl>
                  <c:pt idx="0">
                    <c:v>Sitting quietly</c:v>
                  </c:pt>
                  <c:pt idx="4">
                    <c:v>Sitting and typing</c:v>
                  </c:pt>
                  <c:pt idx="9">
                    <c:v>Standing quietly</c:v>
                  </c:pt>
                  <c:pt idx="13">
                    <c:v>Standing and typing</c:v>
                  </c:pt>
                </c:lvl>
              </c:multiLvlStrCache>
            </c:multiLvlStrRef>
          </c:cat>
          <c:val>
            <c:numRef>
              <c:f>箱ひげ図!$BL$16:$CB$16</c:f>
              <c:numCache>
                <c:formatCode>0.00</c:formatCode>
                <c:ptCount val="17"/>
                <c:pt idx="0">
                  <c:v>0.82047640467439265</c:v>
                </c:pt>
                <c:pt idx="1">
                  <c:v>0.73783406060062473</c:v>
                </c:pt>
                <c:pt idx="3" formatCode="General">
                  <c:v>0.75203252032520296</c:v>
                </c:pt>
                <c:pt idx="4" formatCode="General">
                  <c:v>0.84343316404055746</c:v>
                </c:pt>
                <c:pt idx="5" formatCode="General">
                  <c:v>0.78371552837244918</c:v>
                </c:pt>
                <c:pt idx="8" formatCode="General">
                  <c:v>0.84688346883468801</c:v>
                </c:pt>
                <c:pt idx="9" formatCode="General">
                  <c:v>0.843300870826733</c:v>
                </c:pt>
                <c:pt idx="10" formatCode="General">
                  <c:v>0.79384801379920333</c:v>
                </c:pt>
                <c:pt idx="12" formatCode="General">
                  <c:v>0.82655826558265499</c:v>
                </c:pt>
                <c:pt idx="13" formatCode="General">
                  <c:v>0.89168088477598728</c:v>
                </c:pt>
                <c:pt idx="14" formatCode="General">
                  <c:v>0.79830475385495725</c:v>
                </c:pt>
                <c:pt idx="16" formatCode="General">
                  <c:v>0.85365853658536595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C-4246-ADE1-CB6FF7C101B5}"/>
            </c:ext>
          </c:extLst>
        </c:ser>
        <c:ser>
          <c:idx val="1"/>
          <c:order val="1"/>
          <c:tx>
            <c:strRef>
              <c:f>箱ひげ図!$BK$17</c:f>
              <c:strCache>
                <c:ptCount val="1"/>
                <c:pt idx="0">
                  <c:v>Mid-1/4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箱ひげ図!$BL$4:$CB$5</c:f>
              <c:multiLvlStrCache>
                <c:ptCount val="17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  <c:pt idx="4">
                    <c:v>Male (N=23)</c:v>
                  </c:pt>
                  <c:pt idx="5">
                    <c:v>Female (N=9)</c:v>
                  </c:pt>
                  <c:pt idx="6">
                    <c:v>    ISO 8996
ASHRAE 55</c:v>
                  </c:pt>
                  <c:pt idx="7">
                    <c:v>Kingma et al.
 (Female, N=16)</c:v>
                  </c:pt>
                  <c:pt idx="8">
                    <c:v>Zhai et al. (N=60)</c:v>
                  </c:pt>
                  <c:pt idx="9">
                    <c:v>Male (N=23)</c:v>
                  </c:pt>
                  <c:pt idx="10">
                    <c:v>Female (N=22)</c:v>
                  </c:pt>
                  <c:pt idx="11">
                    <c:v>    ISO 8996
ASHRAE 55</c:v>
                  </c:pt>
                  <c:pt idx="12">
                    <c:v>Zhai et al. (N=60)</c:v>
                  </c:pt>
                  <c:pt idx="13">
                    <c:v>Male (N=23)</c:v>
                  </c:pt>
                  <c:pt idx="14">
                    <c:v>Female (N=9)</c:v>
                  </c:pt>
                  <c:pt idx="15">
                    <c:v>    ISO 8996
ASHRAE 55</c:v>
                  </c:pt>
                  <c:pt idx="16">
                    <c:v>Zhai et al. (N=60)</c:v>
                  </c:pt>
                </c:lvl>
                <c:lvl>
                  <c:pt idx="0">
                    <c:v>Sitting quietly</c:v>
                  </c:pt>
                  <c:pt idx="4">
                    <c:v>Sitting and typing</c:v>
                  </c:pt>
                  <c:pt idx="9">
                    <c:v>Standing quietly</c:v>
                  </c:pt>
                  <c:pt idx="13">
                    <c:v>Standing and typing</c:v>
                  </c:pt>
                </c:lvl>
              </c:multiLvlStrCache>
            </c:multiLvlStrRef>
          </c:cat>
          <c:val>
            <c:numRef>
              <c:f>箱ひげ図!$BL$17:$CB$17</c:f>
              <c:numCache>
                <c:formatCode>General</c:formatCode>
                <c:ptCount val="17"/>
                <c:pt idx="0">
                  <c:v>2.2869304242876587E-2</c:v>
                </c:pt>
                <c:pt idx="1">
                  <c:v>4.6071514762786703E-2</c:v>
                </c:pt>
                <c:pt idx="3">
                  <c:v>0.10162601626016199</c:v>
                </c:pt>
                <c:pt idx="4">
                  <c:v>2.4874444763745007E-2</c:v>
                </c:pt>
                <c:pt idx="5">
                  <c:v>2.0576761247286135E-2</c:v>
                </c:pt>
                <c:pt idx="8">
                  <c:v>0.17615176151761203</c:v>
                </c:pt>
                <c:pt idx="9">
                  <c:v>4.4110105235032004E-2</c:v>
                </c:pt>
                <c:pt idx="10">
                  <c:v>1.9626868104978823E-2</c:v>
                </c:pt>
                <c:pt idx="12">
                  <c:v>0.10840108401084003</c:v>
                </c:pt>
                <c:pt idx="13">
                  <c:v>4.2197340641913272E-2</c:v>
                </c:pt>
                <c:pt idx="14">
                  <c:v>2.7153930848226482E-2</c:v>
                </c:pt>
                <c:pt idx="16">
                  <c:v>0.10840108401083903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FC-4246-ADE1-CB6FF7C101B5}"/>
            </c:ext>
          </c:extLst>
        </c:ser>
        <c:ser>
          <c:idx val="2"/>
          <c:order val="2"/>
          <c:tx>
            <c:strRef>
              <c:f>箱ひげ図!$BK$18</c:f>
              <c:strCache>
                <c:ptCount val="1"/>
                <c:pt idx="0">
                  <c:v>3/4-Mid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箱ひげ図!$BL$20:$CF$20</c:f>
                <c:numCache>
                  <c:formatCode>General</c:formatCode>
                  <c:ptCount val="21"/>
                  <c:pt idx="0">
                    <c:v>9.9990737701324273E-2</c:v>
                  </c:pt>
                  <c:pt idx="1">
                    <c:v>7.3853988558160277E-2</c:v>
                  </c:pt>
                  <c:pt idx="3">
                    <c:v>0.21002710027099991</c:v>
                  </c:pt>
                  <c:pt idx="4">
                    <c:v>0.12473186556078708</c:v>
                  </c:pt>
                  <c:pt idx="5">
                    <c:v>3.6823105071637996E-2</c:v>
                  </c:pt>
                  <c:pt idx="8">
                    <c:v>0.22018970189702003</c:v>
                  </c:pt>
                  <c:pt idx="9">
                    <c:v>2.9760714276236944E-2</c:v>
                  </c:pt>
                  <c:pt idx="10">
                    <c:v>6.2332501071116764E-2</c:v>
                  </c:pt>
                  <c:pt idx="12">
                    <c:v>0.3997289972899698</c:v>
                  </c:pt>
                  <c:pt idx="13">
                    <c:v>5.1843916240959964E-2</c:v>
                  </c:pt>
                  <c:pt idx="14">
                    <c:v>4.4627636537444948E-2</c:v>
                  </c:pt>
                  <c:pt idx="16">
                    <c:v>0.53861788617886019</c:v>
                  </c:pt>
                  <c:pt idx="17">
                    <c:v>0.29725775102500673</c:v>
                  </c:pt>
                  <c:pt idx="18">
                    <c:v>0.44704631047387533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箱ひげ図!$BL$4:$CB$5</c:f>
              <c:multiLvlStrCache>
                <c:ptCount val="17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  <c:pt idx="4">
                    <c:v>Male (N=23)</c:v>
                  </c:pt>
                  <c:pt idx="5">
                    <c:v>Female (N=9)</c:v>
                  </c:pt>
                  <c:pt idx="6">
                    <c:v>    ISO 8996
ASHRAE 55</c:v>
                  </c:pt>
                  <c:pt idx="7">
                    <c:v>Kingma et al.
 (Female, N=16)</c:v>
                  </c:pt>
                  <c:pt idx="8">
                    <c:v>Zhai et al. (N=60)</c:v>
                  </c:pt>
                  <c:pt idx="9">
                    <c:v>Male (N=23)</c:v>
                  </c:pt>
                  <c:pt idx="10">
                    <c:v>Female (N=22)</c:v>
                  </c:pt>
                  <c:pt idx="11">
                    <c:v>    ISO 8996
ASHRAE 55</c:v>
                  </c:pt>
                  <c:pt idx="12">
                    <c:v>Zhai et al. (N=60)</c:v>
                  </c:pt>
                  <c:pt idx="13">
                    <c:v>Male (N=23)</c:v>
                  </c:pt>
                  <c:pt idx="14">
                    <c:v>Female (N=9)</c:v>
                  </c:pt>
                  <c:pt idx="15">
                    <c:v>    ISO 8996
ASHRAE 55</c:v>
                  </c:pt>
                  <c:pt idx="16">
                    <c:v>Zhai et al. (N=60)</c:v>
                  </c:pt>
                </c:lvl>
                <c:lvl>
                  <c:pt idx="0">
                    <c:v>Sitting quietly</c:v>
                  </c:pt>
                  <c:pt idx="4">
                    <c:v>Sitting and typing</c:v>
                  </c:pt>
                  <c:pt idx="9">
                    <c:v>Standing quietly</c:v>
                  </c:pt>
                  <c:pt idx="13">
                    <c:v>Standing and typing</c:v>
                  </c:pt>
                </c:lvl>
              </c:multiLvlStrCache>
            </c:multiLvlStrRef>
          </c:cat>
          <c:val>
            <c:numRef>
              <c:f>箱ひげ図!$BL$18:$CB$18</c:f>
              <c:numCache>
                <c:formatCode>General</c:formatCode>
                <c:ptCount val="17"/>
                <c:pt idx="0">
                  <c:v>6.8095073207940726E-2</c:v>
                </c:pt>
                <c:pt idx="1">
                  <c:v>4.8777772932201868E-2</c:v>
                </c:pt>
                <c:pt idx="3">
                  <c:v>0.16260162601625516</c:v>
                </c:pt>
                <c:pt idx="4">
                  <c:v>7.4683266558532746E-2</c:v>
                </c:pt>
                <c:pt idx="5">
                  <c:v>5.5249595050678835E-2</c:v>
                </c:pt>
                <c:pt idx="8">
                  <c:v>0.1219512195121899</c:v>
                </c:pt>
                <c:pt idx="9">
                  <c:v>5.6711280377616191E-2</c:v>
                </c:pt>
                <c:pt idx="10">
                  <c:v>5.2718563948263131E-2</c:v>
                </c:pt>
                <c:pt idx="12">
                  <c:v>0.14905149051490507</c:v>
                </c:pt>
                <c:pt idx="13">
                  <c:v>3.0493856189734214E-2</c:v>
                </c:pt>
                <c:pt idx="14">
                  <c:v>1.9476063938224764E-2</c:v>
                </c:pt>
                <c:pt idx="16">
                  <c:v>0.23035230352303493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FC-4246-ADE1-CB6FF7C10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768145240"/>
        <c:axId val="768140976"/>
      </c:barChart>
      <c:scatterChart>
        <c:scatterStyle val="lineMarker"/>
        <c:varyColors val="0"/>
        <c:ser>
          <c:idx val="3"/>
          <c:order val="3"/>
          <c:tx>
            <c:strRef>
              <c:f>箱ひげ図!$BK$11</c:f>
              <c:strCache>
                <c:ptCount val="1"/>
                <c:pt idx="0">
                  <c:v>Avg.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箱ひげ図!$BL$11:$CB$11</c:f>
              <c:numCache>
                <c:formatCode>0.00</c:formatCode>
                <c:ptCount val="17"/>
                <c:pt idx="0">
                  <c:v>0.85414616132517185</c:v>
                </c:pt>
                <c:pt idx="1">
                  <c:v>0.77785967550116442</c:v>
                </c:pt>
                <c:pt idx="2">
                  <c:v>1</c:v>
                </c:pt>
                <c:pt idx="3">
                  <c:v>0.88414634146341398</c:v>
                </c:pt>
                <c:pt idx="4">
                  <c:v>0.88777546550712771</c:v>
                </c:pt>
                <c:pt idx="5">
                  <c:v>0.81837511852983902</c:v>
                </c:pt>
                <c:pt idx="6">
                  <c:v>1.2</c:v>
                </c:pt>
                <c:pt idx="7">
                  <c:v>0.82559339525283792</c:v>
                </c:pt>
                <c:pt idx="8">
                  <c:v>1.00271002710027</c:v>
                </c:pt>
                <c:pt idx="9">
                  <c:v>0.88201410233662147</c:v>
                </c:pt>
                <c:pt idx="10">
                  <c:v>0.82170192745980442</c:v>
                </c:pt>
                <c:pt idx="11">
                  <c:v>1.2</c:v>
                </c:pt>
                <c:pt idx="12">
                  <c:v>0.982384823848238</c:v>
                </c:pt>
                <c:pt idx="13">
                  <c:v>0.92362866472887872</c:v>
                </c:pt>
                <c:pt idx="14">
                  <c:v>0.82114338248580532</c:v>
                </c:pt>
                <c:pt idx="16">
                  <c:v>1.0331978319783199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5FC-4246-ADE1-CB6FF7C101B5}"/>
            </c:ext>
          </c:extLst>
        </c:ser>
        <c:ser>
          <c:idx val="4"/>
          <c:order val="4"/>
          <c:tx>
            <c:strRef>
              <c:f>箱ひげ図!$BK$12</c:f>
              <c:strCache>
                <c:ptCount val="1"/>
                <c:pt idx="0">
                  <c:v>外れ値1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ysClr val="window" lastClr="FFFFFF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箱ひげ図!$BL$12:$CB$12</c:f>
              <c:numCache>
                <c:formatCode>0.00</c:formatCode>
                <c:ptCount val="17"/>
                <c:pt idx="3">
                  <c:v>1.393</c:v>
                </c:pt>
                <c:pt idx="4">
                  <c:v>1.2556882053992688</c:v>
                </c:pt>
                <c:pt idx="13">
                  <c:v>0.67540153780643442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FC-4246-ADE1-CB6FF7C101B5}"/>
            </c:ext>
          </c:extLst>
        </c:ser>
        <c:ser>
          <c:idx val="5"/>
          <c:order val="5"/>
          <c:tx>
            <c:strRef>
              <c:f>箱ひげ図!$BK$13</c:f>
              <c:strCache>
                <c:ptCount val="1"/>
                <c:pt idx="0">
                  <c:v>外れ値2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ysClr val="window" lastClr="FFFFFF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箱ひげ図!$BL$13:$CB$13</c:f>
              <c:numCache>
                <c:formatCode>0.00</c:formatCode>
                <c:ptCount val="17"/>
                <c:pt idx="13">
                  <c:v>1.2881756667228175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FC-4246-ADE1-CB6FF7C101B5}"/>
            </c:ext>
          </c:extLst>
        </c:ser>
        <c:ser>
          <c:idx val="6"/>
          <c:order val="6"/>
          <c:tx>
            <c:strRef>
              <c:f>箱ひげ図!$BK$14</c:f>
              <c:strCache>
                <c:ptCount val="1"/>
                <c:pt idx="0">
                  <c:v>外れ値3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ysClr val="window" lastClr="FFFFFF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箱ひげ図!$BL$14:$CB$14</c:f>
              <c:numCache>
                <c:formatCode>0.00</c:formatCode>
                <c:ptCount val="1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FC-4246-ADE1-CB6FF7C10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45240"/>
        <c:axId val="768140976"/>
      </c:scatterChart>
      <c:catAx>
        <c:axId val="76814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0976"/>
        <c:crosses val="autoZero"/>
        <c:auto val="1"/>
        <c:lblAlgn val="ctr"/>
        <c:lblOffset val="100"/>
        <c:noMultiLvlLbl val="0"/>
      </c:catAx>
      <c:valAx>
        <c:axId val="768140976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>
                    <a:solidFill>
                      <a:schemeClr val="tx1"/>
                    </a:solidFill>
                  </a:rPr>
                  <a:t>Metabolic rate [met]</a:t>
                </a:r>
                <a:endParaRPr lang="ja-JP" sz="10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1.387176662227216E-2"/>
              <c:y val="0.179757296621838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.0_);[Red]\(#,##0.0\)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5240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箱ひげ図!$EX$16</c:f>
              <c:strCache>
                <c:ptCount val="1"/>
                <c:pt idx="0">
                  <c:v>1/4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箱ひげ図!$EY$19:$FM$19</c:f>
                <c:numCache>
                  <c:formatCode>General</c:formatCode>
                  <c:ptCount val="15"/>
                  <c:pt idx="0">
                    <c:v>37.451612903225822</c:v>
                  </c:pt>
                  <c:pt idx="1">
                    <c:v>20.91525003691487</c:v>
                  </c:pt>
                  <c:pt idx="2">
                    <c:v>18.75</c:v>
                  </c:pt>
                  <c:pt idx="3">
                    <c:v>36.06251186939943</c:v>
                  </c:pt>
                  <c:pt idx="4">
                    <c:v>24.870967741935459</c:v>
                  </c:pt>
                  <c:pt idx="5">
                    <c:v>25.098300044297901</c:v>
                  </c:pt>
                  <c:pt idx="6">
                    <c:v>18.129032258064512</c:v>
                  </c:pt>
                  <c:pt idx="7">
                    <c:v>45.931233120680275</c:v>
                  </c:pt>
                  <c:pt idx="8">
                    <c:v>27.161290322580641</c:v>
                  </c:pt>
                  <c:pt idx="9">
                    <c:v>72.677304241220043</c:v>
                  </c:pt>
                  <c:pt idx="10">
                    <c:v>27.935483870967744</c:v>
                  </c:pt>
                  <c:pt idx="11">
                    <c:v>43.275014243279344</c:v>
                  </c:pt>
                  <c:pt idx="12">
                    <c:v>32.01612903225805</c:v>
                  </c:pt>
                  <c:pt idx="13">
                    <c:v>0</c:v>
                  </c:pt>
                  <c:pt idx="14">
                    <c:v>20.161290322580641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箱ひげ図!$EY$3:$FN$5</c:f>
              <c:multiLvlStrCache>
                <c:ptCount val="16"/>
                <c:lvl>
                  <c:pt idx="0">
                    <c:v>Male (N=23)</c:v>
                  </c:pt>
                  <c:pt idx="1">
                    <c:v>ASHRAE 62.1_Male</c:v>
                  </c:pt>
                  <c:pt idx="2">
                    <c:v>Female (N=22)</c:v>
                  </c:pt>
                  <c:pt idx="3">
                    <c:v>ASHRAE 62.1_Female</c:v>
                  </c:pt>
                  <c:pt idx="4">
                    <c:v>Male (N=23)</c:v>
                  </c:pt>
                  <c:pt idx="5">
                    <c:v>ASHRAE 62.1_Male</c:v>
                  </c:pt>
                  <c:pt idx="6">
                    <c:v>Female (N=9)</c:v>
                  </c:pt>
                  <c:pt idx="7">
                    <c:v>ASHRAE 62.1_Female</c:v>
                  </c:pt>
                  <c:pt idx="8">
                    <c:v>Male (N=23)</c:v>
                  </c:pt>
                  <c:pt idx="9">
                    <c:v>ASHRAE 62.1_Male</c:v>
                  </c:pt>
                  <c:pt idx="10">
                    <c:v>Female (N=22)</c:v>
                  </c:pt>
                  <c:pt idx="11">
                    <c:v>ASHRAE 62.1_Female</c:v>
                  </c:pt>
                  <c:pt idx="12">
                    <c:v>Male (N=23)</c:v>
                  </c:pt>
                  <c:pt idx="13">
                    <c:v>ASHRAE 62.1_Male</c:v>
                  </c:pt>
                  <c:pt idx="14">
                    <c:v>Female (N=9)</c:v>
                  </c:pt>
                  <c:pt idx="15">
                    <c:v>ASHRAE 62.1_Female</c:v>
                  </c:pt>
                </c:lvl>
                <c:lvl>
                  <c:pt idx="0">
                    <c:v>Sitting quietly</c:v>
                  </c:pt>
                  <c:pt idx="4">
                    <c:v>Sitting and typing</c:v>
                  </c:pt>
                  <c:pt idx="8">
                    <c:v>Standing quietly</c:v>
                  </c:pt>
                  <c:pt idx="12">
                    <c:v>Standing and typing</c:v>
                  </c:pt>
                </c:lvl>
              </c:multiLvlStrCache>
            </c:multiLvlStrRef>
          </c:cat>
          <c:val>
            <c:numRef>
              <c:f>箱ひげ図!$EY$16:$FM$16</c:f>
              <c:numCache>
                <c:formatCode>0.00</c:formatCode>
                <c:ptCount val="15"/>
                <c:pt idx="0">
                  <c:v>202.74193548387098</c:v>
                </c:pt>
                <c:pt idx="1">
                  <c:v>237.68760238429911</c:v>
                </c:pt>
                <c:pt idx="2">
                  <c:v>161.55645161290323</c:v>
                </c:pt>
                <c:pt idx="3">
                  <c:v>212.17168250959261</c:v>
                </c:pt>
                <c:pt idx="4">
                  <c:v>208.58064516129031</c:v>
                </c:pt>
                <c:pt idx="5">
                  <c:v>285.22512286115898</c:v>
                </c:pt>
                <c:pt idx="6">
                  <c:v>166.32258064516128</c:v>
                </c:pt>
                <c:pt idx="7">
                  <c:v>257.26223788891207</c:v>
                </c:pt>
                <c:pt idx="8">
                  <c:v>211.80645161290323</c:v>
                </c:pt>
                <c:pt idx="9">
                  <c:v>281.595174859172</c:v>
                </c:pt>
                <c:pt idx="10">
                  <c:v>178.54838709677421</c:v>
                </c:pt>
                <c:pt idx="11">
                  <c:v>254.60601901151114</c:v>
                </c:pt>
                <c:pt idx="12">
                  <c:v>209.62903225806451</c:v>
                </c:pt>
                <c:pt idx="13">
                  <c:v>0</c:v>
                </c:pt>
                <c:pt idx="14">
                  <c:v>172.16129032258064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0-4B7E-A72F-CFA73ECEF59F}"/>
            </c:ext>
          </c:extLst>
        </c:ser>
        <c:ser>
          <c:idx val="1"/>
          <c:order val="1"/>
          <c:tx>
            <c:strRef>
              <c:f>箱ひげ図!$EX$17</c:f>
              <c:strCache>
                <c:ptCount val="1"/>
                <c:pt idx="0">
                  <c:v>Mid-1/4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箱ひげ図!$EY$3:$FN$5</c:f>
              <c:multiLvlStrCache>
                <c:ptCount val="16"/>
                <c:lvl>
                  <c:pt idx="0">
                    <c:v>Male (N=23)</c:v>
                  </c:pt>
                  <c:pt idx="1">
                    <c:v>ASHRAE 62.1_Male</c:v>
                  </c:pt>
                  <c:pt idx="2">
                    <c:v>Female (N=22)</c:v>
                  </c:pt>
                  <c:pt idx="3">
                    <c:v>ASHRAE 62.1_Female</c:v>
                  </c:pt>
                  <c:pt idx="4">
                    <c:v>Male (N=23)</c:v>
                  </c:pt>
                  <c:pt idx="5">
                    <c:v>ASHRAE 62.1_Male</c:v>
                  </c:pt>
                  <c:pt idx="6">
                    <c:v>Female (N=9)</c:v>
                  </c:pt>
                  <c:pt idx="7">
                    <c:v>ASHRAE 62.1_Female</c:v>
                  </c:pt>
                  <c:pt idx="8">
                    <c:v>Male (N=23)</c:v>
                  </c:pt>
                  <c:pt idx="9">
                    <c:v>ASHRAE 62.1_Male</c:v>
                  </c:pt>
                  <c:pt idx="10">
                    <c:v>Female (N=22)</c:v>
                  </c:pt>
                  <c:pt idx="11">
                    <c:v>ASHRAE 62.1_Female</c:v>
                  </c:pt>
                  <c:pt idx="12">
                    <c:v>Male (N=23)</c:v>
                  </c:pt>
                  <c:pt idx="13">
                    <c:v>ASHRAE 62.1_Male</c:v>
                  </c:pt>
                  <c:pt idx="14">
                    <c:v>Female (N=9)</c:v>
                  </c:pt>
                  <c:pt idx="15">
                    <c:v>ASHRAE 62.1_Female</c:v>
                  </c:pt>
                </c:lvl>
                <c:lvl>
                  <c:pt idx="0">
                    <c:v>Sitting quietly</c:v>
                  </c:pt>
                  <c:pt idx="4">
                    <c:v>Sitting and typing</c:v>
                  </c:pt>
                  <c:pt idx="8">
                    <c:v>Standing quietly</c:v>
                  </c:pt>
                  <c:pt idx="12">
                    <c:v>Standing and typing</c:v>
                  </c:pt>
                </c:lvl>
              </c:multiLvlStrCache>
            </c:multiLvlStrRef>
          </c:cat>
          <c:val>
            <c:numRef>
              <c:f>箱ひげ図!$EY$17:$FM$17</c:f>
              <c:numCache>
                <c:formatCode>General</c:formatCode>
                <c:ptCount val="15"/>
                <c:pt idx="0">
                  <c:v>5.1935483870967687</c:v>
                </c:pt>
                <c:pt idx="1">
                  <c:v>14.126151353911837</c:v>
                </c:pt>
                <c:pt idx="2">
                  <c:v>10.088709677419331</c:v>
                </c:pt>
                <c:pt idx="3">
                  <c:v>9.058684838726407</c:v>
                </c:pt>
                <c:pt idx="4">
                  <c:v>14.516129032258078</c:v>
                </c:pt>
                <c:pt idx="5">
                  <c:v>16.951381624694136</c:v>
                </c:pt>
                <c:pt idx="6">
                  <c:v>9.3387096774193594</c:v>
                </c:pt>
                <c:pt idx="7">
                  <c:v>7.6286192804211623</c:v>
                </c:pt>
                <c:pt idx="8">
                  <c:v>14.322580645161281</c:v>
                </c:pt>
                <c:pt idx="9">
                  <c:v>18.70685433158252</c:v>
                </c:pt>
                <c:pt idx="10">
                  <c:v>14.51612903225805</c:v>
                </c:pt>
                <c:pt idx="11">
                  <c:v>10.870421806471597</c:v>
                </c:pt>
                <c:pt idx="12">
                  <c:v>19.951612903225794</c:v>
                </c:pt>
                <c:pt idx="13">
                  <c:v>0</c:v>
                </c:pt>
                <c:pt idx="14">
                  <c:v>9.1290322580645125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0-4B7E-A72F-CFA73ECEF59F}"/>
            </c:ext>
          </c:extLst>
        </c:ser>
        <c:ser>
          <c:idx val="2"/>
          <c:order val="2"/>
          <c:tx>
            <c:strRef>
              <c:f>箱ひげ図!$EX$18</c:f>
              <c:strCache>
                <c:ptCount val="1"/>
                <c:pt idx="0">
                  <c:v>3/4-Mid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箱ひげ図!$EY$20:$FM$20</c:f>
                <c:numCache>
                  <c:formatCode>General</c:formatCode>
                  <c:ptCount val="15"/>
                  <c:pt idx="0">
                    <c:v>40.032258064516157</c:v>
                  </c:pt>
                  <c:pt idx="1">
                    <c:v>33.399007340357798</c:v>
                  </c:pt>
                  <c:pt idx="2">
                    <c:v>16.153225806451616</c:v>
                  </c:pt>
                  <c:pt idx="3">
                    <c:v>18.192555800959099</c:v>
                  </c:pt>
                  <c:pt idx="4">
                    <c:v>43.709677419354875</c:v>
                  </c:pt>
                  <c:pt idx="5">
                    <c:v>40.078808808429358</c:v>
                  </c:pt>
                  <c:pt idx="6">
                    <c:v>20.491935483870975</c:v>
                  </c:pt>
                  <c:pt idx="7">
                    <c:v>30.212966365487318</c:v>
                  </c:pt>
                  <c:pt idx="8">
                    <c:v>31.927419354838719</c:v>
                  </c:pt>
                  <c:pt idx="9">
                    <c:v>48.478032724396371</c:v>
                  </c:pt>
                  <c:pt idx="10">
                    <c:v>23.032258064516128</c:v>
                  </c:pt>
                  <c:pt idx="11">
                    <c:v>21.831066961150952</c:v>
                  </c:pt>
                  <c:pt idx="12">
                    <c:v>42.532258064516128</c:v>
                  </c:pt>
                  <c:pt idx="13">
                    <c:v>0</c:v>
                  </c:pt>
                  <c:pt idx="14">
                    <c:v>21.741935483870975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箱ひげ図!$EY$3:$FN$5</c:f>
              <c:multiLvlStrCache>
                <c:ptCount val="16"/>
                <c:lvl>
                  <c:pt idx="0">
                    <c:v>Male (N=23)</c:v>
                  </c:pt>
                  <c:pt idx="1">
                    <c:v>ASHRAE 62.1_Male</c:v>
                  </c:pt>
                  <c:pt idx="2">
                    <c:v>Female (N=22)</c:v>
                  </c:pt>
                  <c:pt idx="3">
                    <c:v>ASHRAE 62.1_Female</c:v>
                  </c:pt>
                  <c:pt idx="4">
                    <c:v>Male (N=23)</c:v>
                  </c:pt>
                  <c:pt idx="5">
                    <c:v>ASHRAE 62.1_Male</c:v>
                  </c:pt>
                  <c:pt idx="6">
                    <c:v>Female (N=9)</c:v>
                  </c:pt>
                  <c:pt idx="7">
                    <c:v>ASHRAE 62.1_Female</c:v>
                  </c:pt>
                  <c:pt idx="8">
                    <c:v>Male (N=23)</c:v>
                  </c:pt>
                  <c:pt idx="9">
                    <c:v>ASHRAE 62.1_Male</c:v>
                  </c:pt>
                  <c:pt idx="10">
                    <c:v>Female (N=22)</c:v>
                  </c:pt>
                  <c:pt idx="11">
                    <c:v>ASHRAE 62.1_Female</c:v>
                  </c:pt>
                  <c:pt idx="12">
                    <c:v>Male (N=23)</c:v>
                  </c:pt>
                  <c:pt idx="13">
                    <c:v>ASHRAE 62.1_Male</c:v>
                  </c:pt>
                  <c:pt idx="14">
                    <c:v>Female (N=9)</c:v>
                  </c:pt>
                  <c:pt idx="15">
                    <c:v>ASHRAE 62.1_Female</c:v>
                  </c:pt>
                </c:lvl>
                <c:lvl>
                  <c:pt idx="0">
                    <c:v>Sitting quietly</c:v>
                  </c:pt>
                  <c:pt idx="4">
                    <c:v>Sitting and typing</c:v>
                  </c:pt>
                  <c:pt idx="8">
                    <c:v>Standing quietly</c:v>
                  </c:pt>
                  <c:pt idx="12">
                    <c:v>Standing and typing</c:v>
                  </c:pt>
                </c:lvl>
              </c:multiLvlStrCache>
            </c:multiLvlStrRef>
          </c:cat>
          <c:val>
            <c:numRef>
              <c:f>箱ひげ図!$EY$18:$FN$18</c:f>
              <c:numCache>
                <c:formatCode>General</c:formatCode>
                <c:ptCount val="16"/>
                <c:pt idx="0">
                  <c:v>21.064516129032256</c:v>
                </c:pt>
                <c:pt idx="1">
                  <c:v>21.958664982652806</c:v>
                </c:pt>
                <c:pt idx="2">
                  <c:v>7.0725806451613096</c:v>
                </c:pt>
                <c:pt idx="3">
                  <c:v>13.424554871616607</c:v>
                </c:pt>
                <c:pt idx="4">
                  <c:v>38.419354838709666</c:v>
                </c:pt>
                <c:pt idx="5">
                  <c:v>26.350397979183413</c:v>
                </c:pt>
                <c:pt idx="6">
                  <c:v>2.1693548387096655</c:v>
                </c:pt>
                <c:pt idx="7">
                  <c:v>3.2107818154759684</c:v>
                </c:pt>
                <c:pt idx="8">
                  <c:v>17.362903225806463</c:v>
                </c:pt>
                <c:pt idx="9">
                  <c:v>19.82564935831499</c:v>
                </c:pt>
                <c:pt idx="10">
                  <c:v>3.7741935483871032</c:v>
                </c:pt>
                <c:pt idx="11">
                  <c:v>16.109465845939951</c:v>
                </c:pt>
                <c:pt idx="12">
                  <c:v>14.758064516129053</c:v>
                </c:pt>
                <c:pt idx="13">
                  <c:v>0</c:v>
                </c:pt>
                <c:pt idx="14">
                  <c:v>10.741935483870975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0-4B7E-A72F-CFA73ECEF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68145240"/>
        <c:axId val="768140976"/>
      </c:barChart>
      <c:scatterChart>
        <c:scatterStyle val="lineMarker"/>
        <c:varyColors val="0"/>
        <c:ser>
          <c:idx val="3"/>
          <c:order val="3"/>
          <c:tx>
            <c:strRef>
              <c:f>箱ひげ図!$EX$11</c:f>
              <c:strCache>
                <c:ptCount val="1"/>
                <c:pt idx="0">
                  <c:v>Avg.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箱ひげ図!$EY$11:$FN$11</c:f>
              <c:numCache>
                <c:formatCode>0</c:formatCode>
                <c:ptCount val="16"/>
                <c:pt idx="0">
                  <c:v>216.43010752688176</c:v>
                </c:pt>
                <c:pt idx="1">
                  <c:v>254.04732350777959</c:v>
                </c:pt>
                <c:pt idx="2">
                  <c:v>170.57580645161298</c:v>
                </c:pt>
                <c:pt idx="3">
                  <c:v>220.84698059321315</c:v>
                </c:pt>
                <c:pt idx="4">
                  <c:v>232.95652173913041</c:v>
                </c:pt>
                <c:pt idx="5">
                  <c:v>304.8567882093356</c:v>
                </c:pt>
                <c:pt idx="6">
                  <c:v>173.37096774193549</c:v>
                </c:pt>
                <c:pt idx="7">
                  <c:v>260.47701286576364</c:v>
                </c:pt>
                <c:pt idx="8">
                  <c:v>228.22903225806454</c:v>
                </c:pt>
                <c:pt idx="9">
                  <c:v>299.65376247818813</c:v>
                </c:pt>
                <c:pt idx="10">
                  <c:v>189.07526881720432</c:v>
                </c:pt>
                <c:pt idx="11">
                  <c:v>265.01637671185568</c:v>
                </c:pt>
                <c:pt idx="12">
                  <c:v>232.58523949169106</c:v>
                </c:pt>
                <c:pt idx="14">
                  <c:v>182.24731182795699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00-4B7E-A72F-CFA73ECEF59F}"/>
            </c:ext>
          </c:extLst>
        </c:ser>
        <c:ser>
          <c:idx val="4"/>
          <c:order val="4"/>
          <c:tx>
            <c:strRef>
              <c:f>箱ひげ図!$EX$12</c:f>
              <c:strCache>
                <c:ptCount val="1"/>
                <c:pt idx="0">
                  <c:v>外れ値1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ysClr val="window" lastClr="FFFFFF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箱ひげ図!$EY$12:$FM$12</c:f>
              <c:numCache>
                <c:formatCode>0</c:formatCode>
                <c:ptCount val="15"/>
                <c:pt idx="0">
                  <c:v>318.90322580645159</c:v>
                </c:pt>
                <c:pt idx="2">
                  <c:v>217.16129032258064</c:v>
                </c:pt>
                <c:pt idx="6">
                  <c:v>230.83870967741936</c:v>
                </c:pt>
                <c:pt idx="8">
                  <c:v>330.80645161290323</c:v>
                </c:pt>
                <c:pt idx="10">
                  <c:v>269.90322580645159</c:v>
                </c:pt>
                <c:pt idx="12">
                  <c:v>339.65517241379308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00-4B7E-A72F-CFA73ECEF59F}"/>
            </c:ext>
          </c:extLst>
        </c:ser>
        <c:ser>
          <c:idx val="5"/>
          <c:order val="5"/>
          <c:tx>
            <c:strRef>
              <c:f>箱ひげ図!$EX$13</c:f>
              <c:strCache>
                <c:ptCount val="1"/>
                <c:pt idx="0">
                  <c:v>外れ値2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ysClr val="window" lastClr="FFFFFF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箱ひげ図!$EY$13:$FM$13</c:f>
              <c:numCache>
                <c:formatCode>0</c:formatCode>
                <c:ptCount val="15"/>
                <c:pt idx="0">
                  <c:v>279.96774193548384</c:v>
                </c:pt>
                <c:pt idx="2">
                  <c:v>210.61290322580646</c:v>
                </c:pt>
                <c:pt idx="8">
                  <c:v>373.32258064516128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300-4B7E-A72F-CFA73ECEF59F}"/>
            </c:ext>
          </c:extLst>
        </c:ser>
        <c:ser>
          <c:idx val="6"/>
          <c:order val="6"/>
          <c:tx>
            <c:strRef>
              <c:f>箱ひげ図!$EX$14</c:f>
              <c:strCache>
                <c:ptCount val="1"/>
                <c:pt idx="0">
                  <c:v>外れ値3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ysClr val="window" lastClr="FFFFFF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箱ひげ図!$EY$14:$FM$14</c:f>
              <c:numCache>
                <c:formatCode>0</c:formatCode>
                <c:ptCount val="15"/>
                <c:pt idx="8">
                  <c:v>309.87096774193549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00-4B7E-A72F-CFA73ECEF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45240"/>
        <c:axId val="768140976"/>
      </c:scatterChart>
      <c:catAx>
        <c:axId val="76814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0976"/>
        <c:crosses val="autoZero"/>
        <c:auto val="1"/>
        <c:lblAlgn val="ctr"/>
        <c:lblOffset val="100"/>
        <c:noMultiLvlLbl val="0"/>
      </c:catAx>
      <c:valAx>
        <c:axId val="768140976"/>
        <c:scaling>
          <c:orientation val="minMax"/>
          <c:max val="5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>
                    <a:solidFill>
                      <a:schemeClr val="tx1"/>
                    </a:solidFill>
                  </a:rPr>
                  <a:t>CO</a:t>
                </a:r>
                <a:r>
                  <a:rPr lang="en-US" sz="1000" baseline="-25000">
                    <a:solidFill>
                      <a:schemeClr val="tx1"/>
                    </a:solidFill>
                  </a:rPr>
                  <a:t>2</a:t>
                </a:r>
                <a:r>
                  <a:rPr lang="en-US" sz="1000" baseline="0">
                    <a:solidFill>
                      <a:schemeClr val="tx1"/>
                    </a:solidFill>
                  </a:rPr>
                  <a:t> generation rate</a:t>
                </a:r>
                <a:r>
                  <a:rPr lang="en-US" sz="1000">
                    <a:solidFill>
                      <a:schemeClr val="tx1"/>
                    </a:solidFill>
                  </a:rPr>
                  <a:t> [mL/min]</a:t>
                </a:r>
                <a:endParaRPr lang="ja-JP" sz="10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6.3484641366211058E-3"/>
              <c:y val="7.521536173564041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_);[Red]\(#,##0\)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5240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箱ひげ図!$EX$16</c:f>
              <c:strCache>
                <c:ptCount val="1"/>
                <c:pt idx="0">
                  <c:v>1/4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0</c:v>
                </c:pt>
              </c:numLit>
            </c:plus>
            <c:minus>
              <c:numRef>
                <c:f>箱ひげ図!$FO$19:$FR$19</c:f>
                <c:numCache>
                  <c:formatCode>General</c:formatCode>
                  <c:ptCount val="4"/>
                  <c:pt idx="0">
                    <c:v>126.75</c:v>
                  </c:pt>
                  <c:pt idx="1">
                    <c:v>58.562700103361522</c:v>
                  </c:pt>
                  <c:pt idx="2">
                    <c:v>119.95161290322591</c:v>
                  </c:pt>
                  <c:pt idx="3">
                    <c:v>100.97503323431846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箱ひげ図!$FO$4:$FR$5</c:f>
              <c:multiLvlStrCache>
                <c:ptCount val="4"/>
                <c:lvl>
                  <c:pt idx="0">
                    <c:v>Male (N=23)</c:v>
                  </c:pt>
                  <c:pt idx="1">
                    <c:v>ASHRAE 62.1_Male</c:v>
                  </c:pt>
                  <c:pt idx="2">
                    <c:v>Female (N=22)</c:v>
                  </c:pt>
                  <c:pt idx="3">
                    <c:v>ASHRAE 62.1_Female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箱ひげ図!$FO$16:$FR$16</c:f>
              <c:numCache>
                <c:formatCode>0.00</c:formatCode>
                <c:ptCount val="4"/>
                <c:pt idx="0">
                  <c:v>619.13709677419354</c:v>
                </c:pt>
                <c:pt idx="1">
                  <c:v>665.52528667603747</c:v>
                </c:pt>
                <c:pt idx="2">
                  <c:v>548.14516129032268</c:v>
                </c:pt>
                <c:pt idx="3">
                  <c:v>594.08071102685926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9-4559-94DA-5FA64E20B9FE}"/>
            </c:ext>
          </c:extLst>
        </c:ser>
        <c:ser>
          <c:idx val="1"/>
          <c:order val="1"/>
          <c:tx>
            <c:strRef>
              <c:f>箱ひげ図!$BK$17</c:f>
              <c:strCache>
                <c:ptCount val="1"/>
                <c:pt idx="0">
                  <c:v>Mid-1/4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箱ひげ図!$FO$4:$FR$5</c:f>
              <c:multiLvlStrCache>
                <c:ptCount val="4"/>
                <c:lvl>
                  <c:pt idx="0">
                    <c:v>Male (N=23)</c:v>
                  </c:pt>
                  <c:pt idx="1">
                    <c:v>ASHRAE 62.1_Male</c:v>
                  </c:pt>
                  <c:pt idx="2">
                    <c:v>Female (N=22)</c:v>
                  </c:pt>
                  <c:pt idx="3">
                    <c:v>ASHRAE 62.1_Female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箱ひげ図!$FO$17:$FR$17</c:f>
              <c:numCache>
                <c:formatCode>General</c:formatCode>
                <c:ptCount val="4"/>
                <c:pt idx="0">
                  <c:v>47.25</c:v>
                </c:pt>
                <c:pt idx="1">
                  <c:v>39.553223790953098</c:v>
                </c:pt>
                <c:pt idx="2">
                  <c:v>41.887096774193424</c:v>
                </c:pt>
                <c:pt idx="3">
                  <c:v>25.364317548433974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9-4559-94DA-5FA64E20B9FE}"/>
            </c:ext>
          </c:extLst>
        </c:ser>
        <c:ser>
          <c:idx val="2"/>
          <c:order val="2"/>
          <c:tx>
            <c:strRef>
              <c:f>箱ひげ図!$EX$18</c:f>
              <c:strCache>
                <c:ptCount val="1"/>
                <c:pt idx="0">
                  <c:v>3/4-Mid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箱ひげ図!$FO$20:$FR$20</c:f>
                <c:numCache>
                  <c:formatCode>General</c:formatCode>
                  <c:ptCount val="4"/>
                  <c:pt idx="0">
                    <c:v>149.74193548387109</c:v>
                  </c:pt>
                  <c:pt idx="1">
                    <c:v>93.517220553001948</c:v>
                  </c:pt>
                  <c:pt idx="2">
                    <c:v>124.83870967741939</c:v>
                  </c:pt>
                  <c:pt idx="3">
                    <c:v>50.939156242685385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0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箱ひげ図!$FO$4:$FR$5</c:f>
              <c:multiLvlStrCache>
                <c:ptCount val="4"/>
                <c:lvl>
                  <c:pt idx="0">
                    <c:v>Male (N=23)</c:v>
                  </c:pt>
                  <c:pt idx="1">
                    <c:v>ASHRAE 62.1_Male</c:v>
                  </c:pt>
                  <c:pt idx="2">
                    <c:v>Female (N=22)</c:v>
                  </c:pt>
                  <c:pt idx="3">
                    <c:v>ASHRAE 62.1_Female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箱ひげ図!$FO$18:$FR$18</c:f>
              <c:numCache>
                <c:formatCode>General</c:formatCode>
                <c:ptCount val="4"/>
                <c:pt idx="0">
                  <c:v>70.935483870967687</c:v>
                </c:pt>
                <c:pt idx="1">
                  <c:v>61.484261951427925</c:v>
                </c:pt>
                <c:pt idx="2">
                  <c:v>57.45161290322585</c:v>
                </c:pt>
                <c:pt idx="3">
                  <c:v>37.588753640526534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9-4559-94DA-5FA64E20B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68145240"/>
        <c:axId val="768140976"/>
      </c:barChart>
      <c:scatterChart>
        <c:scatterStyle val="lineMarker"/>
        <c:varyColors val="0"/>
        <c:ser>
          <c:idx val="3"/>
          <c:order val="3"/>
          <c:tx>
            <c:strRef>
              <c:f>箱ひげ図!$EX$11</c:f>
              <c:strCache>
                <c:ptCount val="1"/>
                <c:pt idx="0">
                  <c:v>Avg.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箱ひげ図!$FO$11:$FR$11</c:f>
              <c:numCache>
                <c:formatCode>0</c:formatCode>
                <c:ptCount val="4"/>
                <c:pt idx="0">
                  <c:v>687.42082111436946</c:v>
                </c:pt>
                <c:pt idx="1">
                  <c:v>711.332505821783</c:v>
                </c:pt>
                <c:pt idx="2">
                  <c:v>607.14369501466285</c:v>
                </c:pt>
                <c:pt idx="3">
                  <c:v>618.37154566099662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E9-4559-94DA-5FA64E20B9FE}"/>
            </c:ext>
          </c:extLst>
        </c:ser>
        <c:ser>
          <c:idx val="4"/>
          <c:order val="4"/>
          <c:tx>
            <c:strRef>
              <c:f>箱ひげ図!$BK$12</c:f>
              <c:strCache>
                <c:ptCount val="1"/>
                <c:pt idx="0">
                  <c:v>外れ値1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箱ひげ図!$FO$12:$FP$12</c:f>
              <c:numCache>
                <c:formatCode>0</c:formatCode>
                <c:ptCount val="2"/>
                <c:pt idx="0">
                  <c:v>960.93548387096769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5E9-4559-94DA-5FA64E20B9FE}"/>
            </c:ext>
          </c:extLst>
        </c:ser>
        <c:ser>
          <c:idx val="5"/>
          <c:order val="5"/>
          <c:tx>
            <c:strRef>
              <c:f>箱ひげ図!$BK$13</c:f>
              <c:strCache>
                <c:ptCount val="1"/>
                <c:pt idx="0">
                  <c:v>外れ値2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箱ひげ図!$FO$13:$FP$13</c:f>
              <c:numCache>
                <c:formatCode>0</c:formatCode>
                <c:ptCount val="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5E9-4559-94DA-5FA64E20B9FE}"/>
            </c:ext>
          </c:extLst>
        </c:ser>
        <c:ser>
          <c:idx val="6"/>
          <c:order val="6"/>
          <c:tx>
            <c:strRef>
              <c:f>箱ひげ図!$BK$14</c:f>
              <c:strCache>
                <c:ptCount val="1"/>
                <c:pt idx="0">
                  <c:v>外れ値3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箱ひげ図!$FO$14:$FQ$14</c:f>
              <c:numCache>
                <c:formatCode>0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E9-4559-94DA-5FA64E20B9FE}"/>
            </c:ext>
          </c:extLst>
        </c:ser>
        <c:ser>
          <c:idx val="7"/>
          <c:order val="7"/>
          <c:tx>
            <c:strRef>
              <c:f>箱ひげ図!$BK$15</c:f>
              <c:strCache>
                <c:ptCount val="1"/>
                <c:pt idx="0">
                  <c:v>外れ値4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箱ひげ図!$FO$15:$FQ$15</c:f>
              <c:numCache>
                <c:formatCode>0.00</c:formatCode>
                <c:ptCount val="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E9-4559-94DA-5FA64E20B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45240"/>
        <c:axId val="768140976"/>
      </c:scatterChart>
      <c:catAx>
        <c:axId val="76814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0976"/>
        <c:crosses val="autoZero"/>
        <c:auto val="1"/>
        <c:lblAlgn val="ctr"/>
        <c:lblOffset val="100"/>
        <c:noMultiLvlLbl val="0"/>
      </c:catAx>
      <c:valAx>
        <c:axId val="768140976"/>
        <c:scaling>
          <c:orientation val="minMax"/>
          <c:max val="1200"/>
          <c:min val="4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5240"/>
        <c:crosses val="max"/>
        <c:crossBetween val="between"/>
        <c:majorUnit val="100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箱ひげ図!$BK$16</c:f>
              <c:strCache>
                <c:ptCount val="1"/>
                <c:pt idx="0">
                  <c:v>1/4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箱ひげ図!$CC$19:$CF$19</c:f>
                <c:numCache>
                  <c:formatCode>General</c:formatCode>
                  <c:ptCount val="4"/>
                  <c:pt idx="0">
                    <c:v>0.15997222448336856</c:v>
                  </c:pt>
                  <c:pt idx="1">
                    <c:v>0.28928065729768671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箱ひげ図!$CC$4:$CF$5</c:f>
              <c:multiLvlStrCache>
                <c:ptCount val="4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箱ひげ図!$CC$16:$CF$16</c:f>
              <c:numCache>
                <c:formatCode>General</c:formatCode>
                <c:ptCount val="4"/>
                <c:pt idx="0">
                  <c:v>2.3990488738341256</c:v>
                </c:pt>
                <c:pt idx="1">
                  <c:v>2.4274405000820289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6-45BF-AFCF-65C427A51B78}"/>
            </c:ext>
          </c:extLst>
        </c:ser>
        <c:ser>
          <c:idx val="1"/>
          <c:order val="1"/>
          <c:tx>
            <c:strRef>
              <c:f>箱ひげ図!$BK$17</c:f>
              <c:strCache>
                <c:ptCount val="1"/>
                <c:pt idx="0">
                  <c:v>Mid-1/4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箱ひげ図!$CC$4:$CF$5</c:f>
              <c:multiLvlStrCache>
                <c:ptCount val="4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箱ひげ図!$CC$17:$CF$17</c:f>
              <c:numCache>
                <c:formatCode>General</c:formatCode>
                <c:ptCount val="4"/>
                <c:pt idx="0">
                  <c:v>0.24633311132409164</c:v>
                </c:pt>
                <c:pt idx="1">
                  <c:v>0.1215117717416283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6-45BF-AFCF-65C427A51B78}"/>
            </c:ext>
          </c:extLst>
        </c:ser>
        <c:ser>
          <c:idx val="2"/>
          <c:order val="2"/>
          <c:tx>
            <c:strRef>
              <c:f>箱ひげ図!$BK$18</c:f>
              <c:strCache>
                <c:ptCount val="1"/>
                <c:pt idx="0">
                  <c:v>3/4-Mid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箱ひげ図!$CC$20:$CF$20</c:f>
                <c:numCache>
                  <c:formatCode>General</c:formatCode>
                  <c:ptCount val="4"/>
                  <c:pt idx="0">
                    <c:v>0.29725775102500673</c:v>
                  </c:pt>
                  <c:pt idx="1">
                    <c:v>0.44704631047387533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箱ひげ図!$CC$4:$CF$5</c:f>
              <c:multiLvlStrCache>
                <c:ptCount val="4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</c:lvl>
                <c:lvl>
                  <c:pt idx="0">
                    <c:v>Walking (4.0 km/h)</c:v>
                  </c:pt>
                </c:lvl>
              </c:multiLvlStrCache>
            </c:multiLvlStrRef>
          </c:cat>
          <c:val>
            <c:numRef>
              <c:f>箱ひげ図!$CC$18:$CF$18</c:f>
              <c:numCache>
                <c:formatCode>General</c:formatCode>
                <c:ptCount val="4"/>
                <c:pt idx="0">
                  <c:v>0.24351241318171324</c:v>
                </c:pt>
                <c:pt idx="1">
                  <c:v>0.21650239354673095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6-45BF-AFCF-65C427A51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68145240"/>
        <c:axId val="768140976"/>
      </c:barChart>
      <c:scatterChart>
        <c:scatterStyle val="lineMarker"/>
        <c:varyColors val="0"/>
        <c:ser>
          <c:idx val="3"/>
          <c:order val="3"/>
          <c:tx>
            <c:strRef>
              <c:f>箱ひげ図!$BK$11</c:f>
              <c:strCache>
                <c:ptCount val="1"/>
                <c:pt idx="0">
                  <c:v>Avg.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箱ひげ図!$CC$11:$CF$11</c:f>
              <c:numCache>
                <c:formatCode>0.00</c:formatCode>
                <c:ptCount val="4"/>
                <c:pt idx="0">
                  <c:v>2.6443292964248291</c:v>
                </c:pt>
                <c:pt idx="1">
                  <c:v>2.6325906831602865</c:v>
                </c:pt>
                <c:pt idx="2">
                  <c:v>2.8</c:v>
                </c:pt>
                <c:pt idx="3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F6-45BF-AFCF-65C427A51B78}"/>
            </c:ext>
          </c:extLst>
        </c:ser>
        <c:ser>
          <c:idx val="4"/>
          <c:order val="4"/>
          <c:tx>
            <c:strRef>
              <c:f>箱ひげ図!$BK$12</c:f>
              <c:strCache>
                <c:ptCount val="1"/>
                <c:pt idx="0">
                  <c:v>外れ値1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箱ひげ図!$CC$12:$CF$12</c:f>
              <c:numCache>
                <c:formatCode>0.00</c:formatCode>
                <c:ptCount val="4"/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F6-45BF-AFCF-65C427A51B78}"/>
            </c:ext>
          </c:extLst>
        </c:ser>
        <c:ser>
          <c:idx val="5"/>
          <c:order val="5"/>
          <c:tx>
            <c:strRef>
              <c:f>箱ひげ図!$BK$13</c:f>
              <c:strCache>
                <c:ptCount val="1"/>
                <c:pt idx="0">
                  <c:v>外れ値2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箱ひげ図!$CC$13:$CF$13</c:f>
              <c:numCache>
                <c:formatCode>0.00</c:formatCode>
                <c:ptCount val="4"/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BF6-45BF-AFCF-65C427A51B78}"/>
            </c:ext>
          </c:extLst>
        </c:ser>
        <c:ser>
          <c:idx val="6"/>
          <c:order val="6"/>
          <c:tx>
            <c:strRef>
              <c:f>箱ひげ図!$BK$14</c:f>
              <c:strCache>
                <c:ptCount val="1"/>
                <c:pt idx="0">
                  <c:v>外れ値3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箱ひげ図!$CC$14:$CF$14</c:f>
              <c:numCache>
                <c:formatCode>0.00</c:formatCode>
                <c:ptCount val="4"/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F6-45BF-AFCF-65C427A51B78}"/>
            </c:ext>
          </c:extLst>
        </c:ser>
        <c:ser>
          <c:idx val="7"/>
          <c:order val="7"/>
          <c:tx>
            <c:strRef>
              <c:f>箱ひげ図!$BK$15</c:f>
              <c:strCache>
                <c:ptCount val="1"/>
                <c:pt idx="0">
                  <c:v>外れ値4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箱ひげ図!$CC$15:$CF$15</c:f>
              <c:numCache>
                <c:formatCode>0.00</c:formatCode>
                <c:ptCount val="4"/>
                <c:pt idx="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F6-45BF-AFCF-65C427A51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45240"/>
        <c:axId val="768140976"/>
      </c:scatterChart>
      <c:catAx>
        <c:axId val="76814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0976"/>
        <c:crosses val="autoZero"/>
        <c:auto val="1"/>
        <c:lblAlgn val="ctr"/>
        <c:lblOffset val="100"/>
        <c:noMultiLvlLbl val="0"/>
      </c:catAx>
      <c:valAx>
        <c:axId val="768140976"/>
        <c:scaling>
          <c:orientation val="minMax"/>
          <c:max val="4"/>
          <c:min val="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);[Red]\(#,##0.0\)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5240"/>
        <c:crosses val="max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箱ひげ図!$BK$16</c:f>
              <c:strCache>
                <c:ptCount val="1"/>
                <c:pt idx="0">
                  <c:v>1/4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箱ひげ図!$BL$19:$CF$19</c:f>
                <c:numCache>
                  <c:formatCode>General</c:formatCode>
                  <c:ptCount val="21"/>
                  <c:pt idx="0">
                    <c:v>9.9088365709004256E-2</c:v>
                  </c:pt>
                  <c:pt idx="1">
                    <c:v>0.11130421279462965</c:v>
                  </c:pt>
                  <c:pt idx="3">
                    <c:v>0.20325203252032598</c:v>
                  </c:pt>
                  <c:pt idx="4">
                    <c:v>8.8655795676113258E-2</c:v>
                  </c:pt>
                  <c:pt idx="5">
                    <c:v>3.5380492540075248E-2</c:v>
                  </c:pt>
                  <c:pt idx="8">
                    <c:v>0.17615176151761602</c:v>
                  </c:pt>
                  <c:pt idx="9">
                    <c:v>0.15266088895506624</c:v>
                  </c:pt>
                  <c:pt idx="10">
                    <c:v>7.4462306646212784E-2</c:v>
                  </c:pt>
                  <c:pt idx="12">
                    <c:v>0.155826558265583</c:v>
                  </c:pt>
                  <c:pt idx="13">
                    <c:v>7.7157269133580453E-2</c:v>
                  </c:pt>
                  <c:pt idx="14">
                    <c:v>5.4286262485640613E-2</c:v>
                  </c:pt>
                  <c:pt idx="16">
                    <c:v>0.16260162601626094</c:v>
                  </c:pt>
                  <c:pt idx="17">
                    <c:v>0.15997222448336856</c:v>
                  </c:pt>
                  <c:pt idx="18">
                    <c:v>0.28928065729768671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箱ひげ図!$BL$4:$CB$5</c:f>
              <c:multiLvlStrCache>
                <c:ptCount val="17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  <c:pt idx="4">
                    <c:v>Male (N=23)</c:v>
                  </c:pt>
                  <c:pt idx="5">
                    <c:v>Female (N=9)</c:v>
                  </c:pt>
                  <c:pt idx="6">
                    <c:v>    ISO 8996
ASHRAE 55</c:v>
                  </c:pt>
                  <c:pt idx="7">
                    <c:v>Kingma et al.
 (Female, N=16)</c:v>
                  </c:pt>
                  <c:pt idx="8">
                    <c:v>Zhai et al. (N=60)</c:v>
                  </c:pt>
                  <c:pt idx="9">
                    <c:v>Male (N=23)</c:v>
                  </c:pt>
                  <c:pt idx="10">
                    <c:v>Female (N=22)</c:v>
                  </c:pt>
                  <c:pt idx="11">
                    <c:v>    ISO 8996
ASHRAE 55</c:v>
                  </c:pt>
                  <c:pt idx="12">
                    <c:v>Zhai et al. (N=60)</c:v>
                  </c:pt>
                  <c:pt idx="13">
                    <c:v>Male (N=23)</c:v>
                  </c:pt>
                  <c:pt idx="14">
                    <c:v>Female (N=9)</c:v>
                  </c:pt>
                  <c:pt idx="15">
                    <c:v>    ISO 8996
ASHRAE 55</c:v>
                  </c:pt>
                  <c:pt idx="16">
                    <c:v>Zhai et al. (N=60)</c:v>
                  </c:pt>
                </c:lvl>
                <c:lvl>
                  <c:pt idx="0">
                    <c:v>Sitting quietly</c:v>
                  </c:pt>
                  <c:pt idx="4">
                    <c:v>Sitting and typing</c:v>
                  </c:pt>
                  <c:pt idx="9">
                    <c:v>Standing quietly</c:v>
                  </c:pt>
                  <c:pt idx="13">
                    <c:v>Standing and typing</c:v>
                  </c:pt>
                </c:lvl>
              </c:multiLvlStrCache>
            </c:multiLvlStrRef>
          </c:cat>
          <c:val>
            <c:numRef>
              <c:f>箱ひげ図!$BL$16:$CB$16</c:f>
              <c:numCache>
                <c:formatCode>0.00</c:formatCode>
                <c:ptCount val="17"/>
                <c:pt idx="0">
                  <c:v>0.82047640467439265</c:v>
                </c:pt>
                <c:pt idx="1">
                  <c:v>0.73783406060062473</c:v>
                </c:pt>
                <c:pt idx="3" formatCode="General">
                  <c:v>0.75203252032520296</c:v>
                </c:pt>
                <c:pt idx="4" formatCode="General">
                  <c:v>0.84343316404055746</c:v>
                </c:pt>
                <c:pt idx="5" formatCode="General">
                  <c:v>0.78371552837244918</c:v>
                </c:pt>
                <c:pt idx="8" formatCode="General">
                  <c:v>0.84688346883468801</c:v>
                </c:pt>
                <c:pt idx="9" formatCode="General">
                  <c:v>0.843300870826733</c:v>
                </c:pt>
                <c:pt idx="10" formatCode="General">
                  <c:v>0.79384801379920333</c:v>
                </c:pt>
                <c:pt idx="12" formatCode="General">
                  <c:v>0.82655826558265499</c:v>
                </c:pt>
                <c:pt idx="13" formatCode="General">
                  <c:v>0.89168088477598728</c:v>
                </c:pt>
                <c:pt idx="14" formatCode="General">
                  <c:v>0.79830475385495725</c:v>
                </c:pt>
                <c:pt idx="16" formatCode="General">
                  <c:v>0.85365853658536595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E6-4986-A894-B9DFD2C21A4E}"/>
            </c:ext>
          </c:extLst>
        </c:ser>
        <c:ser>
          <c:idx val="1"/>
          <c:order val="1"/>
          <c:tx>
            <c:strRef>
              <c:f>箱ひげ図!$BK$17</c:f>
              <c:strCache>
                <c:ptCount val="1"/>
                <c:pt idx="0">
                  <c:v>Mid-1/4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multiLvlStrRef>
              <c:f>箱ひげ図!$BL$4:$CB$5</c:f>
              <c:multiLvlStrCache>
                <c:ptCount val="17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  <c:pt idx="4">
                    <c:v>Male (N=23)</c:v>
                  </c:pt>
                  <c:pt idx="5">
                    <c:v>Female (N=9)</c:v>
                  </c:pt>
                  <c:pt idx="6">
                    <c:v>    ISO 8996
ASHRAE 55</c:v>
                  </c:pt>
                  <c:pt idx="7">
                    <c:v>Kingma et al.
 (Female, N=16)</c:v>
                  </c:pt>
                  <c:pt idx="8">
                    <c:v>Zhai et al. (N=60)</c:v>
                  </c:pt>
                  <c:pt idx="9">
                    <c:v>Male (N=23)</c:v>
                  </c:pt>
                  <c:pt idx="10">
                    <c:v>Female (N=22)</c:v>
                  </c:pt>
                  <c:pt idx="11">
                    <c:v>    ISO 8996
ASHRAE 55</c:v>
                  </c:pt>
                  <c:pt idx="12">
                    <c:v>Zhai et al. (N=60)</c:v>
                  </c:pt>
                  <c:pt idx="13">
                    <c:v>Male (N=23)</c:v>
                  </c:pt>
                  <c:pt idx="14">
                    <c:v>Female (N=9)</c:v>
                  </c:pt>
                  <c:pt idx="15">
                    <c:v>    ISO 8996
ASHRAE 55</c:v>
                  </c:pt>
                  <c:pt idx="16">
                    <c:v>Zhai et al. (N=60)</c:v>
                  </c:pt>
                </c:lvl>
                <c:lvl>
                  <c:pt idx="0">
                    <c:v>Sitting quietly</c:v>
                  </c:pt>
                  <c:pt idx="4">
                    <c:v>Sitting and typing</c:v>
                  </c:pt>
                  <c:pt idx="9">
                    <c:v>Standing quietly</c:v>
                  </c:pt>
                  <c:pt idx="13">
                    <c:v>Standing and typing</c:v>
                  </c:pt>
                </c:lvl>
              </c:multiLvlStrCache>
            </c:multiLvlStrRef>
          </c:cat>
          <c:val>
            <c:numRef>
              <c:f>箱ひげ図!$BL$17:$CB$17</c:f>
              <c:numCache>
                <c:formatCode>General</c:formatCode>
                <c:ptCount val="17"/>
                <c:pt idx="0">
                  <c:v>2.2869304242876587E-2</c:v>
                </c:pt>
                <c:pt idx="1">
                  <c:v>4.6071514762786703E-2</c:v>
                </c:pt>
                <c:pt idx="3">
                  <c:v>0.10162601626016199</c:v>
                </c:pt>
                <c:pt idx="4">
                  <c:v>2.4874444763745007E-2</c:v>
                </c:pt>
                <c:pt idx="5">
                  <c:v>2.0576761247286135E-2</c:v>
                </c:pt>
                <c:pt idx="8">
                  <c:v>0.17615176151761203</c:v>
                </c:pt>
                <c:pt idx="9">
                  <c:v>4.4110105235032004E-2</c:v>
                </c:pt>
                <c:pt idx="10">
                  <c:v>1.9626868104978823E-2</c:v>
                </c:pt>
                <c:pt idx="12">
                  <c:v>0.10840108401084003</c:v>
                </c:pt>
                <c:pt idx="13">
                  <c:v>4.2197340641913272E-2</c:v>
                </c:pt>
                <c:pt idx="14">
                  <c:v>2.7153930848226482E-2</c:v>
                </c:pt>
                <c:pt idx="16">
                  <c:v>0.10840108401083903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E6-4986-A894-B9DFD2C21A4E}"/>
            </c:ext>
          </c:extLst>
        </c:ser>
        <c:ser>
          <c:idx val="2"/>
          <c:order val="2"/>
          <c:tx>
            <c:strRef>
              <c:f>箱ひげ図!$BK$18</c:f>
              <c:strCache>
                <c:ptCount val="1"/>
                <c:pt idx="0">
                  <c:v>3/4-Mid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箱ひげ図!$BL$20:$CF$20</c:f>
                <c:numCache>
                  <c:formatCode>General</c:formatCode>
                  <c:ptCount val="21"/>
                  <c:pt idx="0">
                    <c:v>9.9990737701324273E-2</c:v>
                  </c:pt>
                  <c:pt idx="1">
                    <c:v>7.3853988558160277E-2</c:v>
                  </c:pt>
                  <c:pt idx="3">
                    <c:v>0.21002710027099991</c:v>
                  </c:pt>
                  <c:pt idx="4">
                    <c:v>0.12473186556078708</c:v>
                  </c:pt>
                  <c:pt idx="5">
                    <c:v>3.6823105071637996E-2</c:v>
                  </c:pt>
                  <c:pt idx="8">
                    <c:v>0.22018970189702003</c:v>
                  </c:pt>
                  <c:pt idx="9">
                    <c:v>2.9760714276236944E-2</c:v>
                  </c:pt>
                  <c:pt idx="10">
                    <c:v>6.2332501071116764E-2</c:v>
                  </c:pt>
                  <c:pt idx="12">
                    <c:v>0.3997289972899698</c:v>
                  </c:pt>
                  <c:pt idx="13">
                    <c:v>5.1843916240959964E-2</c:v>
                  </c:pt>
                  <c:pt idx="14">
                    <c:v>4.4627636537444948E-2</c:v>
                  </c:pt>
                  <c:pt idx="16">
                    <c:v>0.53861788617886019</c:v>
                  </c:pt>
                  <c:pt idx="17">
                    <c:v>0.29725775102500673</c:v>
                  </c:pt>
                  <c:pt idx="18">
                    <c:v>0.44704631047387533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multiLvlStrRef>
              <c:f>箱ひげ図!$BL$4:$CB$5</c:f>
              <c:multiLvlStrCache>
                <c:ptCount val="17"/>
                <c:lvl>
                  <c:pt idx="0">
                    <c:v>Male (N=23)</c:v>
                  </c:pt>
                  <c:pt idx="1">
                    <c:v>Female (N=22)</c:v>
                  </c:pt>
                  <c:pt idx="2">
                    <c:v>    ISO 8996
ASHRAE 55</c:v>
                  </c:pt>
                  <c:pt idx="3">
                    <c:v>Zhai et al. (N=60)</c:v>
                  </c:pt>
                  <c:pt idx="4">
                    <c:v>Male (N=23)</c:v>
                  </c:pt>
                  <c:pt idx="5">
                    <c:v>Female (N=9)</c:v>
                  </c:pt>
                  <c:pt idx="6">
                    <c:v>    ISO 8996
ASHRAE 55</c:v>
                  </c:pt>
                  <c:pt idx="7">
                    <c:v>Kingma et al.
 (Female, N=16)</c:v>
                  </c:pt>
                  <c:pt idx="8">
                    <c:v>Zhai et al. (N=60)</c:v>
                  </c:pt>
                  <c:pt idx="9">
                    <c:v>Male (N=23)</c:v>
                  </c:pt>
                  <c:pt idx="10">
                    <c:v>Female (N=22)</c:v>
                  </c:pt>
                  <c:pt idx="11">
                    <c:v>    ISO 8996
ASHRAE 55</c:v>
                  </c:pt>
                  <c:pt idx="12">
                    <c:v>Zhai et al. (N=60)</c:v>
                  </c:pt>
                  <c:pt idx="13">
                    <c:v>Male (N=23)</c:v>
                  </c:pt>
                  <c:pt idx="14">
                    <c:v>Female (N=9)</c:v>
                  </c:pt>
                  <c:pt idx="15">
                    <c:v>    ISO 8996
ASHRAE 55</c:v>
                  </c:pt>
                  <c:pt idx="16">
                    <c:v>Zhai et al. (N=60)</c:v>
                  </c:pt>
                </c:lvl>
                <c:lvl>
                  <c:pt idx="0">
                    <c:v>Sitting quietly</c:v>
                  </c:pt>
                  <c:pt idx="4">
                    <c:v>Sitting and typing</c:v>
                  </c:pt>
                  <c:pt idx="9">
                    <c:v>Standing quietly</c:v>
                  </c:pt>
                  <c:pt idx="13">
                    <c:v>Standing and typing</c:v>
                  </c:pt>
                </c:lvl>
              </c:multiLvlStrCache>
            </c:multiLvlStrRef>
          </c:cat>
          <c:val>
            <c:numRef>
              <c:f>箱ひげ図!$BL$18:$CB$18</c:f>
              <c:numCache>
                <c:formatCode>General</c:formatCode>
                <c:ptCount val="17"/>
                <c:pt idx="0">
                  <c:v>6.8095073207940726E-2</c:v>
                </c:pt>
                <c:pt idx="1">
                  <c:v>4.8777772932201868E-2</c:v>
                </c:pt>
                <c:pt idx="3">
                  <c:v>0.16260162601625516</c:v>
                </c:pt>
                <c:pt idx="4">
                  <c:v>7.4683266558532746E-2</c:v>
                </c:pt>
                <c:pt idx="5">
                  <c:v>5.5249595050678835E-2</c:v>
                </c:pt>
                <c:pt idx="8">
                  <c:v>0.1219512195121899</c:v>
                </c:pt>
                <c:pt idx="9">
                  <c:v>5.6711280377616191E-2</c:v>
                </c:pt>
                <c:pt idx="10">
                  <c:v>5.2718563948263131E-2</c:v>
                </c:pt>
                <c:pt idx="12">
                  <c:v>0.14905149051490507</c:v>
                </c:pt>
                <c:pt idx="13">
                  <c:v>3.0493856189734214E-2</c:v>
                </c:pt>
                <c:pt idx="14">
                  <c:v>1.9476063938224764E-2</c:v>
                </c:pt>
                <c:pt idx="16">
                  <c:v>0.23035230352303493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E6-4986-A894-B9DFD2C21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768145240"/>
        <c:axId val="768140976"/>
      </c:barChart>
      <c:scatterChart>
        <c:scatterStyle val="lineMarker"/>
        <c:varyColors val="0"/>
        <c:ser>
          <c:idx val="3"/>
          <c:order val="3"/>
          <c:tx>
            <c:strRef>
              <c:f>箱ひげ図!$BK$11</c:f>
              <c:strCache>
                <c:ptCount val="1"/>
                <c:pt idx="0">
                  <c:v>Avg.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箱ひげ図!$BL$11:$CB$11</c:f>
              <c:numCache>
                <c:formatCode>0.00</c:formatCode>
                <c:ptCount val="17"/>
                <c:pt idx="0">
                  <c:v>0.85414616132517185</c:v>
                </c:pt>
                <c:pt idx="1">
                  <c:v>0.77785967550116442</c:v>
                </c:pt>
                <c:pt idx="2">
                  <c:v>1</c:v>
                </c:pt>
                <c:pt idx="3">
                  <c:v>0.88414634146341398</c:v>
                </c:pt>
                <c:pt idx="4">
                  <c:v>0.88777546550712771</c:v>
                </c:pt>
                <c:pt idx="5">
                  <c:v>0.81837511852983902</c:v>
                </c:pt>
                <c:pt idx="6">
                  <c:v>1.2</c:v>
                </c:pt>
                <c:pt idx="7">
                  <c:v>0.82559339525283792</c:v>
                </c:pt>
                <c:pt idx="8">
                  <c:v>1.00271002710027</c:v>
                </c:pt>
                <c:pt idx="9">
                  <c:v>0.88201410233662147</c:v>
                </c:pt>
                <c:pt idx="10">
                  <c:v>0.82170192745980442</c:v>
                </c:pt>
                <c:pt idx="11">
                  <c:v>1.2</c:v>
                </c:pt>
                <c:pt idx="12">
                  <c:v>0.982384823848238</c:v>
                </c:pt>
                <c:pt idx="13">
                  <c:v>0.92362866472887872</c:v>
                </c:pt>
                <c:pt idx="14">
                  <c:v>0.82114338248580532</c:v>
                </c:pt>
                <c:pt idx="16">
                  <c:v>1.0331978319783199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E6-4986-A894-B9DFD2C21A4E}"/>
            </c:ext>
          </c:extLst>
        </c:ser>
        <c:ser>
          <c:idx val="4"/>
          <c:order val="4"/>
          <c:tx>
            <c:strRef>
              <c:f>箱ひげ図!$BK$12</c:f>
              <c:strCache>
                <c:ptCount val="1"/>
                <c:pt idx="0">
                  <c:v>外れ値1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ysClr val="window" lastClr="FFFFFF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箱ひげ図!$BL$12:$CB$12</c:f>
              <c:numCache>
                <c:formatCode>0.00</c:formatCode>
                <c:ptCount val="17"/>
                <c:pt idx="3">
                  <c:v>1.393</c:v>
                </c:pt>
                <c:pt idx="4">
                  <c:v>1.2556882053992688</c:v>
                </c:pt>
                <c:pt idx="13">
                  <c:v>0.67540153780643442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E6-4986-A894-B9DFD2C21A4E}"/>
            </c:ext>
          </c:extLst>
        </c:ser>
        <c:ser>
          <c:idx val="5"/>
          <c:order val="5"/>
          <c:tx>
            <c:strRef>
              <c:f>箱ひげ図!$BK$13</c:f>
              <c:strCache>
                <c:ptCount val="1"/>
                <c:pt idx="0">
                  <c:v>外れ値2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ysClr val="window" lastClr="FFFFFF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箱ひげ図!$BL$13:$CB$13</c:f>
              <c:numCache>
                <c:formatCode>0.00</c:formatCode>
                <c:ptCount val="17"/>
                <c:pt idx="13">
                  <c:v>1.2881756667228175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E6-4986-A894-B9DFD2C21A4E}"/>
            </c:ext>
          </c:extLst>
        </c:ser>
        <c:ser>
          <c:idx val="6"/>
          <c:order val="6"/>
          <c:tx>
            <c:strRef>
              <c:f>箱ひげ図!$BK$14</c:f>
              <c:strCache>
                <c:ptCount val="1"/>
                <c:pt idx="0">
                  <c:v>外れ値3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ysClr val="window" lastClr="FFFFFF"/>
              </a:solidFill>
              <a:ln w="9525">
                <a:solidFill>
                  <a:schemeClr val="tx1"/>
                </a:solidFill>
              </a:ln>
              <a:effectLst/>
            </c:spPr>
          </c:marker>
          <c:yVal>
            <c:numRef>
              <c:f>箱ひげ図!$BL$14:$CB$14</c:f>
              <c:numCache>
                <c:formatCode>0.00</c:formatCode>
                <c:ptCount val="1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E6-4986-A894-B9DFD2C21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145240"/>
        <c:axId val="768140976"/>
      </c:scatterChart>
      <c:catAx>
        <c:axId val="76814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0976"/>
        <c:crosses val="autoZero"/>
        <c:auto val="1"/>
        <c:lblAlgn val="ctr"/>
        <c:lblOffset val="100"/>
        <c:noMultiLvlLbl val="0"/>
      </c:catAx>
      <c:valAx>
        <c:axId val="7681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sz="1000">
                    <a:solidFill>
                      <a:schemeClr val="tx1"/>
                    </a:solidFill>
                  </a:rPr>
                  <a:t>Metabolic rate [met]</a:t>
                </a:r>
                <a:endParaRPr lang="ja-JP" sz="10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1.387176662227216E-2"/>
              <c:y val="0.179757296621838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ja-JP"/>
            </a:p>
          </c:txPr>
        </c:title>
        <c:numFmt formatCode="#,##0.0_);[Red]\(#,##0.0\)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768145240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883095210827814E-2"/>
          <c:y val="0.17419396329714371"/>
          <c:w val="0.86869354979558999"/>
          <c:h val="0.76657612716133472"/>
        </c:manualLayout>
      </c:layout>
      <c:barChart>
        <c:barDir val="bar"/>
        <c:grouping val="percentStacked"/>
        <c:varyColors val="0"/>
        <c:ser>
          <c:idx val="12"/>
          <c:order val="0"/>
          <c:tx>
            <c:strRef>
              <c:f>環境の感じ方グラフ!$AB$2</c:f>
              <c:strCache>
                <c:ptCount val="1"/>
                <c:pt idx="0">
                  <c:v>寒い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環境の感じ方グラフ!$AB$3:$AB$8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D7-4A03-B323-119D12F7EA95}"/>
            </c:ext>
          </c:extLst>
        </c:ser>
        <c:ser>
          <c:idx val="7"/>
          <c:order val="1"/>
          <c:tx>
            <c:strRef>
              <c:f>環境の感じ方グラフ!$AC$2</c:f>
              <c:strCache>
                <c:ptCount val="1"/>
                <c:pt idx="0">
                  <c:v>寒いー涼しい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環境の感じ方グラフ!$AC$3:$AC$8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BD7-4A03-B323-119D12F7EA95}"/>
            </c:ext>
          </c:extLst>
        </c:ser>
        <c:ser>
          <c:idx val="1"/>
          <c:order val="2"/>
          <c:tx>
            <c:strRef>
              <c:f>環境の感じ方グラフ!$AD$2</c:f>
              <c:strCache>
                <c:ptCount val="1"/>
                <c:pt idx="0">
                  <c:v>涼しい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環境の感じ方グラフ!$Z$3:$AA$8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環境の感じ方グラフ!$AD$3:$AD$8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D7-4A03-B323-119D12F7EA95}"/>
            </c:ext>
          </c:extLst>
        </c:ser>
        <c:ser>
          <c:idx val="0"/>
          <c:order val="3"/>
          <c:tx>
            <c:strRef>
              <c:f>環境の感じ方グラフ!$AE$2</c:f>
              <c:strCache>
                <c:ptCount val="1"/>
                <c:pt idx="0">
                  <c:v>涼しいーやや涼しい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環境の感じ方グラフ!$Z$3:$AA$8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環境の感じ方グラフ!$AE$3:$AE$8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7-4A03-B323-119D12F7EA95}"/>
            </c:ext>
          </c:extLst>
        </c:ser>
        <c:ser>
          <c:idx val="2"/>
          <c:order val="4"/>
          <c:tx>
            <c:strRef>
              <c:f>環境の感じ方グラフ!$AF$2</c:f>
              <c:strCache>
                <c:ptCount val="1"/>
                <c:pt idx="0">
                  <c:v>やや涼しい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環境の感じ方グラフ!$Z$3:$AA$8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環境の感じ方グラフ!$AF$3:$AF$8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D7-4A03-B323-119D12F7EA95}"/>
            </c:ext>
          </c:extLst>
        </c:ser>
        <c:ser>
          <c:idx val="8"/>
          <c:order val="5"/>
          <c:tx>
            <c:strRef>
              <c:f>環境の感じ方グラフ!$AG$2</c:f>
              <c:strCache>
                <c:ptCount val="1"/>
                <c:pt idx="0">
                  <c:v>やや涼しいーどちらでもない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環境の感じ方グラフ!$AG$3:$AG$8</c:f>
              <c:numCache>
                <c:formatCode>General</c:formatCode>
                <c:ptCount val="6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D7-4A03-B323-119D12F7EA95}"/>
            </c:ext>
          </c:extLst>
        </c:ser>
        <c:ser>
          <c:idx val="3"/>
          <c:order val="6"/>
          <c:tx>
            <c:strRef>
              <c:f>環境の感じ方グラフ!$AH$2</c:f>
              <c:strCache>
                <c:ptCount val="1"/>
                <c:pt idx="0">
                  <c:v>どちらでもない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環境の感じ方グラフ!$Z$3:$AA$8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環境の感じ方グラフ!$AH$3:$AH$8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D7-4A03-B323-119D12F7EA95}"/>
            </c:ext>
          </c:extLst>
        </c:ser>
        <c:ser>
          <c:idx val="9"/>
          <c:order val="7"/>
          <c:tx>
            <c:strRef>
              <c:f>環境の感じ方グラフ!$AI$2</c:f>
              <c:strCache>
                <c:ptCount val="1"/>
                <c:pt idx="0">
                  <c:v>どちらでもないーやや暖かい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環境の感じ方グラフ!$AI$3:$AI$8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BD7-4A03-B323-119D12F7EA95}"/>
            </c:ext>
          </c:extLst>
        </c:ser>
        <c:ser>
          <c:idx val="4"/>
          <c:order val="8"/>
          <c:tx>
            <c:strRef>
              <c:f>環境の感じ方グラフ!$AJ$2</c:f>
              <c:strCache>
                <c:ptCount val="1"/>
                <c:pt idx="0">
                  <c:v>やや暖かい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環境の感じ方グラフ!$Z$3:$AA$8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環境の感じ方グラフ!$AJ$3:$AJ$8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D7-4A03-B323-119D12F7EA95}"/>
            </c:ext>
          </c:extLst>
        </c:ser>
        <c:ser>
          <c:idx val="10"/>
          <c:order val="9"/>
          <c:tx>
            <c:strRef>
              <c:f>環境の感じ方グラフ!$AK$2</c:f>
              <c:strCache>
                <c:ptCount val="1"/>
                <c:pt idx="0">
                  <c:v>やや暖かいー暖かい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環境の感じ方グラフ!$AK$3:$AK$8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D7-4A03-B323-119D12F7EA95}"/>
            </c:ext>
          </c:extLst>
        </c:ser>
        <c:ser>
          <c:idx val="5"/>
          <c:order val="10"/>
          <c:tx>
            <c:strRef>
              <c:f>環境の感じ方グラフ!$AL$2</c:f>
              <c:strCache>
                <c:ptCount val="1"/>
                <c:pt idx="0">
                  <c:v>暖かい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環境の感じ方グラフ!$Z$3:$AA$8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環境の感じ方グラフ!$AL$3:$AL$8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D7-4A03-B323-119D12F7EA95}"/>
            </c:ext>
          </c:extLst>
        </c:ser>
        <c:ser>
          <c:idx val="11"/>
          <c:order val="11"/>
          <c:tx>
            <c:strRef>
              <c:f>環境の感じ方グラフ!$AM$2</c:f>
              <c:strCache>
                <c:ptCount val="1"/>
                <c:pt idx="0">
                  <c:v>暖かいー暑い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環境の感じ方グラフ!$AM$3:$AM$8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BD7-4A03-B323-119D12F7EA95}"/>
            </c:ext>
          </c:extLst>
        </c:ser>
        <c:ser>
          <c:idx val="6"/>
          <c:order val="12"/>
          <c:tx>
            <c:strRef>
              <c:f>環境の感じ方グラフ!$AN$2</c:f>
              <c:strCache>
                <c:ptCount val="1"/>
                <c:pt idx="0">
                  <c:v>暑い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環境の感じ方グラフ!$Z$3:$AA$8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環境の感じ方グラフ!$AN$3:$AN$8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D7-4A03-B323-119D12F7E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293064"/>
        <c:axId val="511291752"/>
      </c:barChart>
      <c:catAx>
        <c:axId val="511293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511291752"/>
        <c:crosses val="autoZero"/>
        <c:auto val="1"/>
        <c:lblAlgn val="ctr"/>
        <c:lblOffset val="100"/>
        <c:noMultiLvlLbl val="0"/>
      </c:catAx>
      <c:valAx>
        <c:axId val="511291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51129306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ayout>
        <c:manualLayout>
          <c:xMode val="edge"/>
          <c:yMode val="edge"/>
          <c:x val="1.6964778224605255E-3"/>
          <c:y val="1.0015367160874363E-2"/>
          <c:w val="0.964742859961778"/>
          <c:h val="0.1498394041886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883095210827814E-2"/>
          <c:y val="0.30771980545932726"/>
          <c:w val="0.81095849808804332"/>
          <c:h val="0.62109391761606292"/>
        </c:manualLayout>
      </c:layout>
      <c:barChart>
        <c:barDir val="bar"/>
        <c:grouping val="stacked"/>
        <c:varyColors val="0"/>
        <c:ser>
          <c:idx val="0"/>
          <c:order val="3"/>
          <c:tx>
            <c:strRef>
              <c:f>環境の感じ方グラフ!$AE$21</c:f>
              <c:strCache>
                <c:ptCount val="1"/>
                <c:pt idx="0">
                  <c:v>やや暖かいー暖かい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環境の感じ方グラフ!$Z$22:$AA$27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環境の感じ方グラフ!$AE$22:$AE$27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7-4A03-B323-119D12F7EA95}"/>
            </c:ext>
          </c:extLst>
        </c:ser>
        <c:ser>
          <c:idx val="2"/>
          <c:order val="4"/>
          <c:tx>
            <c:strRef>
              <c:f>環境の感じ方グラフ!$AF$21</c:f>
              <c:strCache>
                <c:ptCount val="1"/>
                <c:pt idx="0">
                  <c:v>やや暖かい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環境の感じ方グラフ!$Z$22:$AA$27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環境の感じ方グラフ!$AF$22:$AF$27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D7-4A03-B323-119D12F7EA95}"/>
            </c:ext>
          </c:extLst>
        </c:ser>
        <c:ser>
          <c:idx val="8"/>
          <c:order val="5"/>
          <c:tx>
            <c:strRef>
              <c:f>環境の感じ方グラフ!$AG$21</c:f>
              <c:strCache>
                <c:ptCount val="1"/>
                <c:pt idx="0">
                  <c:v>どちらでもないーやや暖かい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#,##0_);\(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環境の感じ方グラフ!$Z$22:$AA$27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環境の感じ方グラフ!$AG$22:$AG$27</c:f>
              <c:numCache>
                <c:formatCode>General</c:formatCode>
                <c:ptCount val="6"/>
                <c:pt idx="0">
                  <c:v>0</c:v>
                </c:pt>
                <c:pt idx="1">
                  <c:v>-1</c:v>
                </c:pt>
                <c:pt idx="2">
                  <c:v>0</c:v>
                </c:pt>
                <c:pt idx="3">
                  <c:v>0</c:v>
                </c:pt>
                <c:pt idx="4">
                  <c:v>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D7-4A03-B323-119D12F7EA95}"/>
            </c:ext>
          </c:extLst>
        </c:ser>
        <c:ser>
          <c:idx val="3"/>
          <c:order val="6"/>
          <c:tx>
            <c:strRef>
              <c:f>環境の感じ方グラフ!$AH$21</c:f>
              <c:strCache>
                <c:ptCount val="1"/>
                <c:pt idx="0">
                  <c:v>どちらでもない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環境の感じ方グラフ!$Z$22:$AA$27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環境の感じ方グラフ!$AH$22:$AH$27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D7-4A03-B323-119D12F7EA95}"/>
            </c:ext>
          </c:extLst>
        </c:ser>
        <c:ser>
          <c:idx val="9"/>
          <c:order val="7"/>
          <c:tx>
            <c:strRef>
              <c:f>環境の感じ方グラフ!$AI$21</c:f>
              <c:strCache>
                <c:ptCount val="1"/>
                <c:pt idx="0">
                  <c:v>どちらでもないーやや暖かい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環境の感じ方グラフ!$Z$22:$AA$27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環境の感じ方グラフ!$AI$22:$AI$27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BD7-4A03-B323-119D12F7EA95}"/>
            </c:ext>
          </c:extLst>
        </c:ser>
        <c:ser>
          <c:idx val="4"/>
          <c:order val="8"/>
          <c:tx>
            <c:strRef>
              <c:f>環境の感じ方グラフ!$AJ$21</c:f>
              <c:strCache>
                <c:ptCount val="1"/>
                <c:pt idx="0">
                  <c:v>やや暖かい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環境の感じ方グラフ!$Z$22:$AA$27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環境の感じ方グラフ!$AJ$22:$AJ$27</c:f>
              <c:numCache>
                <c:formatCode>General</c:formatCode>
                <c:ptCount val="6"/>
                <c:pt idx="0">
                  <c:v>3</c:v>
                </c:pt>
                <c:pt idx="1">
                  <c:v>5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D7-4A03-B323-119D12F7EA95}"/>
            </c:ext>
          </c:extLst>
        </c:ser>
        <c:ser>
          <c:idx val="10"/>
          <c:order val="9"/>
          <c:tx>
            <c:strRef>
              <c:f>環境の感じ方グラフ!$AK$21</c:f>
              <c:strCache>
                <c:ptCount val="1"/>
                <c:pt idx="0">
                  <c:v>やや暖かいー暖かい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環境の感じ方グラフ!$Z$22:$AA$27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環境の感じ方グラフ!$AK$22:$AK$27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D7-4A03-B323-119D12F7EA95}"/>
            </c:ext>
          </c:extLst>
        </c:ser>
        <c:ser>
          <c:idx val="5"/>
          <c:order val="10"/>
          <c:tx>
            <c:strRef>
              <c:f>環境の感じ方グラフ!$AL$21</c:f>
              <c:strCache>
                <c:ptCount val="1"/>
                <c:pt idx="0">
                  <c:v>暖かい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環境の感じ方グラフ!$Z$22:$AA$27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環境の感じ方グラフ!$AL$22:$AL$27</c:f>
              <c:numCache>
                <c:formatCode>General</c:formatCode>
                <c:ptCount val="6"/>
                <c:pt idx="0">
                  <c:v>2</c:v>
                </c:pt>
                <c:pt idx="1">
                  <c:v>1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D7-4A03-B323-119D12F7EA95}"/>
            </c:ext>
          </c:extLst>
        </c:ser>
        <c:ser>
          <c:idx val="11"/>
          <c:order val="11"/>
          <c:tx>
            <c:strRef>
              <c:f>環境の感じ方グラフ!$AM$21</c:f>
              <c:strCache>
                <c:ptCount val="1"/>
                <c:pt idx="0">
                  <c:v>暖かいー暑い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環境の感じ方グラフ!$Z$22:$AA$27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環境の感じ方グラフ!$AM$22:$AM$27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BD7-4A03-B323-119D12F7EA95}"/>
            </c:ext>
          </c:extLst>
        </c:ser>
        <c:ser>
          <c:idx val="6"/>
          <c:order val="12"/>
          <c:tx>
            <c:strRef>
              <c:f>環境の感じ方グラフ!$AN$21</c:f>
              <c:strCache>
                <c:ptCount val="1"/>
                <c:pt idx="0">
                  <c:v>暑い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numFmt formatCode="#;\-#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ja-JP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環境の感じ方グラフ!$Z$22:$AA$27</c:f>
              <c:multiLvlStrCache>
                <c:ptCount val="6"/>
                <c:lvl>
                  <c:pt idx="0">
                    <c:v>Female (N=10)</c:v>
                  </c:pt>
                  <c:pt idx="1">
                    <c:v>Male (N=10)</c:v>
                  </c:pt>
                  <c:pt idx="2">
                    <c:v>Female (N=10)</c:v>
                  </c:pt>
                  <c:pt idx="3">
                    <c:v>Male (N=10)</c:v>
                  </c:pt>
                  <c:pt idx="4">
                    <c:v>Female (N=10)</c:v>
                  </c:pt>
                  <c:pt idx="5">
                    <c:v>Male (N=10)</c:v>
                  </c:pt>
                </c:lvl>
                <c:lvl>
                  <c:pt idx="0">
                    <c:v>B and C</c:v>
                  </c:pt>
                  <c:pt idx="2">
                    <c:v>A and C</c:v>
                  </c:pt>
                  <c:pt idx="4">
                    <c:v>A and B</c:v>
                  </c:pt>
                </c:lvl>
              </c:multiLvlStrCache>
            </c:multiLvlStrRef>
          </c:cat>
          <c:val>
            <c:numRef>
              <c:f>環境の感じ方グラフ!$AN$22:$AN$27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D7-4A03-B323-119D12F7E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511293064"/>
        <c:axId val="511291752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環境の感じ方グラフ!$AB$2</c15:sqref>
                        </c15:formulaRef>
                      </c:ext>
                    </c:extLst>
                    <c:strCache>
                      <c:ptCount val="1"/>
                      <c:pt idx="0">
                        <c:v>寒い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0" i="0" u="none" strike="noStrike" kern="1200" baseline="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Arial" panose="020B0604020202020204" pitchFamily="34" charset="0"/>
                        </a:defRPr>
                      </a:pPr>
                      <a:endParaRPr lang="ja-JP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multiLvlStrRef>
                    <c:extLst>
                      <c:ext uri="{02D57815-91ED-43cb-92C2-25804820EDAC}">
                        <c15:formulaRef>
                          <c15:sqref>環境の感じ方グラフ!$Z$22:$AA$27</c15:sqref>
                        </c15:formulaRef>
                      </c:ext>
                    </c:extLst>
                    <c:multiLvlStrCache>
                      <c:ptCount val="6"/>
                      <c:lvl>
                        <c:pt idx="0">
                          <c:v>Female (N=10)</c:v>
                        </c:pt>
                        <c:pt idx="1">
                          <c:v>Male (N=10)</c:v>
                        </c:pt>
                        <c:pt idx="2">
                          <c:v>Female (N=10)</c:v>
                        </c:pt>
                        <c:pt idx="3">
                          <c:v>Male (N=10)</c:v>
                        </c:pt>
                        <c:pt idx="4">
                          <c:v>Female (N=10)</c:v>
                        </c:pt>
                        <c:pt idx="5">
                          <c:v>Male (N=10)</c:v>
                        </c:pt>
                      </c:lvl>
                      <c:lvl>
                        <c:pt idx="0">
                          <c:v>B and C</c:v>
                        </c:pt>
                        <c:pt idx="2">
                          <c:v>A and C</c:v>
                        </c:pt>
                        <c:pt idx="4">
                          <c:v>A and B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環境の感じ方グラフ!$AB$3:$AB$8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6BD7-4A03-B323-119D12F7EA95}"/>
                  </c:ext>
                </c:extLst>
              </c15:ser>
            </c15:filteredBarSeries>
            <c15:filteredBarSeries>
              <c15:ser>
                <c:idx val="7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環境の感じ方グラフ!$AC$2</c15:sqref>
                        </c15:formulaRef>
                      </c:ext>
                    </c:extLst>
                    <c:strCache>
                      <c:ptCount val="1"/>
                      <c:pt idx="0">
                        <c:v>寒いー涼しい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0" i="0" u="none" strike="noStrike" kern="1200" baseline="0">
                          <a:solidFill>
                            <a:schemeClr val="tx1"/>
                          </a:solidFill>
                          <a:latin typeface="Arial" panose="020B0604020202020204" pitchFamily="34" charset="0"/>
                          <a:ea typeface="+mn-ea"/>
                          <a:cs typeface="Arial" panose="020B0604020202020204" pitchFamily="34" charset="0"/>
                        </a:defRPr>
                      </a:pPr>
                      <a:endParaRPr lang="ja-JP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環境の感じ方グラフ!$Z$22:$AA$27</c15:sqref>
                        </c15:formulaRef>
                      </c:ext>
                    </c:extLst>
                    <c:multiLvlStrCache>
                      <c:ptCount val="6"/>
                      <c:lvl>
                        <c:pt idx="0">
                          <c:v>Female (N=10)</c:v>
                        </c:pt>
                        <c:pt idx="1">
                          <c:v>Male (N=10)</c:v>
                        </c:pt>
                        <c:pt idx="2">
                          <c:v>Female (N=10)</c:v>
                        </c:pt>
                        <c:pt idx="3">
                          <c:v>Male (N=10)</c:v>
                        </c:pt>
                        <c:pt idx="4">
                          <c:v>Female (N=10)</c:v>
                        </c:pt>
                        <c:pt idx="5">
                          <c:v>Male (N=10)</c:v>
                        </c:pt>
                      </c:lvl>
                      <c:lvl>
                        <c:pt idx="0">
                          <c:v>B and C</c:v>
                        </c:pt>
                        <c:pt idx="2">
                          <c:v>A and C</c:v>
                        </c:pt>
                        <c:pt idx="4">
                          <c:v>A and B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環境の感じ方グラフ!$AC$3:$AC$8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BD7-4A03-B323-119D12F7EA95}"/>
                  </c:ext>
                </c:extLst>
              </c15:ser>
            </c15:filteredBarSeries>
            <c15:filteredBa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環境の感じ方グラフ!$AD$2</c15:sqref>
                        </c15:formulaRef>
                      </c:ext>
                    </c:extLst>
                    <c:strCache>
                      <c:ptCount val="1"/>
                      <c:pt idx="0">
                        <c:v>涼しい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#;\-#;;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0" i="0" u="none" strike="noStrike" kern="1200" baseline="0">
                          <a:solidFill>
                            <a:sysClr val="windowText" lastClr="000000"/>
                          </a:solidFill>
                          <a:latin typeface="Arial" panose="020B0604020202020204" pitchFamily="34" charset="0"/>
                          <a:ea typeface="+mn-ea"/>
                          <a:cs typeface="Arial" panose="020B0604020202020204" pitchFamily="34" charset="0"/>
                        </a:defRPr>
                      </a:pPr>
                      <a:endParaRPr lang="ja-JP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環境の感じ方グラフ!$Z$22:$AA$27</c15:sqref>
                        </c15:formulaRef>
                      </c:ext>
                    </c:extLst>
                    <c:multiLvlStrCache>
                      <c:ptCount val="6"/>
                      <c:lvl>
                        <c:pt idx="0">
                          <c:v>Female (N=10)</c:v>
                        </c:pt>
                        <c:pt idx="1">
                          <c:v>Male (N=10)</c:v>
                        </c:pt>
                        <c:pt idx="2">
                          <c:v>Female (N=10)</c:v>
                        </c:pt>
                        <c:pt idx="3">
                          <c:v>Male (N=10)</c:v>
                        </c:pt>
                        <c:pt idx="4">
                          <c:v>Female (N=10)</c:v>
                        </c:pt>
                        <c:pt idx="5">
                          <c:v>Male (N=10)</c:v>
                        </c:pt>
                      </c:lvl>
                      <c:lvl>
                        <c:pt idx="0">
                          <c:v>B and C</c:v>
                        </c:pt>
                        <c:pt idx="2">
                          <c:v>A and C</c:v>
                        </c:pt>
                        <c:pt idx="4">
                          <c:v>A and B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環境の感じ方グラフ!$AD$3:$AD$8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BD7-4A03-B323-119D12F7EA95}"/>
                  </c:ext>
                </c:extLst>
              </c15:ser>
            </c15:filteredBarSeries>
          </c:ext>
        </c:extLst>
      </c:barChart>
      <c:catAx>
        <c:axId val="511293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ja-JP"/>
          </a:p>
        </c:txPr>
        <c:crossAx val="511291752"/>
        <c:crosses val="autoZero"/>
        <c:auto val="0"/>
        <c:lblAlgn val="ctr"/>
        <c:lblOffset val="100"/>
        <c:noMultiLvlLbl val="0"/>
      </c:catAx>
      <c:valAx>
        <c:axId val="511291752"/>
        <c:scaling>
          <c:orientation val="minMax"/>
          <c:max val="10"/>
          <c:min val="-10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1293064"/>
        <c:crossesAt val="0"/>
        <c:crossBetween val="midCat"/>
        <c:majorUnit val="1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1.696514242547825E-3"/>
          <c:y val="0.17089330114884119"/>
          <c:w val="0.97554767988047153"/>
          <c:h val="9.7319143723116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4.0901137357830271E-4"/>
                  <c:y val="-8.83942111402740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PSIとΔTSV!$Y$21:$AD$21</c:f>
              <c:numCache>
                <c:formatCode>General</c:formatCode>
                <c:ptCount val="6"/>
                <c:pt idx="0">
                  <c:v>26.4</c:v>
                </c:pt>
                <c:pt idx="1">
                  <c:v>34.9</c:v>
                </c:pt>
                <c:pt idx="2">
                  <c:v>34.9</c:v>
                </c:pt>
                <c:pt idx="3">
                  <c:v>40.200000000000003</c:v>
                </c:pt>
                <c:pt idx="4">
                  <c:v>26.4</c:v>
                </c:pt>
                <c:pt idx="5">
                  <c:v>40.200000000000003</c:v>
                </c:pt>
              </c:numCache>
            </c:numRef>
          </c:xVal>
          <c:yVal>
            <c:numRef>
              <c:f>PSIとΔTSV!$Y$6:$AD$6</c:f>
              <c:numCache>
                <c:formatCode>0.0_ </c:formatCode>
                <c:ptCount val="6"/>
                <c:pt idx="0">
                  <c:v>0.77499999999999991</c:v>
                </c:pt>
                <c:pt idx="1">
                  <c:v>1.175</c:v>
                </c:pt>
                <c:pt idx="2">
                  <c:v>1.2955882352941177</c:v>
                </c:pt>
                <c:pt idx="3">
                  <c:v>1.75</c:v>
                </c:pt>
                <c:pt idx="4">
                  <c:v>0.6</c:v>
                </c:pt>
                <c:pt idx="5">
                  <c:v>1.2250000000000001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7-47BE-A666-F9495F54F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90799"/>
        <c:axId val="259108847"/>
      </c:scatterChart>
      <c:valAx>
        <c:axId val="73759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PSI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9108847"/>
        <c:crosses val="autoZero"/>
        <c:crossBetween val="midCat"/>
      </c:valAx>
      <c:valAx>
        <c:axId val="259108847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TSV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3759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4.0901137357830271E-4"/>
                  <c:y val="-8.83942111402740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PSIとΔTSV!$Y$10:$AA$10</c:f>
              <c:numCache>
                <c:formatCode>General</c:formatCode>
                <c:ptCount val="3"/>
                <c:pt idx="0">
                  <c:v>26.4</c:v>
                </c:pt>
                <c:pt idx="1">
                  <c:v>34.9</c:v>
                </c:pt>
                <c:pt idx="2">
                  <c:v>40.200000000000003</c:v>
                </c:pt>
              </c:numCache>
            </c:numRef>
          </c:xVal>
          <c:yVal>
            <c:numRef>
              <c:f>PSIとΔTSV!$Y$13:$AA$13</c:f>
              <c:numCache>
                <c:formatCode>0.0_ </c:formatCode>
                <c:ptCount val="3"/>
                <c:pt idx="0">
                  <c:v>0.6875</c:v>
                </c:pt>
                <c:pt idx="1">
                  <c:v>1.2352941176470589</c:v>
                </c:pt>
                <c:pt idx="2">
                  <c:v>1.4875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7-47BE-A666-F9495F54F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590799"/>
        <c:axId val="259108847"/>
      </c:scatterChart>
      <c:valAx>
        <c:axId val="73759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PSI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9108847"/>
        <c:crosses val="autoZero"/>
        <c:crossBetween val="midCat"/>
      </c:valAx>
      <c:valAx>
        <c:axId val="259108847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ΔTSV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37590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plus>
            <c:min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主観的申告結果!$E$30</c:f>
              <c:numCache>
                <c:formatCode>0.00</c:formatCode>
                <c:ptCount val="1"/>
                <c:pt idx="0">
                  <c:v>-0.7142857142857143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7-475F-AF81-CBA325E5C435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plus>
            <c:min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主観的申告結果!$E$31</c:f>
              <c:numCache>
                <c:formatCode>0.00</c:formatCode>
                <c:ptCount val="1"/>
                <c:pt idx="0">
                  <c:v>-0.45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7-475F-AF81-CBA325E5C435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plus>
            <c:min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主観的申告結果!$E$32</c:f>
              <c:numCache>
                <c:formatCode>0.00</c:formatCode>
                <c:ptCount val="1"/>
                <c:pt idx="0">
                  <c:v>-0.95454545454545459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7-475F-AF81-CBA325E5C435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3AE7-475F-AF81-CBA325E5C435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plus>
            <c:min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主観的申告結果!$E$34</c:f>
              <c:numCache>
                <c:formatCode>0.00</c:formatCode>
                <c:ptCount val="1"/>
                <c:pt idx="0">
                  <c:v>-0.375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7-475F-AF81-CBA325E5C435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plus>
            <c:min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主観的申告結果!$E$35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75F-AF81-CBA325E5C435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plus>
            <c:min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主観的申告結果!$E$36</c:f>
              <c:numCache>
                <c:formatCode>0.00</c:formatCode>
                <c:ptCount val="1"/>
                <c:pt idx="0">
                  <c:v>-0.4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75F-AF81-CBA325E5C435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3AE7-475F-AF81-CBA325E5C435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主観的申告結果!$E$38</c:f>
              <c:numCache>
                <c:formatCode>0.00</c:formatCode>
                <c:ptCount val="1"/>
                <c:pt idx="0">
                  <c:v>-0.27500000000000002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75F-AF81-CBA325E5C435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plus>
            <c:min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主観的申告結果!$E$39</c:f>
              <c:numCache>
                <c:formatCode>0.00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E7-475F-AF81-CBA325E5C435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plus>
            <c:min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主観的申告結果!$E$40</c:f>
              <c:numCache>
                <c:formatCode>0.00</c:formatCode>
                <c:ptCount val="1"/>
                <c:pt idx="0">
                  <c:v>-0.6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E7-475F-AF81-CBA325E5C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3AE7-475F-AF81-CBA325E5C435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AE7-475F-AF81-CBA325E5C435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主観的申告結果!$D$47</c:f>
                <c:numCache>
                  <c:formatCode>General</c:formatCode>
                  <c:ptCount val="1"/>
                  <c:pt idx="0">
                    <c:v>0.60327902187237747</c:v>
                  </c:pt>
                </c:numCache>
              </c:numRef>
            </c:plus>
            <c:minus>
              <c:numRef>
                <c:f>主観的申告結果!$D$47</c:f>
                <c:numCache>
                  <c:formatCode>General</c:formatCode>
                  <c:ptCount val="1"/>
                  <c:pt idx="0">
                    <c:v>0.60327902187237747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主観的申告結果!$D$30</c:f>
              <c:numCache>
                <c:formatCode>0.00</c:formatCode>
                <c:ptCount val="1"/>
                <c:pt idx="0">
                  <c:v>1.5714285714285701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1-4EA0-ACAB-30E7BC54A874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主観的申告結果!$D$48</c:f>
                <c:numCache>
                  <c:formatCode>General</c:formatCode>
                  <c:ptCount val="1"/>
                  <c:pt idx="0">
                    <c:v>0.54772255750516607</c:v>
                  </c:pt>
                </c:numCache>
              </c:numRef>
            </c:plus>
            <c:minus>
              <c:numRef>
                <c:f>主観的申告結果!$D$48</c:f>
                <c:numCache>
                  <c:formatCode>General</c:formatCode>
                  <c:ptCount val="1"/>
                  <c:pt idx="0">
                    <c:v>0.54772255750516607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主観的申告結果!$D$31</c:f>
              <c:numCache>
                <c:formatCode>0.00</c:formatCode>
                <c:ptCount val="1"/>
                <c:pt idx="0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1-4EA0-ACAB-30E7BC54A874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主観的申告結果!$D$49</c:f>
                <c:numCache>
                  <c:formatCode>General</c:formatCode>
                  <c:ptCount val="1"/>
                  <c:pt idx="0">
                    <c:v>0.64282434653322507</c:v>
                  </c:pt>
                </c:numCache>
              </c:numRef>
            </c:plus>
            <c:minus>
              <c:numRef>
                <c:f>主観的申告結果!$D$49</c:f>
                <c:numCache>
                  <c:formatCode>General</c:formatCode>
                  <c:ptCount val="1"/>
                  <c:pt idx="0">
                    <c:v>0.64282434653322507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主観的申告結果!$D$32</c:f>
              <c:numCache>
                <c:formatCode>0.00</c:formatCode>
                <c:ptCount val="1"/>
                <c:pt idx="0">
                  <c:v>1.6363636363636365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1-4EA0-ACAB-30E7BC54A874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5301-4EA0-ACAB-30E7BC54A874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2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主観的申告結果!$D$51</c:f>
                <c:numCache>
                  <c:formatCode>General</c:formatCode>
                  <c:ptCount val="1"/>
                  <c:pt idx="0">
                    <c:v>0.74958321752824753</c:v>
                  </c:pt>
                </c:numCache>
              </c:numRef>
            </c:plus>
            <c:minus>
              <c:numRef>
                <c:f>主観的申告結果!$D$51</c:f>
                <c:numCache>
                  <c:formatCode>General</c:formatCode>
                  <c:ptCount val="1"/>
                  <c:pt idx="0">
                    <c:v>0.74958321752824753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主観的申告結果!$D$34</c:f>
              <c:numCache>
                <c:formatCode>0.00</c:formatCode>
                <c:ptCount val="1"/>
                <c:pt idx="0">
                  <c:v>1.2749999999999999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1-4EA0-ACAB-30E7BC54A874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主観的申告結果!$D$52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plus>
            <c:minus>
              <c:numRef>
                <c:f>主観的申告結果!$D$52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主観的申告結果!$D$35</c:f>
              <c:numCache>
                <c:formatCode>0.00</c:formatCode>
                <c:ptCount val="1"/>
                <c:pt idx="0">
                  <c:v>1.45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01-4EA0-ACAB-30E7BC54A874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主観的申告結果!$D$53</c:f>
                <c:numCache>
                  <c:formatCode>General</c:formatCode>
                  <c:ptCount val="1"/>
                  <c:pt idx="0">
                    <c:v>0.66332495807107994</c:v>
                  </c:pt>
                </c:numCache>
              </c:numRef>
            </c:plus>
            <c:minus>
              <c:numRef>
                <c:f>主観的申告結果!$D$53</c:f>
                <c:numCache>
                  <c:formatCode>General</c:formatCode>
                  <c:ptCount val="1"/>
                  <c:pt idx="0">
                    <c:v>0.66332495807107994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主観的申告結果!$D$36</c:f>
              <c:numCache>
                <c:formatCode>0.00</c:formatCode>
                <c:ptCount val="1"/>
                <c:pt idx="0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01-4EA0-ACAB-30E7BC54A874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5301-4EA0-ACAB-30E7BC54A874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主観的申告結果!$D$55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主観的申告結果!$D$38</c:f>
              <c:numCache>
                <c:formatCode>0.00</c:formatCode>
                <c:ptCount val="1"/>
                <c:pt idx="0">
                  <c:v>0.52500000000000002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1-4EA0-ACAB-30E7BC54A874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主観的申告結果!$D$56</c:f>
                <c:numCache>
                  <c:formatCode>General</c:formatCode>
                  <c:ptCount val="1"/>
                  <c:pt idx="0">
                    <c:v>0.50990195135927852</c:v>
                  </c:pt>
                </c:numCache>
              </c:numRef>
            </c:plus>
            <c:minus>
              <c:numRef>
                <c:f>主観的申告結果!$D$56</c:f>
                <c:numCache>
                  <c:formatCode>General</c:formatCode>
                  <c:ptCount val="1"/>
                  <c:pt idx="0">
                    <c:v>0.50990195135927852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主観的申告結果!$D$39</c:f>
              <c:numCache>
                <c:formatCode>0.00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01-4EA0-ACAB-30E7BC54A874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主観的申告結果!$D$57</c:f>
                <c:numCache>
                  <c:formatCode>General</c:formatCode>
                  <c:ptCount val="1"/>
                  <c:pt idx="0">
                    <c:v>0.78262379212492639</c:v>
                  </c:pt>
                </c:numCache>
              </c:numRef>
            </c:plus>
            <c:minus>
              <c:numRef>
                <c:f>主観的申告結果!$D$57</c:f>
                <c:numCache>
                  <c:formatCode>General</c:formatCode>
                  <c:ptCount val="1"/>
                  <c:pt idx="0">
                    <c:v>0.78262379212492639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主観的申告結果!$D$40</c:f>
              <c:numCache>
                <c:formatCode>0.00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01-4EA0-ACAB-30E7BC54A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5301-4EA0-ACAB-30E7BC54A874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301-4EA0-ACAB-30E7BC54A874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plus>
            <c:min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主観的申告結果!$E$30</c:f>
              <c:numCache>
                <c:formatCode>0.00</c:formatCode>
                <c:ptCount val="1"/>
                <c:pt idx="0">
                  <c:v>-0.7142857142857143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7-475F-AF81-CBA325E5C435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plus>
            <c:min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主観的申告結果!$E$31</c:f>
              <c:numCache>
                <c:formatCode>0.00</c:formatCode>
                <c:ptCount val="1"/>
                <c:pt idx="0">
                  <c:v>-0.45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7-475F-AF81-CBA325E5C435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plus>
            <c:min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主観的申告結果!$E$32</c:f>
              <c:numCache>
                <c:formatCode>0.00</c:formatCode>
                <c:ptCount val="1"/>
                <c:pt idx="0">
                  <c:v>-0.95454545454545459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7-475F-AF81-CBA325E5C435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3AE7-475F-AF81-CBA325E5C435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plus>
            <c:min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主観的申告結果!$E$34</c:f>
              <c:numCache>
                <c:formatCode>0.00</c:formatCode>
                <c:ptCount val="1"/>
                <c:pt idx="0">
                  <c:v>-0.375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7-475F-AF81-CBA325E5C435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plus>
            <c:min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主観的申告結果!$E$35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75F-AF81-CBA325E5C435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plus>
            <c:min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主観的申告結果!$E$36</c:f>
              <c:numCache>
                <c:formatCode>0.00</c:formatCode>
                <c:ptCount val="1"/>
                <c:pt idx="0">
                  <c:v>-0.4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75F-AF81-CBA325E5C435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3AE7-475F-AF81-CBA325E5C435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主観的申告結果!$E$38</c:f>
              <c:numCache>
                <c:formatCode>0.00</c:formatCode>
                <c:ptCount val="1"/>
                <c:pt idx="0">
                  <c:v>-0.27500000000000002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75F-AF81-CBA325E5C435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plus>
            <c:min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主観的申告結果!$E$39</c:f>
              <c:numCache>
                <c:formatCode>0.00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E7-475F-AF81-CBA325E5C435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plus>
            <c:min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主観的申告結果!$E$40</c:f>
              <c:numCache>
                <c:formatCode>0.00</c:formatCode>
                <c:ptCount val="1"/>
                <c:pt idx="0">
                  <c:v>-0.6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E7-475F-AF81-CBA325E5C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3AE7-475F-AF81-CBA325E5C435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AE7-475F-AF81-CBA325E5C435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主観的申告結果!$K$47</c:f>
                <c:numCache>
                  <c:formatCode>General</c:formatCode>
                  <c:ptCount val="1"/>
                  <c:pt idx="0">
                    <c:v>0.94736476607482079</c:v>
                  </c:pt>
                </c:numCache>
              </c:numRef>
            </c:plus>
            <c:minus>
              <c:numRef>
                <c:f>主観的申告結果!$K$47</c:f>
                <c:numCache>
                  <c:formatCode>General</c:formatCode>
                  <c:ptCount val="1"/>
                  <c:pt idx="0">
                    <c:v>0.94736476607482079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主観的申告結果!$K$38</c:f>
              <c:numCache>
                <c:formatCode>0.0</c:formatCode>
                <c:ptCount val="1"/>
                <c:pt idx="0">
                  <c:v>-0.26470588235294118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3-47D6-BBC9-89A82D2A034D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主観的申告結果!$K$48</c:f>
                <c:numCache>
                  <c:formatCode>General</c:formatCode>
                  <c:ptCount val="1"/>
                  <c:pt idx="0">
                    <c:v>1.1000000000000001</c:v>
                  </c:pt>
                </c:numCache>
              </c:numRef>
            </c:plus>
            <c:minus>
              <c:numRef>
                <c:f>主観的申告結果!$K$48</c:f>
                <c:numCache>
                  <c:formatCode>General</c:formatCode>
                  <c:ptCount val="1"/>
                  <c:pt idx="0">
                    <c:v>1.1000000000000001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主観的申告結果!$K$39</c:f>
              <c:numCache>
                <c:formatCode>0.0</c:formatCode>
                <c:ptCount val="1"/>
                <c:pt idx="0">
                  <c:v>-0.05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3-47D6-BBC9-89A82D2A034D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主観的申告結果!$K$49</c:f>
                <c:numCache>
                  <c:formatCode>General</c:formatCode>
                  <c:ptCount val="1"/>
                  <c:pt idx="0">
                    <c:v>0.5830951894845301</c:v>
                  </c:pt>
                </c:numCache>
              </c:numRef>
            </c:plus>
            <c:minus>
              <c:numRef>
                <c:f>主観的申告結果!$K$49</c:f>
                <c:numCache>
                  <c:formatCode>General</c:formatCode>
                  <c:ptCount val="1"/>
                  <c:pt idx="0">
                    <c:v>0.5830951894845301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主観的申告結果!$K$40</c:f>
              <c:numCache>
                <c:formatCode>0.0</c:formatCode>
                <c:ptCount val="1"/>
                <c:pt idx="0">
                  <c:v>-0.5714285714285714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3-47D6-BBC9-89A82D2A034D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1ED3-47D6-BBC9-89A82D2A034D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主観的申告結果!$K$51</c:f>
                <c:numCache>
                  <c:formatCode>General</c:formatCode>
                  <c:ptCount val="1"/>
                  <c:pt idx="0">
                    <c:v>0.83774343265519913</c:v>
                  </c:pt>
                </c:numCache>
              </c:numRef>
            </c:plus>
            <c:minus>
              <c:numRef>
                <c:f>主観的申告結果!$K$51</c:f>
                <c:numCache>
                  <c:formatCode>General</c:formatCode>
                  <c:ptCount val="1"/>
                  <c:pt idx="0">
                    <c:v>0.83774343265519913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主観的申告結果!$K$34</c:f>
              <c:numCache>
                <c:formatCode>0.0</c:formatCode>
                <c:ptCount val="1"/>
                <c:pt idx="0">
                  <c:v>-0.30952380952380953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D3-47D6-BBC9-89A82D2A034D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主観的申告結果!$K$52</c:f>
                <c:numCache>
                  <c:formatCode>General</c:formatCode>
                  <c:ptCount val="1"/>
                  <c:pt idx="0">
                    <c:v>0.93407708461347028</c:v>
                  </c:pt>
                </c:numCache>
              </c:numRef>
            </c:plus>
            <c:minus>
              <c:numRef>
                <c:f>主観的申告結果!$K$52</c:f>
                <c:numCache>
                  <c:formatCode>General</c:formatCode>
                  <c:ptCount val="1"/>
                  <c:pt idx="0">
                    <c:v>0.93407708461347028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主観的申告結果!$K$35</c:f>
              <c:numCache>
                <c:formatCode>0.0</c:formatCode>
                <c:ptCount val="1"/>
                <c:pt idx="0">
                  <c:v>-0.05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D3-47D6-BBC9-89A82D2A034D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主観的申告結果!$K$53</c:f>
                <c:numCache>
                  <c:formatCode>General</c:formatCode>
                  <c:ptCount val="1"/>
                  <c:pt idx="0">
                    <c:v>0.655554777357089</c:v>
                  </c:pt>
                </c:numCache>
              </c:numRef>
            </c:plus>
            <c:minus>
              <c:numRef>
                <c:f>主観的申告結果!$K$53</c:f>
                <c:numCache>
                  <c:formatCode>General</c:formatCode>
                  <c:ptCount val="1"/>
                  <c:pt idx="0">
                    <c:v>0.655554777357089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主観的申告結果!$K$36</c:f>
              <c:numCache>
                <c:formatCode>0.0</c:formatCode>
                <c:ptCount val="1"/>
                <c:pt idx="0">
                  <c:v>-0.54545454545454541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D3-47D6-BBC9-89A82D2A034D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1ED3-47D6-BBC9-89A82D2A034D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主観的申告結果!$K$55</c:f>
                <c:numCache>
                  <c:formatCode>General</c:formatCode>
                  <c:ptCount val="1"/>
                  <c:pt idx="0">
                    <c:v>0.85950818801190931</c:v>
                  </c:pt>
                </c:numCache>
              </c:numRef>
            </c:plus>
            <c:minus>
              <c:numRef>
                <c:f>主観的申告結果!$K$55</c:f>
                <c:numCache>
                  <c:formatCode>General</c:formatCode>
                  <c:ptCount val="1"/>
                  <c:pt idx="0">
                    <c:v>0.85950818801190931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主観的申告結果!$K$30</c:f>
              <c:numCache>
                <c:formatCode>0.0</c:formatCode>
                <c:ptCount val="1"/>
                <c:pt idx="0">
                  <c:v>-0.05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D3-47D6-BBC9-89A82D2A034D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主観的申告結果!$K$56</c:f>
                <c:numCache>
                  <c:formatCode>General</c:formatCode>
                  <c:ptCount val="1"/>
                  <c:pt idx="0">
                    <c:v>0.98615414616580099</c:v>
                  </c:pt>
                </c:numCache>
              </c:numRef>
            </c:plus>
            <c:minus>
              <c:numRef>
                <c:f>主観的申告結果!$K$56</c:f>
                <c:numCache>
                  <c:formatCode>General</c:formatCode>
                  <c:ptCount val="1"/>
                  <c:pt idx="0">
                    <c:v>0.98615414616580099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主観的申告結果!$K$31</c:f>
              <c:numCache>
                <c:formatCode>0.0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D3-47D6-BBC9-89A82D2A034D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主観的申告結果!$K$57</c:f>
                <c:numCache>
                  <c:formatCode>General</c:formatCode>
                  <c:ptCount val="1"/>
                  <c:pt idx="0">
                    <c:v>0.49487165930539351</c:v>
                  </c:pt>
                </c:numCache>
              </c:numRef>
            </c:plus>
            <c:minus>
              <c:numRef>
                <c:f>主観的申告結果!$K$57</c:f>
                <c:numCache>
                  <c:formatCode>General</c:formatCode>
                  <c:ptCount val="1"/>
                  <c:pt idx="0">
                    <c:v>0.49487165930539351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主観的申告結果!$K$32</c:f>
              <c:numCache>
                <c:formatCode>0.0</c:formatCode>
                <c:ptCount val="1"/>
                <c:pt idx="0">
                  <c:v>-0.4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D3-47D6-BBC9-89A82D2A0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1ED3-47D6-BBC9-89A82D2A034D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ED3-47D6-BBC9-89A82D2A034D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主観的申告結果!$K$47</c:f>
                <c:numCache>
                  <c:formatCode>General</c:formatCode>
                  <c:ptCount val="1"/>
                  <c:pt idx="0">
                    <c:v>0.94736476607482079</c:v>
                  </c:pt>
                </c:numCache>
              </c:numRef>
            </c:plus>
            <c:minus>
              <c:numRef>
                <c:f>主観的申告結果!$K$47</c:f>
                <c:numCache>
                  <c:formatCode>General</c:formatCode>
                  <c:ptCount val="1"/>
                  <c:pt idx="0">
                    <c:v>0.94736476607482079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主観的申告結果!$M$38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D3-47D6-BBC9-89A82D2A034D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主観的申告結果!$K$48</c:f>
                <c:numCache>
                  <c:formatCode>General</c:formatCode>
                  <c:ptCount val="1"/>
                  <c:pt idx="0">
                    <c:v>1.1000000000000001</c:v>
                  </c:pt>
                </c:numCache>
              </c:numRef>
            </c:plus>
            <c:minus>
              <c:numRef>
                <c:f>主観的申告結果!$K$48</c:f>
                <c:numCache>
                  <c:formatCode>General</c:formatCode>
                  <c:ptCount val="1"/>
                  <c:pt idx="0">
                    <c:v>1.1000000000000001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主観的申告結果!$M$39</c:f>
              <c:numCache>
                <c:formatCode>General</c:formatCode>
                <c:ptCount val="1"/>
                <c:pt idx="0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D3-47D6-BBC9-89A82D2A034D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主観的申告結果!$K$49</c:f>
                <c:numCache>
                  <c:formatCode>General</c:formatCode>
                  <c:ptCount val="1"/>
                  <c:pt idx="0">
                    <c:v>0.5830951894845301</c:v>
                  </c:pt>
                </c:numCache>
              </c:numRef>
            </c:plus>
            <c:minus>
              <c:numRef>
                <c:f>主観的申告結果!$K$49</c:f>
                <c:numCache>
                  <c:formatCode>General</c:formatCode>
                  <c:ptCount val="1"/>
                  <c:pt idx="0">
                    <c:v>0.5830951894845301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主観的申告結果!$M$40</c:f>
              <c:numCache>
                <c:formatCode>General</c:formatCode>
                <c:ptCount val="1"/>
                <c:pt idx="0">
                  <c:v>1.2857142857142858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D3-47D6-BBC9-89A82D2A034D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1ED3-47D6-BBC9-89A82D2A034D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主観的申告結果!$K$51</c:f>
                <c:numCache>
                  <c:formatCode>General</c:formatCode>
                  <c:ptCount val="1"/>
                  <c:pt idx="0">
                    <c:v>0.83774343265519913</c:v>
                  </c:pt>
                </c:numCache>
              </c:numRef>
            </c:plus>
            <c:minus>
              <c:numRef>
                <c:f>主観的申告結果!$K$51</c:f>
                <c:numCache>
                  <c:formatCode>General</c:formatCode>
                  <c:ptCount val="1"/>
                  <c:pt idx="0">
                    <c:v>0.83774343265519913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主観的申告結果!$M$34</c:f>
              <c:numCache>
                <c:formatCode>General</c:formatCode>
                <c:ptCount val="1"/>
                <c:pt idx="0">
                  <c:v>0.61904761904761907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D3-47D6-BBC9-89A82D2A034D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主観的申告結果!$K$52</c:f>
                <c:numCache>
                  <c:formatCode>General</c:formatCode>
                  <c:ptCount val="1"/>
                  <c:pt idx="0">
                    <c:v>0.93407708461347028</c:v>
                  </c:pt>
                </c:numCache>
              </c:numRef>
            </c:plus>
            <c:minus>
              <c:numRef>
                <c:f>主観的申告結果!$K$52</c:f>
                <c:numCache>
                  <c:formatCode>General</c:formatCode>
                  <c:ptCount val="1"/>
                  <c:pt idx="0">
                    <c:v>0.93407708461347028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主観的申告結果!$M$35</c:f>
              <c:numCache>
                <c:formatCode>General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D3-47D6-BBC9-89A82D2A034D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主観的申告結果!$K$53</c:f>
                <c:numCache>
                  <c:formatCode>General</c:formatCode>
                  <c:ptCount val="1"/>
                  <c:pt idx="0">
                    <c:v>0.655554777357089</c:v>
                  </c:pt>
                </c:numCache>
              </c:numRef>
            </c:plus>
            <c:minus>
              <c:numRef>
                <c:f>主観的申告結果!$K$53</c:f>
                <c:numCache>
                  <c:formatCode>General</c:formatCode>
                  <c:ptCount val="1"/>
                  <c:pt idx="0">
                    <c:v>0.655554777357089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主観的申告結果!$M$36</c:f>
              <c:numCache>
                <c:formatCode>General</c:formatCode>
                <c:ptCount val="1"/>
                <c:pt idx="0">
                  <c:v>0.77272727272727271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D3-47D6-BBC9-89A82D2A034D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1ED3-47D6-BBC9-89A82D2A034D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主観的申告結果!$K$55</c:f>
                <c:numCache>
                  <c:formatCode>General</c:formatCode>
                  <c:ptCount val="1"/>
                  <c:pt idx="0">
                    <c:v>0.85950818801190931</c:v>
                  </c:pt>
                </c:numCache>
              </c:numRef>
            </c:plus>
            <c:minus>
              <c:numRef>
                <c:f>主観的申告結果!$K$55</c:f>
                <c:numCache>
                  <c:formatCode>General</c:formatCode>
                  <c:ptCount val="1"/>
                  <c:pt idx="0">
                    <c:v>0.85950818801190931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主観的申告結果!$M$30</c:f>
              <c:numCache>
                <c:formatCode>General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D3-47D6-BBC9-89A82D2A034D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主観的申告結果!$K$56</c:f>
                <c:numCache>
                  <c:formatCode>General</c:formatCode>
                  <c:ptCount val="1"/>
                  <c:pt idx="0">
                    <c:v>0.98615414616580099</c:v>
                  </c:pt>
                </c:numCache>
              </c:numRef>
            </c:plus>
            <c:minus>
              <c:numRef>
                <c:f>主観的申告結果!$K$56</c:f>
                <c:numCache>
                  <c:formatCode>General</c:formatCode>
                  <c:ptCount val="1"/>
                  <c:pt idx="0">
                    <c:v>0.98615414616580099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主観的申告結果!$M$31</c:f>
              <c:numCache>
                <c:formatCode>General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D3-47D6-BBC9-89A82D2A034D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主観的申告結果!$K$57</c:f>
                <c:numCache>
                  <c:formatCode>General</c:formatCode>
                  <c:ptCount val="1"/>
                  <c:pt idx="0">
                    <c:v>0.49487165930539351</c:v>
                  </c:pt>
                </c:numCache>
              </c:numRef>
            </c:plus>
            <c:minus>
              <c:numRef>
                <c:f>主観的申告結果!$K$57</c:f>
                <c:numCache>
                  <c:formatCode>General</c:formatCode>
                  <c:ptCount val="1"/>
                  <c:pt idx="0">
                    <c:v>0.49487165930539351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主観的申告結果!$M$32</c:f>
              <c:numCache>
                <c:formatCode>General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D3-47D6-BBC9-89A82D2A0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1ED3-47D6-BBC9-89A82D2A034D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ED3-47D6-BBC9-89A82D2A034D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主観的申告結果!$C$47</c:f>
                <c:numCache>
                  <c:formatCode>General</c:formatCode>
                  <c:ptCount val="1"/>
                  <c:pt idx="0">
                    <c:v>0.60889104059735344</c:v>
                  </c:pt>
                </c:numCache>
              </c:numRef>
            </c:plus>
            <c:minus>
              <c:numRef>
                <c:f>主観的申告結果!$C$47</c:f>
                <c:numCache>
                  <c:formatCode>General</c:formatCode>
                  <c:ptCount val="1"/>
                  <c:pt idx="0">
                    <c:v>0.60889104059735344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主観的申告結果!$C$30</c:f>
              <c:numCache>
                <c:formatCode>0.00</c:formatCode>
                <c:ptCount val="1"/>
                <c:pt idx="0">
                  <c:v>1.7857142857142858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1-4EA0-ACAB-30E7BC54A874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主観的申告結果!$C$48</c:f>
                <c:numCache>
                  <c:formatCode>General</c:formatCode>
                  <c:ptCount val="1"/>
                  <c:pt idx="0">
                    <c:v>0.51234753829797997</c:v>
                  </c:pt>
                </c:numCache>
              </c:numRef>
            </c:plus>
            <c:minus>
              <c:numRef>
                <c:f>主観的申告結果!$C$48</c:f>
                <c:numCache>
                  <c:formatCode>General</c:formatCode>
                  <c:ptCount val="1"/>
                  <c:pt idx="0">
                    <c:v>0.51234753829797997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主観的申告結果!$C$31</c:f>
              <c:numCache>
                <c:formatCode>0.00</c:formatCode>
                <c:ptCount val="1"/>
                <c:pt idx="0">
                  <c:v>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1-4EA0-ACAB-30E7BC54A874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主観的申告結果!$C$49</c:f>
                <c:numCache>
                  <c:formatCode>General</c:formatCode>
                  <c:ptCount val="1"/>
                  <c:pt idx="0">
                    <c:v>0.68333165356240488</c:v>
                  </c:pt>
                </c:numCache>
              </c:numRef>
            </c:plus>
            <c:minus>
              <c:numRef>
                <c:f>主観的申告結果!$C$49</c:f>
                <c:numCache>
                  <c:formatCode>General</c:formatCode>
                  <c:ptCount val="1"/>
                  <c:pt idx="0">
                    <c:v>0.68333165356240488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主観的申告結果!$C$32</c:f>
              <c:numCache>
                <c:formatCode>0.00</c:formatCode>
                <c:ptCount val="1"/>
                <c:pt idx="0">
                  <c:v>1.8181818181818181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1-4EA0-ACAB-30E7BC54A874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5301-4EA0-ACAB-30E7BC54A874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主観的申告結果!$C$51</c:f>
                <c:numCache>
                  <c:formatCode>General</c:formatCode>
                  <c:ptCount val="1"/>
                  <c:pt idx="0">
                    <c:v>0.82310388165771642</c:v>
                  </c:pt>
                </c:numCache>
              </c:numRef>
            </c:plus>
            <c:minus>
              <c:numRef>
                <c:f>主観的申告結果!$C$51</c:f>
                <c:numCache>
                  <c:formatCode>General</c:formatCode>
                  <c:ptCount val="1"/>
                  <c:pt idx="0">
                    <c:v>0.82310388165771642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主観的申告結果!$C$34</c:f>
              <c:numCache>
                <c:formatCode>0.00</c:formatCode>
                <c:ptCount val="1"/>
                <c:pt idx="0">
                  <c:v>1.35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1-4EA0-ACAB-30E7BC54A874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主観的申告結果!$C$52</c:f>
                <c:numCache>
                  <c:formatCode>General</c:formatCode>
                  <c:ptCount val="1"/>
                  <c:pt idx="0">
                    <c:v>0.87891979156234723</c:v>
                  </c:pt>
                </c:numCache>
              </c:numRef>
            </c:plus>
            <c:minus>
              <c:numRef>
                <c:f>主観的申告結果!$C$52</c:f>
                <c:numCache>
                  <c:formatCode>General</c:formatCode>
                  <c:ptCount val="1"/>
                  <c:pt idx="0">
                    <c:v>0.87891979156234723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主観的申告結果!$C$35</c:f>
              <c:numCache>
                <c:formatCode>0.00</c:formatCode>
                <c:ptCount val="1"/>
                <c:pt idx="0">
                  <c:v>1.55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01-4EA0-ACAB-30E7BC54A874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主観的申告結果!$C$53</c:f>
                <c:numCache>
                  <c:formatCode>General</c:formatCode>
                  <c:ptCount val="1"/>
                  <c:pt idx="0">
                    <c:v>0.70887234393789122</c:v>
                  </c:pt>
                </c:numCache>
              </c:numRef>
            </c:plus>
            <c:minus>
              <c:numRef>
                <c:f>主観的申告結果!$C$53</c:f>
                <c:numCache>
                  <c:formatCode>General</c:formatCode>
                  <c:ptCount val="1"/>
                  <c:pt idx="0">
                    <c:v>0.70887234393789122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主観的申告結果!$C$36</c:f>
              <c:numCache>
                <c:formatCode>0.00</c:formatCode>
                <c:ptCount val="1"/>
                <c:pt idx="0">
                  <c:v>1.1499999999999999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01-4EA0-ACAB-30E7BC54A874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5301-4EA0-ACAB-30E7BC54A874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主観的申告結果!$C$55</c:f>
                <c:numCache>
                  <c:formatCode>General</c:formatCode>
                  <c:ptCount val="1"/>
                  <c:pt idx="0">
                    <c:v>0.91378334412485329</c:v>
                  </c:pt>
                </c:numCache>
              </c:numRef>
            </c:plus>
            <c:minus>
              <c:numRef>
                <c:f>主観的申告結果!$C$55</c:f>
                <c:numCache>
                  <c:formatCode>General</c:formatCode>
                  <c:ptCount val="1"/>
                  <c:pt idx="0">
                    <c:v>0.91378334412485329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主観的申告結果!$C$38</c:f>
              <c:numCache>
                <c:formatCode>0.00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1-4EA0-ACAB-30E7BC54A874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主観的申告結果!$C$56</c:f>
                <c:numCache>
                  <c:formatCode>General</c:formatCode>
                  <c:ptCount val="1"/>
                  <c:pt idx="0">
                    <c:v>0.96046863561492735</c:v>
                  </c:pt>
                </c:numCache>
              </c:numRef>
            </c:plus>
            <c:minus>
              <c:numRef>
                <c:f>主観的申告結果!$C$56</c:f>
                <c:numCache>
                  <c:formatCode>General</c:formatCode>
                  <c:ptCount val="1"/>
                  <c:pt idx="0">
                    <c:v>0.96046863561492735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主観的申告結果!$C$39</c:f>
              <c:numCache>
                <c:formatCode>0.00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01-4EA0-ACAB-30E7BC54A874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主観的申告結果!$C$57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plus>
            <c:minus>
              <c:numRef>
                <c:f>主観的申告結果!$C$57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主観的申告結果!$C$40</c:f>
              <c:numCache>
                <c:formatCode>0.00</c:formatCode>
                <c:ptCount val="1"/>
                <c:pt idx="0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01-4EA0-ACAB-30E7BC54A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5301-4EA0-ACAB-30E7BC54A874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301-4EA0-ACAB-30E7BC54A874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主観的申告結果!$F$47</c:f>
                <c:numCache>
                  <c:formatCode>General</c:formatCode>
                  <c:ptCount val="1"/>
                  <c:pt idx="0">
                    <c:v>0.71190078036790727</c:v>
                  </c:pt>
                </c:numCache>
              </c:numRef>
            </c:plus>
            <c:minus>
              <c:numRef>
                <c:f>主観的申告結果!$F$47</c:f>
                <c:numCache>
                  <c:formatCode>General</c:formatCode>
                  <c:ptCount val="1"/>
                  <c:pt idx="0">
                    <c:v>0.71190078036790727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主観的申告結果!$F$30</c:f>
              <c:numCache>
                <c:formatCode>0.00</c:formatCode>
                <c:ptCount val="1"/>
                <c:pt idx="0">
                  <c:v>1.0714285714285714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1-4EA0-ACAB-30E7BC54A874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主観的申告結果!$F$48</c:f>
                <c:numCache>
                  <c:formatCode>General</c:formatCode>
                  <c:ptCount val="1"/>
                  <c:pt idx="0">
                    <c:v>0.8</c:v>
                  </c:pt>
                </c:numCache>
              </c:numRef>
            </c:plus>
            <c:minus>
              <c:numRef>
                <c:f>主観的申告結果!$F$48</c:f>
                <c:numCache>
                  <c:formatCode>General</c:formatCode>
                  <c:ptCount val="1"/>
                  <c:pt idx="0">
                    <c:v>0.8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主観的申告結果!$F$31</c:f>
              <c:numCache>
                <c:formatCode>0.00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1-4EA0-ACAB-30E7BC54A874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主観的申告結果!$F$49</c:f>
                <c:numCache>
                  <c:formatCode>General</c:formatCode>
                  <c:ptCount val="1"/>
                  <c:pt idx="0">
                    <c:v>0.57854191187990256</c:v>
                  </c:pt>
                </c:numCache>
              </c:numRef>
            </c:plus>
            <c:minus>
              <c:numRef>
                <c:f>主観的申告結果!$F$49</c:f>
                <c:numCache>
                  <c:formatCode>General</c:formatCode>
                  <c:ptCount val="1"/>
                  <c:pt idx="0">
                    <c:v>0.57854191187990256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主観的申告結果!$F$32</c:f>
              <c:numCache>
                <c:formatCode>0.00</c:formatCode>
                <c:ptCount val="1"/>
                <c:pt idx="0">
                  <c:v>1.2272727272727273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1-4EA0-ACAB-30E7BC54A874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5301-4EA0-ACAB-30E7BC54A874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主観的申告結果!$F$51</c:f>
                <c:numCache>
                  <c:formatCode>General</c:formatCode>
                  <c:ptCount val="1"/>
                  <c:pt idx="0">
                    <c:v>1.0401322031357361</c:v>
                  </c:pt>
                </c:numCache>
              </c:numRef>
            </c:plus>
            <c:minus>
              <c:numRef>
                <c:f>主観的申告結果!$F$51</c:f>
                <c:numCache>
                  <c:formatCode>General</c:formatCode>
                  <c:ptCount val="1"/>
                  <c:pt idx="0">
                    <c:v>1.0401322031357361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主観的申告結果!$F$34</c:f>
              <c:numCache>
                <c:formatCode>0.00</c:formatCode>
                <c:ptCount val="1"/>
                <c:pt idx="0">
                  <c:v>0.92500000000000004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1-4EA0-ACAB-30E7BC54A874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主観的申告結果!$F$52</c:f>
                <c:numCache>
                  <c:formatCode>General</c:formatCode>
                  <c:ptCount val="1"/>
                  <c:pt idx="0">
                    <c:v>1</c:v>
                  </c:pt>
                </c:numCache>
              </c:numRef>
            </c:plus>
            <c:minus>
              <c:numRef>
                <c:f>主観的申告結果!$F$52</c:f>
                <c:numCache>
                  <c:formatCode>General</c:formatCode>
                  <c:ptCount val="1"/>
                  <c:pt idx="0">
                    <c:v>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主観的申告結果!$F$35</c:f>
              <c:numCache>
                <c:formatCode>0.00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01-4EA0-ACAB-30E7BC54A874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主観的申告結果!$F$53</c:f>
                <c:numCache>
                  <c:formatCode>General</c:formatCode>
                  <c:ptCount val="1"/>
                  <c:pt idx="0">
                    <c:v>1.0735455276791945</c:v>
                  </c:pt>
                </c:numCache>
              </c:numRef>
            </c:plus>
            <c:minus>
              <c:numRef>
                <c:f>主観的申告結果!$F$53</c:f>
                <c:numCache>
                  <c:formatCode>General</c:formatCode>
                  <c:ptCount val="1"/>
                  <c:pt idx="0">
                    <c:v>1.0735455276791945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主観的申告結果!$F$36</c:f>
              <c:numCache>
                <c:formatCode>0.00</c:formatCode>
                <c:ptCount val="1"/>
                <c:pt idx="0">
                  <c:v>0.85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01-4EA0-ACAB-30E7BC54A874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5301-4EA0-ACAB-30E7BC54A874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主観的申告結果!$F$55</c:f>
                <c:numCache>
                  <c:formatCode>General</c:formatCode>
                  <c:ptCount val="1"/>
                  <c:pt idx="0">
                    <c:v>0.87891979156234723</c:v>
                  </c:pt>
                </c:numCache>
              </c:numRef>
            </c:plus>
            <c:minus>
              <c:numRef>
                <c:f>主観的申告結果!$F$55</c:f>
                <c:numCache>
                  <c:formatCode>General</c:formatCode>
                  <c:ptCount val="1"/>
                  <c:pt idx="0">
                    <c:v>0.87891979156234723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主観的申告結果!$F$38</c:f>
              <c:numCache>
                <c:formatCode>0.00</c:formatCode>
                <c:ptCount val="1"/>
                <c:pt idx="0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1-4EA0-ACAB-30E7BC54A874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主観的申告結果!$F$56</c:f>
                <c:numCache>
                  <c:formatCode>General</c:formatCode>
                  <c:ptCount val="1"/>
                  <c:pt idx="0">
                    <c:v>0.96953597148326576</c:v>
                  </c:pt>
                </c:numCache>
              </c:numRef>
            </c:plus>
            <c:minus>
              <c:numRef>
                <c:f>主観的申告結果!$F$56</c:f>
                <c:numCache>
                  <c:formatCode>General</c:formatCode>
                  <c:ptCount val="1"/>
                  <c:pt idx="0">
                    <c:v>0.96953597148326576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主観的申告結果!$F$39</c:f>
              <c:numCache>
                <c:formatCode>0.00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01-4EA0-ACAB-30E7BC54A874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主観的申告結果!$F$57</c:f>
                <c:numCache>
                  <c:formatCode>General</c:formatCode>
                  <c:ptCount val="1"/>
                  <c:pt idx="0">
                    <c:v>0.44721359549995793</c:v>
                  </c:pt>
                </c:numCache>
              </c:numRef>
            </c:plus>
            <c:minus>
              <c:numRef>
                <c:f>主観的申告結果!$F$57</c:f>
                <c:numCache>
                  <c:formatCode>General</c:formatCode>
                  <c:ptCount val="1"/>
                  <c:pt idx="0">
                    <c:v>0.44721359549995793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主観的申告結果!$F$40</c:f>
              <c:numCache>
                <c:formatCode>0.00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01-4EA0-ACAB-30E7BC54A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5301-4EA0-ACAB-30E7BC54A874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301-4EA0-ACAB-30E7BC54A874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主観的申告結果!$H$47</c:f>
                <c:numCache>
                  <c:formatCode>General</c:formatCode>
                  <c:ptCount val="1"/>
                  <c:pt idx="0">
                    <c:v>0.79490565477923225</c:v>
                  </c:pt>
                </c:numCache>
              </c:numRef>
            </c:plus>
            <c:minus>
              <c:numRef>
                <c:f>主観的申告結果!$H$47</c:f>
                <c:numCache>
                  <c:formatCode>General</c:formatCode>
                  <c:ptCount val="1"/>
                  <c:pt idx="0">
                    <c:v>0.79490565477923225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主観的申告結果!$H$30</c:f>
              <c:numCache>
                <c:formatCode>0.00</c:formatCode>
                <c:ptCount val="1"/>
                <c:pt idx="0">
                  <c:v>-0.17499999999999999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7-475F-AF81-CBA325E5C435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主観的申告結果!$H$48</c:f>
                <c:numCache>
                  <c:formatCode>General</c:formatCode>
                  <c:ptCount val="1"/>
                  <c:pt idx="0">
                    <c:v>0.74833147735478833</c:v>
                  </c:pt>
                </c:numCache>
              </c:numRef>
            </c:plus>
            <c:minus>
              <c:numRef>
                <c:f>主観的申告結果!$H$48</c:f>
                <c:numCache>
                  <c:formatCode>General</c:formatCode>
                  <c:ptCount val="1"/>
                  <c:pt idx="0">
                    <c:v>0.74833147735478833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主観的申告結果!$H$31</c:f>
              <c:numCache>
                <c:formatCode>0.00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7-475F-AF81-CBA325E5C435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主観的申告結果!$H$49</c:f>
                <c:numCache>
                  <c:formatCode>General</c:formatCode>
                  <c:ptCount val="1"/>
                  <c:pt idx="0">
                    <c:v>0.65</c:v>
                  </c:pt>
                </c:numCache>
              </c:numRef>
            </c:plus>
            <c:minus>
              <c:numRef>
                <c:f>主観的申告結果!$H$49</c:f>
                <c:numCache>
                  <c:formatCode>General</c:formatCode>
                  <c:ptCount val="1"/>
                  <c:pt idx="0">
                    <c:v>0.65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主観的申告結果!$H$32</c:f>
              <c:numCache>
                <c:formatCode>0.00</c:formatCode>
                <c:ptCount val="1"/>
                <c:pt idx="0">
                  <c:v>-0.55000000000000004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7-475F-AF81-CBA325E5C435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3AE7-475F-AF81-CBA325E5C435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主観的申告結果!$H$51</c:f>
                <c:numCache>
                  <c:formatCode>General</c:formatCode>
                  <c:ptCount val="1"/>
                  <c:pt idx="0">
                    <c:v>0.87934215774378044</c:v>
                  </c:pt>
                </c:numCache>
              </c:numRef>
            </c:plus>
            <c:minus>
              <c:numRef>
                <c:f>主観的申告結果!$H$51</c:f>
                <c:numCache>
                  <c:formatCode>General</c:formatCode>
                  <c:ptCount val="1"/>
                  <c:pt idx="0">
                    <c:v>0.87934215774378044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主観的申告結果!$H$34</c:f>
              <c:numCache>
                <c:formatCode>0.00</c:formatCode>
                <c:ptCount val="1"/>
                <c:pt idx="0">
                  <c:v>-0.47619047619047616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7-475F-AF81-CBA325E5C435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主観的申告結果!$H$52</c:f>
                <c:numCache>
                  <c:formatCode>General</c:formatCode>
                  <c:ptCount val="1"/>
                  <c:pt idx="0">
                    <c:v>0.86746757864487356</c:v>
                  </c:pt>
                </c:numCache>
              </c:numRef>
            </c:plus>
            <c:minus>
              <c:numRef>
                <c:f>主観的申告結果!$H$52</c:f>
                <c:numCache>
                  <c:formatCode>General</c:formatCode>
                  <c:ptCount val="1"/>
                  <c:pt idx="0">
                    <c:v>0.86746757864487356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主観的申告結果!$H$35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75F-AF81-CBA325E5C435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主観的申告結果!$H$53</c:f>
                <c:numCache>
                  <c:formatCode>General</c:formatCode>
                  <c:ptCount val="1"/>
                  <c:pt idx="0">
                    <c:v>0.87433563916687929</c:v>
                  </c:pt>
                </c:numCache>
              </c:numRef>
            </c:plus>
            <c:minus>
              <c:numRef>
                <c:f>主観的申告結果!$H$53</c:f>
                <c:numCache>
                  <c:formatCode>General</c:formatCode>
                  <c:ptCount val="1"/>
                  <c:pt idx="0">
                    <c:v>0.87433563916687929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主観的申告結果!$H$36</c:f>
              <c:numCache>
                <c:formatCode>0.00</c:formatCode>
                <c:ptCount val="1"/>
                <c:pt idx="0">
                  <c:v>-0.59090909090909094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75F-AF81-CBA325E5C435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3AE7-475F-AF81-CBA325E5C435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主観的申告結果!$H$55</c:f>
                <c:numCache>
                  <c:formatCode>General</c:formatCode>
                  <c:ptCount val="1"/>
                  <c:pt idx="0">
                    <c:v>0.92330926563096938</c:v>
                  </c:pt>
                </c:numCache>
              </c:numRef>
            </c:plus>
            <c:minus>
              <c:numRef>
                <c:f>主観的申告結果!$H$55</c:f>
                <c:numCache>
                  <c:formatCode>General</c:formatCode>
                  <c:ptCount val="1"/>
                  <c:pt idx="0">
                    <c:v>0.92330926563096938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主観的申告結果!$H$38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75F-AF81-CBA325E5C435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主観的申告結果!$H$56</c:f>
                <c:numCache>
                  <c:formatCode>General</c:formatCode>
                  <c:ptCount val="1"/>
                  <c:pt idx="0">
                    <c:v>0.7</c:v>
                  </c:pt>
                </c:numCache>
              </c:numRef>
            </c:plus>
            <c:minus>
              <c:numRef>
                <c:f>主観的申告結果!$H$56</c:f>
                <c:numCache>
                  <c:formatCode>General</c:formatCode>
                  <c:ptCount val="1"/>
                  <c:pt idx="0">
                    <c:v>0.7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主観的申告結果!$H$39</c:f>
              <c:numCache>
                <c:formatCode>0.00</c:formatCode>
                <c:ptCount val="1"/>
                <c:pt idx="0">
                  <c:v>-0.4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E7-475F-AF81-CBA325E5C435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主観的申告結果!$H$57</c:f>
                <c:numCache>
                  <c:formatCode>General</c:formatCode>
                  <c:ptCount val="1"/>
                  <c:pt idx="0">
                    <c:v>1.1000000000000001</c:v>
                  </c:pt>
                </c:numCache>
              </c:numRef>
            </c:plus>
            <c:minus>
              <c:numRef>
                <c:f>主観的申告結果!$H$57</c:f>
                <c:numCache>
                  <c:formatCode>General</c:formatCode>
                  <c:ptCount val="1"/>
                  <c:pt idx="0">
                    <c:v>1.1000000000000001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主観的申告結果!$H$40</c:f>
              <c:numCache>
                <c:formatCode>0.00</c:formatCode>
                <c:ptCount val="1"/>
                <c:pt idx="0">
                  <c:v>-0.3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E7-475F-AF81-CBA325E5C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3AE7-475F-AF81-CBA325E5C435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AE7-475F-AF81-CBA325E5C435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主観的申告結果!$C$47</c:f>
                <c:numCache>
                  <c:formatCode>General</c:formatCode>
                  <c:ptCount val="1"/>
                  <c:pt idx="0">
                    <c:v>0.60889104059735344</c:v>
                  </c:pt>
                </c:numCache>
              </c:numRef>
            </c:plus>
            <c:minus>
              <c:numRef>
                <c:f>主観的申告結果!$C$47</c:f>
                <c:numCache>
                  <c:formatCode>General</c:formatCode>
                  <c:ptCount val="1"/>
                  <c:pt idx="0">
                    <c:v>0.60889104059735344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主観的申告結果!$C$30</c:f>
              <c:numCache>
                <c:formatCode>0.00</c:formatCode>
                <c:ptCount val="1"/>
                <c:pt idx="0">
                  <c:v>1.7857142857142858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1-4EA0-ACAB-30E7BC54A874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主観的申告結果!$C$48</c:f>
                <c:numCache>
                  <c:formatCode>General</c:formatCode>
                  <c:ptCount val="1"/>
                  <c:pt idx="0">
                    <c:v>0.51234753829797997</c:v>
                  </c:pt>
                </c:numCache>
              </c:numRef>
            </c:plus>
            <c:minus>
              <c:numRef>
                <c:f>主観的申告結果!$C$48</c:f>
                <c:numCache>
                  <c:formatCode>General</c:formatCode>
                  <c:ptCount val="1"/>
                  <c:pt idx="0">
                    <c:v>0.51234753829797997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主観的申告結果!$C$31</c:f>
              <c:numCache>
                <c:formatCode>0.00</c:formatCode>
                <c:ptCount val="1"/>
                <c:pt idx="0">
                  <c:v>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1-4EA0-ACAB-30E7BC54A874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主観的申告結果!$C$49</c:f>
                <c:numCache>
                  <c:formatCode>General</c:formatCode>
                  <c:ptCount val="1"/>
                  <c:pt idx="0">
                    <c:v>0.68333165356240488</c:v>
                  </c:pt>
                </c:numCache>
              </c:numRef>
            </c:plus>
            <c:minus>
              <c:numRef>
                <c:f>主観的申告結果!$C$49</c:f>
                <c:numCache>
                  <c:formatCode>General</c:formatCode>
                  <c:ptCount val="1"/>
                  <c:pt idx="0">
                    <c:v>0.68333165356240488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主観的申告結果!$C$32</c:f>
              <c:numCache>
                <c:formatCode>0.00</c:formatCode>
                <c:ptCount val="1"/>
                <c:pt idx="0">
                  <c:v>1.8181818181818181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1-4EA0-ACAB-30E7BC54A874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5301-4EA0-ACAB-30E7BC54A874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主観的申告結果!$C$51</c:f>
                <c:numCache>
                  <c:formatCode>General</c:formatCode>
                  <c:ptCount val="1"/>
                  <c:pt idx="0">
                    <c:v>0.82310388165771642</c:v>
                  </c:pt>
                </c:numCache>
              </c:numRef>
            </c:plus>
            <c:minus>
              <c:numRef>
                <c:f>主観的申告結果!$C$51</c:f>
                <c:numCache>
                  <c:formatCode>General</c:formatCode>
                  <c:ptCount val="1"/>
                  <c:pt idx="0">
                    <c:v>0.82310388165771642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主観的申告結果!$C$34</c:f>
              <c:numCache>
                <c:formatCode>0.00</c:formatCode>
                <c:ptCount val="1"/>
                <c:pt idx="0">
                  <c:v>1.35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1-4EA0-ACAB-30E7BC54A874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主観的申告結果!$C$52</c:f>
                <c:numCache>
                  <c:formatCode>General</c:formatCode>
                  <c:ptCount val="1"/>
                  <c:pt idx="0">
                    <c:v>0.87891979156234723</c:v>
                  </c:pt>
                </c:numCache>
              </c:numRef>
            </c:plus>
            <c:minus>
              <c:numRef>
                <c:f>主観的申告結果!$C$52</c:f>
                <c:numCache>
                  <c:formatCode>General</c:formatCode>
                  <c:ptCount val="1"/>
                  <c:pt idx="0">
                    <c:v>0.87891979156234723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主観的申告結果!$C$35</c:f>
              <c:numCache>
                <c:formatCode>0.00</c:formatCode>
                <c:ptCount val="1"/>
                <c:pt idx="0">
                  <c:v>1.55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01-4EA0-ACAB-30E7BC54A874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主観的申告結果!$C$53</c:f>
                <c:numCache>
                  <c:formatCode>General</c:formatCode>
                  <c:ptCount val="1"/>
                  <c:pt idx="0">
                    <c:v>0.70887234393789122</c:v>
                  </c:pt>
                </c:numCache>
              </c:numRef>
            </c:plus>
            <c:minus>
              <c:numRef>
                <c:f>主観的申告結果!$C$53</c:f>
                <c:numCache>
                  <c:formatCode>General</c:formatCode>
                  <c:ptCount val="1"/>
                  <c:pt idx="0">
                    <c:v>0.70887234393789122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主観的申告結果!$C$36</c:f>
              <c:numCache>
                <c:formatCode>0.00</c:formatCode>
                <c:ptCount val="1"/>
                <c:pt idx="0">
                  <c:v>1.1499999999999999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01-4EA0-ACAB-30E7BC54A874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5301-4EA0-ACAB-30E7BC54A874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主観的申告結果!$C$55</c:f>
                <c:numCache>
                  <c:formatCode>General</c:formatCode>
                  <c:ptCount val="1"/>
                  <c:pt idx="0">
                    <c:v>0.91378334412485329</c:v>
                  </c:pt>
                </c:numCache>
              </c:numRef>
            </c:plus>
            <c:minus>
              <c:numRef>
                <c:f>主観的申告結果!$C$55</c:f>
                <c:numCache>
                  <c:formatCode>General</c:formatCode>
                  <c:ptCount val="1"/>
                  <c:pt idx="0">
                    <c:v>0.91378334412485329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主観的申告結果!$C$38</c:f>
              <c:numCache>
                <c:formatCode>0.00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1-4EA0-ACAB-30E7BC54A874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主観的申告結果!$C$56</c:f>
                <c:numCache>
                  <c:formatCode>General</c:formatCode>
                  <c:ptCount val="1"/>
                  <c:pt idx="0">
                    <c:v>0.96046863561492735</c:v>
                  </c:pt>
                </c:numCache>
              </c:numRef>
            </c:plus>
            <c:minus>
              <c:numRef>
                <c:f>主観的申告結果!$C$56</c:f>
                <c:numCache>
                  <c:formatCode>General</c:formatCode>
                  <c:ptCount val="1"/>
                  <c:pt idx="0">
                    <c:v>0.96046863561492735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主観的申告結果!$C$39</c:f>
              <c:numCache>
                <c:formatCode>0.00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01-4EA0-ACAB-30E7BC54A874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主観的申告結果!$C$57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plus>
            <c:minus>
              <c:numRef>
                <c:f>主観的申告結果!$C$57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主観的申告結果!$C$40</c:f>
              <c:numCache>
                <c:formatCode>0.00</c:formatCode>
                <c:ptCount val="1"/>
                <c:pt idx="0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01-4EA0-ACAB-30E7BC54A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5301-4EA0-ACAB-30E7BC54A874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301-4EA0-ACAB-30E7BC54A874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主観的申告結果!$C$47</c:f>
                <c:numCache>
                  <c:formatCode>General</c:formatCode>
                  <c:ptCount val="1"/>
                  <c:pt idx="0">
                    <c:v>0.60889104059735344</c:v>
                  </c:pt>
                </c:numCache>
              </c:numRef>
            </c:plus>
            <c:minus>
              <c:numRef>
                <c:f>主観的申告結果!$C$47</c:f>
                <c:numCache>
                  <c:formatCode>General</c:formatCode>
                  <c:ptCount val="1"/>
                  <c:pt idx="0">
                    <c:v>0.60889104059735344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主観的申告結果!$C$30</c:f>
              <c:numCache>
                <c:formatCode>0.00</c:formatCode>
                <c:ptCount val="1"/>
                <c:pt idx="0">
                  <c:v>1.7857142857142858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1-4EA0-ACAB-30E7BC54A874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主観的申告結果!$C$48</c:f>
                <c:numCache>
                  <c:formatCode>General</c:formatCode>
                  <c:ptCount val="1"/>
                  <c:pt idx="0">
                    <c:v>0.51234753829797997</c:v>
                  </c:pt>
                </c:numCache>
              </c:numRef>
            </c:plus>
            <c:minus>
              <c:numRef>
                <c:f>主観的申告結果!$C$48</c:f>
                <c:numCache>
                  <c:formatCode>General</c:formatCode>
                  <c:ptCount val="1"/>
                  <c:pt idx="0">
                    <c:v>0.51234753829797997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主観的申告結果!$C$31</c:f>
              <c:numCache>
                <c:formatCode>0.00</c:formatCode>
                <c:ptCount val="1"/>
                <c:pt idx="0">
                  <c:v>1.75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1-4EA0-ACAB-30E7BC54A874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主観的申告結果!$C$49</c:f>
                <c:numCache>
                  <c:formatCode>General</c:formatCode>
                  <c:ptCount val="1"/>
                  <c:pt idx="0">
                    <c:v>0.68333165356240488</c:v>
                  </c:pt>
                </c:numCache>
              </c:numRef>
            </c:plus>
            <c:minus>
              <c:numRef>
                <c:f>主観的申告結果!$C$49</c:f>
                <c:numCache>
                  <c:formatCode>General</c:formatCode>
                  <c:ptCount val="1"/>
                  <c:pt idx="0">
                    <c:v>0.68333165356240488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主観的申告結果!$C$32</c:f>
              <c:numCache>
                <c:formatCode>0.00</c:formatCode>
                <c:ptCount val="1"/>
                <c:pt idx="0">
                  <c:v>1.8181818181818181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1-4EA0-ACAB-30E7BC54A874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5301-4EA0-ACAB-30E7BC54A874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主観的申告結果!$C$51</c:f>
                <c:numCache>
                  <c:formatCode>General</c:formatCode>
                  <c:ptCount val="1"/>
                  <c:pt idx="0">
                    <c:v>0.82310388165771642</c:v>
                  </c:pt>
                </c:numCache>
              </c:numRef>
            </c:plus>
            <c:minus>
              <c:numRef>
                <c:f>主観的申告結果!$C$51</c:f>
                <c:numCache>
                  <c:formatCode>General</c:formatCode>
                  <c:ptCount val="1"/>
                  <c:pt idx="0">
                    <c:v>0.82310388165771642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主観的申告結果!$C$34</c:f>
              <c:numCache>
                <c:formatCode>0.00</c:formatCode>
                <c:ptCount val="1"/>
                <c:pt idx="0">
                  <c:v>1.35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1-4EA0-ACAB-30E7BC54A874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主観的申告結果!$C$52</c:f>
                <c:numCache>
                  <c:formatCode>General</c:formatCode>
                  <c:ptCount val="1"/>
                  <c:pt idx="0">
                    <c:v>0.87891979156234723</c:v>
                  </c:pt>
                </c:numCache>
              </c:numRef>
            </c:plus>
            <c:minus>
              <c:numRef>
                <c:f>主観的申告結果!$C$52</c:f>
                <c:numCache>
                  <c:formatCode>General</c:formatCode>
                  <c:ptCount val="1"/>
                  <c:pt idx="0">
                    <c:v>0.87891979156234723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主観的申告結果!$C$35</c:f>
              <c:numCache>
                <c:formatCode>0.00</c:formatCode>
                <c:ptCount val="1"/>
                <c:pt idx="0">
                  <c:v>1.55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01-4EA0-ACAB-30E7BC54A874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主観的申告結果!$C$53</c:f>
                <c:numCache>
                  <c:formatCode>General</c:formatCode>
                  <c:ptCount val="1"/>
                  <c:pt idx="0">
                    <c:v>0.70887234393789122</c:v>
                  </c:pt>
                </c:numCache>
              </c:numRef>
            </c:plus>
            <c:minus>
              <c:numRef>
                <c:f>主観的申告結果!$C$53</c:f>
                <c:numCache>
                  <c:formatCode>General</c:formatCode>
                  <c:ptCount val="1"/>
                  <c:pt idx="0">
                    <c:v>0.70887234393789122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主観的申告結果!$C$36</c:f>
              <c:numCache>
                <c:formatCode>0.00</c:formatCode>
                <c:ptCount val="1"/>
                <c:pt idx="0">
                  <c:v>1.1499999999999999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01-4EA0-ACAB-30E7BC54A874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5301-4EA0-ACAB-30E7BC54A874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主観的申告結果!$C$55</c:f>
                <c:numCache>
                  <c:formatCode>General</c:formatCode>
                  <c:ptCount val="1"/>
                  <c:pt idx="0">
                    <c:v>0.91378334412485329</c:v>
                  </c:pt>
                </c:numCache>
              </c:numRef>
            </c:plus>
            <c:minus>
              <c:numRef>
                <c:f>主観的申告結果!$C$55</c:f>
                <c:numCache>
                  <c:formatCode>General</c:formatCode>
                  <c:ptCount val="1"/>
                  <c:pt idx="0">
                    <c:v>0.91378334412485329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主観的申告結果!$C$38</c:f>
              <c:numCache>
                <c:formatCode>0.00</c:formatCode>
                <c:ptCount val="1"/>
                <c:pt idx="0">
                  <c:v>0.7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1-4EA0-ACAB-30E7BC54A874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主観的申告結果!$C$56</c:f>
                <c:numCache>
                  <c:formatCode>General</c:formatCode>
                  <c:ptCount val="1"/>
                  <c:pt idx="0">
                    <c:v>0.96046863561492735</c:v>
                  </c:pt>
                </c:numCache>
              </c:numRef>
            </c:plus>
            <c:minus>
              <c:numRef>
                <c:f>主観的申告結果!$C$56</c:f>
                <c:numCache>
                  <c:formatCode>General</c:formatCode>
                  <c:ptCount val="1"/>
                  <c:pt idx="0">
                    <c:v>0.96046863561492735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主観的申告結果!$C$39</c:f>
              <c:numCache>
                <c:formatCode>0.00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01-4EA0-ACAB-30E7BC54A874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主観的申告結果!$C$57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plus>
            <c:minus>
              <c:numRef>
                <c:f>主観的申告結果!$C$57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主観的申告結果!$C$40</c:f>
              <c:numCache>
                <c:formatCode>0.00</c:formatCode>
                <c:ptCount val="1"/>
                <c:pt idx="0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01-4EA0-ACAB-30E7BC54A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5301-4EA0-ACAB-30E7BC54A874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301-4EA0-ACAB-30E7BC54A874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主観的申告結果!$F$47</c:f>
                <c:numCache>
                  <c:formatCode>General</c:formatCode>
                  <c:ptCount val="1"/>
                  <c:pt idx="0">
                    <c:v>0.71190078036790727</c:v>
                  </c:pt>
                </c:numCache>
              </c:numRef>
            </c:plus>
            <c:minus>
              <c:numRef>
                <c:f>主観的申告結果!$F$47</c:f>
                <c:numCache>
                  <c:formatCode>General</c:formatCode>
                  <c:ptCount val="1"/>
                  <c:pt idx="0">
                    <c:v>0.71190078036790727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主観的申告結果!$F$30</c:f>
              <c:numCache>
                <c:formatCode>0.00</c:formatCode>
                <c:ptCount val="1"/>
                <c:pt idx="0">
                  <c:v>1.0714285714285714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7-476F-8E7F-80C185F627F7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主観的申告結果!$F$48</c:f>
                <c:numCache>
                  <c:formatCode>General</c:formatCode>
                  <c:ptCount val="1"/>
                  <c:pt idx="0">
                    <c:v>0.8</c:v>
                  </c:pt>
                </c:numCache>
              </c:numRef>
            </c:plus>
            <c:minus>
              <c:numRef>
                <c:f>主観的申告結果!$F$48</c:f>
                <c:numCache>
                  <c:formatCode>General</c:formatCode>
                  <c:ptCount val="1"/>
                  <c:pt idx="0">
                    <c:v>0.8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主観的申告結果!$F$31</c:f>
              <c:numCache>
                <c:formatCode>0.00</c:formatCode>
                <c:ptCount val="1"/>
                <c:pt idx="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67-476F-8E7F-80C185F627F7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主観的申告結果!$F$49</c:f>
                <c:numCache>
                  <c:formatCode>General</c:formatCode>
                  <c:ptCount val="1"/>
                  <c:pt idx="0">
                    <c:v>0.57854191187990256</c:v>
                  </c:pt>
                </c:numCache>
              </c:numRef>
            </c:plus>
            <c:minus>
              <c:numRef>
                <c:f>主観的申告結果!$F$49</c:f>
                <c:numCache>
                  <c:formatCode>General</c:formatCode>
                  <c:ptCount val="1"/>
                  <c:pt idx="0">
                    <c:v>0.57854191187990256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主観的申告結果!$F$32</c:f>
              <c:numCache>
                <c:formatCode>0.00</c:formatCode>
                <c:ptCount val="1"/>
                <c:pt idx="0">
                  <c:v>1.2272727272727273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67-476F-8E7F-80C185F627F7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8B67-476F-8E7F-80C185F627F7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主観的申告結果!$F$51</c:f>
                <c:numCache>
                  <c:formatCode>General</c:formatCode>
                  <c:ptCount val="1"/>
                  <c:pt idx="0">
                    <c:v>1.0401322031357361</c:v>
                  </c:pt>
                </c:numCache>
              </c:numRef>
            </c:plus>
            <c:minus>
              <c:numRef>
                <c:f>主観的申告結果!$F$51</c:f>
                <c:numCache>
                  <c:formatCode>General</c:formatCode>
                  <c:ptCount val="1"/>
                  <c:pt idx="0">
                    <c:v>1.0401322031357361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主観的申告結果!$F$34</c:f>
              <c:numCache>
                <c:formatCode>0.00</c:formatCode>
                <c:ptCount val="1"/>
                <c:pt idx="0">
                  <c:v>0.92500000000000004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67-476F-8E7F-80C185F627F7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主観的申告結果!$F$52</c:f>
                <c:numCache>
                  <c:formatCode>General</c:formatCode>
                  <c:ptCount val="1"/>
                  <c:pt idx="0">
                    <c:v>1</c:v>
                  </c:pt>
                </c:numCache>
              </c:numRef>
            </c:plus>
            <c:minus>
              <c:numRef>
                <c:f>主観的申告結果!$F$52</c:f>
                <c:numCache>
                  <c:formatCode>General</c:formatCode>
                  <c:ptCount val="1"/>
                  <c:pt idx="0">
                    <c:v>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主観的申告結果!$F$35</c:f>
              <c:numCache>
                <c:formatCode>0.00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67-476F-8E7F-80C185F627F7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主観的申告結果!$F$53</c:f>
                <c:numCache>
                  <c:formatCode>General</c:formatCode>
                  <c:ptCount val="1"/>
                  <c:pt idx="0">
                    <c:v>1.0735455276791945</c:v>
                  </c:pt>
                </c:numCache>
              </c:numRef>
            </c:plus>
            <c:minus>
              <c:numRef>
                <c:f>主観的申告結果!$F$53</c:f>
                <c:numCache>
                  <c:formatCode>General</c:formatCode>
                  <c:ptCount val="1"/>
                  <c:pt idx="0">
                    <c:v>1.0735455276791945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主観的申告結果!$F$36</c:f>
              <c:numCache>
                <c:formatCode>0.00</c:formatCode>
                <c:ptCount val="1"/>
                <c:pt idx="0">
                  <c:v>0.85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67-476F-8E7F-80C185F627F7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8B67-476F-8E7F-80C185F627F7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主観的申告結果!$F$55</c:f>
                <c:numCache>
                  <c:formatCode>General</c:formatCode>
                  <c:ptCount val="1"/>
                  <c:pt idx="0">
                    <c:v>0.87891979156234723</c:v>
                  </c:pt>
                </c:numCache>
              </c:numRef>
            </c:plus>
            <c:minus>
              <c:numRef>
                <c:f>主観的申告結果!$F$55</c:f>
                <c:numCache>
                  <c:formatCode>General</c:formatCode>
                  <c:ptCount val="1"/>
                  <c:pt idx="0">
                    <c:v>0.87891979156234723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主観的申告結果!$F$38</c:f>
              <c:numCache>
                <c:formatCode>0.00</c:formatCode>
                <c:ptCount val="1"/>
                <c:pt idx="0">
                  <c:v>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67-476F-8E7F-80C185F627F7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主観的申告結果!$F$56</c:f>
                <c:numCache>
                  <c:formatCode>General</c:formatCode>
                  <c:ptCount val="1"/>
                  <c:pt idx="0">
                    <c:v>0.96953597148326576</c:v>
                  </c:pt>
                </c:numCache>
              </c:numRef>
            </c:plus>
            <c:minus>
              <c:numRef>
                <c:f>主観的申告結果!$F$56</c:f>
                <c:numCache>
                  <c:formatCode>General</c:formatCode>
                  <c:ptCount val="1"/>
                  <c:pt idx="0">
                    <c:v>0.96953597148326576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主観的申告結果!$F$39</c:f>
              <c:numCache>
                <c:formatCode>0.00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67-476F-8E7F-80C185F627F7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主観的申告結果!$F$57</c:f>
                <c:numCache>
                  <c:formatCode>General</c:formatCode>
                  <c:ptCount val="1"/>
                  <c:pt idx="0">
                    <c:v>0.44721359549995793</c:v>
                  </c:pt>
                </c:numCache>
              </c:numRef>
            </c:plus>
            <c:minus>
              <c:numRef>
                <c:f>主観的申告結果!$F$57</c:f>
                <c:numCache>
                  <c:formatCode>General</c:formatCode>
                  <c:ptCount val="1"/>
                  <c:pt idx="0">
                    <c:v>0.44721359549995793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主観的申告結果!$F$40</c:f>
              <c:numCache>
                <c:formatCode>0.00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67-476F-8E7F-80C185F62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8B67-476F-8E7F-80C185F627F7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B67-476F-8E7F-80C185F627F7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plus>
            <c:min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主観的申告結果!$E$30</c:f>
              <c:numCache>
                <c:formatCode>0.00</c:formatCode>
                <c:ptCount val="1"/>
                <c:pt idx="0">
                  <c:v>-0.7142857142857143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7-475F-AF81-CBA325E5C435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plus>
            <c:min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主観的申告結果!$E$31</c:f>
              <c:numCache>
                <c:formatCode>0.00</c:formatCode>
                <c:ptCount val="1"/>
                <c:pt idx="0">
                  <c:v>-0.45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7-475F-AF81-CBA325E5C435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plus>
            <c:min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主観的申告結果!$E$32</c:f>
              <c:numCache>
                <c:formatCode>0.00</c:formatCode>
                <c:ptCount val="1"/>
                <c:pt idx="0">
                  <c:v>-0.95454545454545459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7-475F-AF81-CBA325E5C435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3AE7-475F-AF81-CBA325E5C435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plus>
            <c:min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主観的申告結果!$E$34</c:f>
              <c:numCache>
                <c:formatCode>0.00</c:formatCode>
                <c:ptCount val="1"/>
                <c:pt idx="0">
                  <c:v>-0.375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7-475F-AF81-CBA325E5C435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plus>
            <c:min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主観的申告結果!$E$35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75F-AF81-CBA325E5C435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plus>
            <c:min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主観的申告結果!$E$36</c:f>
              <c:numCache>
                <c:formatCode>0.00</c:formatCode>
                <c:ptCount val="1"/>
                <c:pt idx="0">
                  <c:v>-0.4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75F-AF81-CBA325E5C435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3AE7-475F-AF81-CBA325E5C435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主観的申告結果!$E$38</c:f>
              <c:numCache>
                <c:formatCode>0.00</c:formatCode>
                <c:ptCount val="1"/>
                <c:pt idx="0">
                  <c:v>-0.27500000000000002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75F-AF81-CBA325E5C435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plus>
            <c:min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主観的申告結果!$E$39</c:f>
              <c:numCache>
                <c:formatCode>0.00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E7-475F-AF81-CBA325E5C435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plus>
            <c:min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主観的申告結果!$E$40</c:f>
              <c:numCache>
                <c:formatCode>0.00</c:formatCode>
                <c:ptCount val="1"/>
                <c:pt idx="0">
                  <c:v>-0.6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E7-475F-AF81-CBA325E5C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3AE7-475F-AF81-CBA325E5C435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AE7-475F-AF81-CBA325E5C435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主観的申告結果!$H$47</c:f>
                <c:numCache>
                  <c:formatCode>General</c:formatCode>
                  <c:ptCount val="1"/>
                  <c:pt idx="0">
                    <c:v>0.79490565477923225</c:v>
                  </c:pt>
                </c:numCache>
              </c:numRef>
            </c:plus>
            <c:minus>
              <c:numRef>
                <c:f>主観的申告結果!$H$47</c:f>
                <c:numCache>
                  <c:formatCode>General</c:formatCode>
                  <c:ptCount val="1"/>
                  <c:pt idx="0">
                    <c:v>0.79490565477923225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主観的申告結果!$H$30</c:f>
              <c:numCache>
                <c:formatCode>0.00</c:formatCode>
                <c:ptCount val="1"/>
                <c:pt idx="0">
                  <c:v>-0.17499999999999999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3-48AA-8716-4EAAF47B3D74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主観的申告結果!$H$48</c:f>
                <c:numCache>
                  <c:formatCode>General</c:formatCode>
                  <c:ptCount val="1"/>
                  <c:pt idx="0">
                    <c:v>0.74833147735478833</c:v>
                  </c:pt>
                </c:numCache>
              </c:numRef>
            </c:plus>
            <c:minus>
              <c:numRef>
                <c:f>主観的申告結果!$H$48</c:f>
                <c:numCache>
                  <c:formatCode>General</c:formatCode>
                  <c:ptCount val="1"/>
                  <c:pt idx="0">
                    <c:v>0.74833147735478833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主観的申告結果!$H$31</c:f>
              <c:numCache>
                <c:formatCode>0.00</c:formatCode>
                <c:ptCount val="1"/>
                <c:pt idx="0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83-48AA-8716-4EAAF47B3D74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主観的申告結果!$H$49</c:f>
                <c:numCache>
                  <c:formatCode>General</c:formatCode>
                  <c:ptCount val="1"/>
                  <c:pt idx="0">
                    <c:v>0.65</c:v>
                  </c:pt>
                </c:numCache>
              </c:numRef>
            </c:plus>
            <c:minus>
              <c:numRef>
                <c:f>主観的申告結果!$H$49</c:f>
                <c:numCache>
                  <c:formatCode>General</c:formatCode>
                  <c:ptCount val="1"/>
                  <c:pt idx="0">
                    <c:v>0.65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主観的申告結果!$H$32</c:f>
              <c:numCache>
                <c:formatCode>0.00</c:formatCode>
                <c:ptCount val="1"/>
                <c:pt idx="0">
                  <c:v>-0.55000000000000004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83-48AA-8716-4EAAF47B3D74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F583-48AA-8716-4EAAF47B3D74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主観的申告結果!$H$51</c:f>
                <c:numCache>
                  <c:formatCode>General</c:formatCode>
                  <c:ptCount val="1"/>
                  <c:pt idx="0">
                    <c:v>0.87934215774378044</c:v>
                  </c:pt>
                </c:numCache>
              </c:numRef>
            </c:plus>
            <c:minus>
              <c:numRef>
                <c:f>主観的申告結果!$H$51</c:f>
                <c:numCache>
                  <c:formatCode>General</c:formatCode>
                  <c:ptCount val="1"/>
                  <c:pt idx="0">
                    <c:v>0.87934215774378044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主観的申告結果!$H$34</c:f>
              <c:numCache>
                <c:formatCode>0.00</c:formatCode>
                <c:ptCount val="1"/>
                <c:pt idx="0">
                  <c:v>-0.47619047619047616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83-48AA-8716-4EAAF47B3D74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主観的申告結果!$H$52</c:f>
                <c:numCache>
                  <c:formatCode>General</c:formatCode>
                  <c:ptCount val="1"/>
                  <c:pt idx="0">
                    <c:v>0.86746757864487356</c:v>
                  </c:pt>
                </c:numCache>
              </c:numRef>
            </c:plus>
            <c:minus>
              <c:numRef>
                <c:f>主観的申告結果!$H$52</c:f>
                <c:numCache>
                  <c:formatCode>General</c:formatCode>
                  <c:ptCount val="1"/>
                  <c:pt idx="0">
                    <c:v>0.86746757864487356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主観的申告結果!$H$35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83-48AA-8716-4EAAF47B3D74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主観的申告結果!$H$53</c:f>
                <c:numCache>
                  <c:formatCode>General</c:formatCode>
                  <c:ptCount val="1"/>
                  <c:pt idx="0">
                    <c:v>0.87433563916687929</c:v>
                  </c:pt>
                </c:numCache>
              </c:numRef>
            </c:plus>
            <c:minus>
              <c:numRef>
                <c:f>主観的申告結果!$H$53</c:f>
                <c:numCache>
                  <c:formatCode>General</c:formatCode>
                  <c:ptCount val="1"/>
                  <c:pt idx="0">
                    <c:v>0.87433563916687929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主観的申告結果!$H$36</c:f>
              <c:numCache>
                <c:formatCode>0.00</c:formatCode>
                <c:ptCount val="1"/>
                <c:pt idx="0">
                  <c:v>-0.59090909090909094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83-48AA-8716-4EAAF47B3D74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F583-48AA-8716-4EAAF47B3D74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主観的申告結果!$H$55</c:f>
                <c:numCache>
                  <c:formatCode>General</c:formatCode>
                  <c:ptCount val="1"/>
                  <c:pt idx="0">
                    <c:v>0.92330926563096938</c:v>
                  </c:pt>
                </c:numCache>
              </c:numRef>
            </c:plus>
            <c:minus>
              <c:numRef>
                <c:f>主観的申告結果!$H$55</c:f>
                <c:numCache>
                  <c:formatCode>General</c:formatCode>
                  <c:ptCount val="1"/>
                  <c:pt idx="0">
                    <c:v>0.92330926563096938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主観的申告結果!$H$38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83-48AA-8716-4EAAF47B3D74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主観的申告結果!$H$56</c:f>
                <c:numCache>
                  <c:formatCode>General</c:formatCode>
                  <c:ptCount val="1"/>
                  <c:pt idx="0">
                    <c:v>0.7</c:v>
                  </c:pt>
                </c:numCache>
              </c:numRef>
            </c:plus>
            <c:minus>
              <c:numRef>
                <c:f>主観的申告結果!$H$56</c:f>
                <c:numCache>
                  <c:formatCode>General</c:formatCode>
                  <c:ptCount val="1"/>
                  <c:pt idx="0">
                    <c:v>0.7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主観的申告結果!$H$39</c:f>
              <c:numCache>
                <c:formatCode>0.00</c:formatCode>
                <c:ptCount val="1"/>
                <c:pt idx="0">
                  <c:v>-0.4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583-48AA-8716-4EAAF47B3D74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主観的申告結果!$H$57</c:f>
                <c:numCache>
                  <c:formatCode>General</c:formatCode>
                  <c:ptCount val="1"/>
                  <c:pt idx="0">
                    <c:v>1.1000000000000001</c:v>
                  </c:pt>
                </c:numCache>
              </c:numRef>
            </c:plus>
            <c:minus>
              <c:numRef>
                <c:f>主観的申告結果!$H$57</c:f>
                <c:numCache>
                  <c:formatCode>General</c:formatCode>
                  <c:ptCount val="1"/>
                  <c:pt idx="0">
                    <c:v>1.1000000000000001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主観的申告結果!$H$40</c:f>
              <c:numCache>
                <c:formatCode>0.00</c:formatCode>
                <c:ptCount val="1"/>
                <c:pt idx="0">
                  <c:v>-0.3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583-48AA-8716-4EAAF47B3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F583-48AA-8716-4EAAF47B3D74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583-48AA-8716-4EAAF47B3D74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plus>
            <c:min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主観的申告結果!$E$30</c:f>
              <c:numCache>
                <c:formatCode>0.00</c:formatCode>
                <c:ptCount val="1"/>
                <c:pt idx="0">
                  <c:v>-0.7142857142857143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7-475F-AF81-CBA325E5C435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plus>
            <c:min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主観的申告結果!$E$31</c:f>
              <c:numCache>
                <c:formatCode>0.00</c:formatCode>
                <c:ptCount val="1"/>
                <c:pt idx="0">
                  <c:v>-0.45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7-475F-AF81-CBA325E5C435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plus>
            <c:min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主観的申告結果!$E$32</c:f>
              <c:numCache>
                <c:formatCode>0.00</c:formatCode>
                <c:ptCount val="1"/>
                <c:pt idx="0">
                  <c:v>-0.95454545454545459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7-475F-AF81-CBA325E5C435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3AE7-475F-AF81-CBA325E5C435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plus>
            <c:min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主観的申告結果!$E$34</c:f>
              <c:numCache>
                <c:formatCode>0.00</c:formatCode>
                <c:ptCount val="1"/>
                <c:pt idx="0">
                  <c:v>-0.375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7-475F-AF81-CBA325E5C435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plus>
            <c:min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主観的申告結果!$E$35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75F-AF81-CBA325E5C435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plus>
            <c:min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主観的申告結果!$E$36</c:f>
              <c:numCache>
                <c:formatCode>0.00</c:formatCode>
                <c:ptCount val="1"/>
                <c:pt idx="0">
                  <c:v>-0.4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75F-AF81-CBA325E5C435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3AE7-475F-AF81-CBA325E5C435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主観的申告結果!$E$38</c:f>
              <c:numCache>
                <c:formatCode>0.00</c:formatCode>
                <c:ptCount val="1"/>
                <c:pt idx="0">
                  <c:v>-0.27500000000000002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75F-AF81-CBA325E5C435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plus>
            <c:min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主観的申告結果!$E$39</c:f>
              <c:numCache>
                <c:formatCode>0.00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E7-475F-AF81-CBA325E5C435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plus>
            <c:min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主観的申告結果!$E$40</c:f>
              <c:numCache>
                <c:formatCode>0.00</c:formatCode>
                <c:ptCount val="1"/>
                <c:pt idx="0">
                  <c:v>-0.6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E7-475F-AF81-CBA325E5C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1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3AE7-475F-AF81-CBA325E5C435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AE7-475F-AF81-CBA325E5C435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主観的申告結果!$D$47</c:f>
                <c:numCache>
                  <c:formatCode>General</c:formatCode>
                  <c:ptCount val="1"/>
                  <c:pt idx="0">
                    <c:v>0.60327902187237747</c:v>
                  </c:pt>
                </c:numCache>
              </c:numRef>
            </c:plus>
            <c:minus>
              <c:numRef>
                <c:f>主観的申告結果!$D$47</c:f>
                <c:numCache>
                  <c:formatCode>General</c:formatCode>
                  <c:ptCount val="1"/>
                  <c:pt idx="0">
                    <c:v>0.60327902187237747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主観的申告結果!$D$30</c:f>
              <c:numCache>
                <c:formatCode>0.00</c:formatCode>
                <c:ptCount val="1"/>
                <c:pt idx="0">
                  <c:v>1.5714285714285701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1-4EA0-ACAB-30E7BC54A874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主観的申告結果!$D$48</c:f>
                <c:numCache>
                  <c:formatCode>General</c:formatCode>
                  <c:ptCount val="1"/>
                  <c:pt idx="0">
                    <c:v>0.54772255750516607</c:v>
                  </c:pt>
                </c:numCache>
              </c:numRef>
            </c:plus>
            <c:minus>
              <c:numRef>
                <c:f>主観的申告結果!$D$48</c:f>
                <c:numCache>
                  <c:formatCode>General</c:formatCode>
                  <c:ptCount val="1"/>
                  <c:pt idx="0">
                    <c:v>0.54772255750516607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主観的申告結果!$D$31</c:f>
              <c:numCache>
                <c:formatCode>0.00</c:formatCode>
                <c:ptCount val="1"/>
                <c:pt idx="0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1-4EA0-ACAB-30E7BC54A874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主観的申告結果!$D$49</c:f>
                <c:numCache>
                  <c:formatCode>General</c:formatCode>
                  <c:ptCount val="1"/>
                  <c:pt idx="0">
                    <c:v>0.64282434653322507</c:v>
                  </c:pt>
                </c:numCache>
              </c:numRef>
            </c:plus>
            <c:minus>
              <c:numRef>
                <c:f>主観的申告結果!$D$49</c:f>
                <c:numCache>
                  <c:formatCode>General</c:formatCode>
                  <c:ptCount val="1"/>
                  <c:pt idx="0">
                    <c:v>0.64282434653322507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主観的申告結果!$D$32</c:f>
              <c:numCache>
                <c:formatCode>0.00</c:formatCode>
                <c:ptCount val="1"/>
                <c:pt idx="0">
                  <c:v>1.6363636363636365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1-4EA0-ACAB-30E7BC54A874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5301-4EA0-ACAB-30E7BC54A874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主観的申告結果!$D$51</c:f>
                <c:numCache>
                  <c:formatCode>General</c:formatCode>
                  <c:ptCount val="1"/>
                  <c:pt idx="0">
                    <c:v>0.74958321752824753</c:v>
                  </c:pt>
                </c:numCache>
              </c:numRef>
            </c:plus>
            <c:minus>
              <c:numRef>
                <c:f>主観的申告結果!$D$51</c:f>
                <c:numCache>
                  <c:formatCode>General</c:formatCode>
                  <c:ptCount val="1"/>
                  <c:pt idx="0">
                    <c:v>0.74958321752824753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主観的申告結果!$D$34</c:f>
              <c:numCache>
                <c:formatCode>0.00</c:formatCode>
                <c:ptCount val="1"/>
                <c:pt idx="0">
                  <c:v>1.2749999999999999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1-4EA0-ACAB-30E7BC54A874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D8-4246-89EC-BF18A498174E}"/>
              </c:ext>
            </c:extLst>
          </c:dPt>
          <c:errBars>
            <c:errBarType val="both"/>
            <c:errValType val="cust"/>
            <c:noEndCap val="0"/>
            <c:plus>
              <c:numRef>
                <c:f>主観的申告結果!$D$52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plus>
            <c:minus>
              <c:numRef>
                <c:f>主観的申告結果!$D$52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主観的申告結果!$D$35</c:f>
              <c:numCache>
                <c:formatCode>0.00</c:formatCode>
                <c:ptCount val="1"/>
                <c:pt idx="0">
                  <c:v>1.45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01-4EA0-ACAB-30E7BC54A874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主観的申告結果!$D$53</c:f>
                <c:numCache>
                  <c:formatCode>General</c:formatCode>
                  <c:ptCount val="1"/>
                  <c:pt idx="0">
                    <c:v>0.66332495807107994</c:v>
                  </c:pt>
                </c:numCache>
              </c:numRef>
            </c:plus>
            <c:minus>
              <c:numRef>
                <c:f>主観的申告結果!$D$53</c:f>
                <c:numCache>
                  <c:formatCode>General</c:formatCode>
                  <c:ptCount val="1"/>
                  <c:pt idx="0">
                    <c:v>0.66332495807107994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主観的申告結果!$D$36</c:f>
              <c:numCache>
                <c:formatCode>0.00</c:formatCode>
                <c:ptCount val="1"/>
                <c:pt idx="0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01-4EA0-ACAB-30E7BC54A874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5301-4EA0-ACAB-30E7BC54A874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>
                  <a:lumMod val="65000"/>
                  <a:lumOff val="35000"/>
                </a:schemeClr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主観的申告結果!$D$55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主観的申告結果!$D$38</c:f>
              <c:numCache>
                <c:formatCode>0.00</c:formatCode>
                <c:ptCount val="1"/>
                <c:pt idx="0">
                  <c:v>0.52500000000000002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1-4EA0-ACAB-30E7BC54A874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2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主観的申告結果!$D$56</c:f>
                <c:numCache>
                  <c:formatCode>General</c:formatCode>
                  <c:ptCount val="1"/>
                  <c:pt idx="0">
                    <c:v>0.50990195135927852</c:v>
                  </c:pt>
                </c:numCache>
              </c:numRef>
            </c:plus>
            <c:minus>
              <c:numRef>
                <c:f>主観的申告結果!$D$56</c:f>
                <c:numCache>
                  <c:formatCode>General</c:formatCode>
                  <c:ptCount val="1"/>
                  <c:pt idx="0">
                    <c:v>0.50990195135927852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主観的申告結果!$D$39</c:f>
              <c:numCache>
                <c:formatCode>0.00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01-4EA0-ACAB-30E7BC54A874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3D8-4246-89EC-BF18A498174E}"/>
              </c:ext>
            </c:extLst>
          </c:dPt>
          <c:errBars>
            <c:errBarType val="both"/>
            <c:errValType val="cust"/>
            <c:noEndCap val="0"/>
            <c:plus>
              <c:numRef>
                <c:f>主観的申告結果!$D$57</c:f>
                <c:numCache>
                  <c:formatCode>General</c:formatCode>
                  <c:ptCount val="1"/>
                  <c:pt idx="0">
                    <c:v>0.78262379212492639</c:v>
                  </c:pt>
                </c:numCache>
              </c:numRef>
            </c:plus>
            <c:minus>
              <c:numRef>
                <c:f>主観的申告結果!$D$57</c:f>
                <c:numCache>
                  <c:formatCode>General</c:formatCode>
                  <c:ptCount val="1"/>
                  <c:pt idx="0">
                    <c:v>0.78262379212492639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主観的申告結果!$D$40</c:f>
              <c:numCache>
                <c:formatCode>0.00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01-4EA0-ACAB-30E7BC54A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5301-4EA0-ACAB-30E7BC54A874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301-4EA0-ACAB-30E7BC54A874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plus>
            <c:min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主観的申告結果!$E$30</c:f>
              <c:numCache>
                <c:formatCode>0.00</c:formatCode>
                <c:ptCount val="1"/>
                <c:pt idx="0">
                  <c:v>-0.7142857142857143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7-475F-AF81-CBA325E5C435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plus>
            <c:min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主観的申告結果!$E$31</c:f>
              <c:numCache>
                <c:formatCode>0.00</c:formatCode>
                <c:ptCount val="1"/>
                <c:pt idx="0">
                  <c:v>-0.45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7-475F-AF81-CBA325E5C435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plus>
            <c:min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主観的申告結果!$E$32</c:f>
              <c:numCache>
                <c:formatCode>0.00</c:formatCode>
                <c:ptCount val="1"/>
                <c:pt idx="0">
                  <c:v>-0.95454545454545459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7-475F-AF81-CBA325E5C435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3AE7-475F-AF81-CBA325E5C435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plus>
            <c:min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主観的申告結果!$E$34</c:f>
              <c:numCache>
                <c:formatCode>0.00</c:formatCode>
                <c:ptCount val="1"/>
                <c:pt idx="0">
                  <c:v>-0.375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7-475F-AF81-CBA325E5C435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plus>
            <c:min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主観的申告結果!$E$35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75F-AF81-CBA325E5C435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plus>
            <c:min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主観的申告結果!$E$36</c:f>
              <c:numCache>
                <c:formatCode>0.00</c:formatCode>
                <c:ptCount val="1"/>
                <c:pt idx="0">
                  <c:v>-0.4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75F-AF81-CBA325E5C435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3AE7-475F-AF81-CBA325E5C435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主観的申告結果!$E$38</c:f>
              <c:numCache>
                <c:formatCode>0.00</c:formatCode>
                <c:ptCount val="1"/>
                <c:pt idx="0">
                  <c:v>-0.27500000000000002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75F-AF81-CBA325E5C435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plus>
            <c:min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主観的申告結果!$E$39</c:f>
              <c:numCache>
                <c:formatCode>0.00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E7-475F-AF81-CBA325E5C435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plus>
            <c:min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主観的申告結果!$E$40</c:f>
              <c:numCache>
                <c:formatCode>0.00</c:formatCode>
                <c:ptCount val="1"/>
                <c:pt idx="0">
                  <c:v>-0.6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E7-475F-AF81-CBA325E5C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3AE7-475F-AF81-CBA325E5C435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AE7-475F-AF81-CBA325E5C435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主観的申告結果!$D$47</c:f>
                <c:numCache>
                  <c:formatCode>General</c:formatCode>
                  <c:ptCount val="1"/>
                  <c:pt idx="0">
                    <c:v>0.60327902187237747</c:v>
                  </c:pt>
                </c:numCache>
              </c:numRef>
            </c:plus>
            <c:minus>
              <c:numRef>
                <c:f>主観的申告結果!$D$47</c:f>
                <c:numCache>
                  <c:formatCode>General</c:formatCode>
                  <c:ptCount val="1"/>
                  <c:pt idx="0">
                    <c:v>0.60327902187237747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主観的申告結果!$D$30</c:f>
              <c:numCache>
                <c:formatCode>0.00</c:formatCode>
                <c:ptCount val="1"/>
                <c:pt idx="0">
                  <c:v>1.5714285714285701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1-4EA0-ACAB-30E7BC54A874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主観的申告結果!$D$48</c:f>
                <c:numCache>
                  <c:formatCode>General</c:formatCode>
                  <c:ptCount val="1"/>
                  <c:pt idx="0">
                    <c:v>0.54772255750516607</c:v>
                  </c:pt>
                </c:numCache>
              </c:numRef>
            </c:plus>
            <c:minus>
              <c:numRef>
                <c:f>主観的申告結果!$D$48</c:f>
                <c:numCache>
                  <c:formatCode>General</c:formatCode>
                  <c:ptCount val="1"/>
                  <c:pt idx="0">
                    <c:v>0.54772255750516607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主観的申告結果!$D$31</c:f>
              <c:numCache>
                <c:formatCode>0.00</c:formatCode>
                <c:ptCount val="1"/>
                <c:pt idx="0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1-4EA0-ACAB-30E7BC54A874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主観的申告結果!$D$49</c:f>
                <c:numCache>
                  <c:formatCode>General</c:formatCode>
                  <c:ptCount val="1"/>
                  <c:pt idx="0">
                    <c:v>0.64282434653322507</c:v>
                  </c:pt>
                </c:numCache>
              </c:numRef>
            </c:plus>
            <c:minus>
              <c:numRef>
                <c:f>主観的申告結果!$D$49</c:f>
                <c:numCache>
                  <c:formatCode>General</c:formatCode>
                  <c:ptCount val="1"/>
                  <c:pt idx="0">
                    <c:v>0.64282434653322507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主観的申告結果!$D$32</c:f>
              <c:numCache>
                <c:formatCode>0.00</c:formatCode>
                <c:ptCount val="1"/>
                <c:pt idx="0">
                  <c:v>1.6363636363636365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1-4EA0-ACAB-30E7BC54A874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5301-4EA0-ACAB-30E7BC54A874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主観的申告結果!$D$51</c:f>
                <c:numCache>
                  <c:formatCode>General</c:formatCode>
                  <c:ptCount val="1"/>
                  <c:pt idx="0">
                    <c:v>0.74958321752824753</c:v>
                  </c:pt>
                </c:numCache>
              </c:numRef>
            </c:plus>
            <c:minus>
              <c:numRef>
                <c:f>主観的申告結果!$D$51</c:f>
                <c:numCache>
                  <c:formatCode>General</c:formatCode>
                  <c:ptCount val="1"/>
                  <c:pt idx="0">
                    <c:v>0.74958321752824753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主観的申告結果!$D$34</c:f>
              <c:numCache>
                <c:formatCode>0.00</c:formatCode>
                <c:ptCount val="1"/>
                <c:pt idx="0">
                  <c:v>1.2749999999999999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1-4EA0-ACAB-30E7BC54A874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B4E-40AD-A9B1-62D873AD5F36}"/>
              </c:ext>
            </c:extLst>
          </c:dPt>
          <c:errBars>
            <c:errBarType val="both"/>
            <c:errValType val="cust"/>
            <c:noEndCap val="0"/>
            <c:plus>
              <c:numRef>
                <c:f>主観的申告結果!$D$52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plus>
            <c:minus>
              <c:numRef>
                <c:f>主観的申告結果!$D$52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主観的申告結果!$D$35</c:f>
              <c:numCache>
                <c:formatCode>0.00</c:formatCode>
                <c:ptCount val="1"/>
                <c:pt idx="0">
                  <c:v>1.45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01-4EA0-ACAB-30E7BC54A874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主観的申告結果!$D$53</c:f>
                <c:numCache>
                  <c:formatCode>General</c:formatCode>
                  <c:ptCount val="1"/>
                  <c:pt idx="0">
                    <c:v>0.66332495807107994</c:v>
                  </c:pt>
                </c:numCache>
              </c:numRef>
            </c:plus>
            <c:minus>
              <c:numRef>
                <c:f>主観的申告結果!$D$53</c:f>
                <c:numCache>
                  <c:formatCode>General</c:formatCode>
                  <c:ptCount val="1"/>
                  <c:pt idx="0">
                    <c:v>0.66332495807107994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主観的申告結果!$D$36</c:f>
              <c:numCache>
                <c:formatCode>0.00</c:formatCode>
                <c:ptCount val="1"/>
                <c:pt idx="0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01-4EA0-ACAB-30E7BC54A874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5301-4EA0-ACAB-30E7BC54A874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主観的申告結果!$D$55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主観的申告結果!$D$38</c:f>
              <c:numCache>
                <c:formatCode>0.00</c:formatCode>
                <c:ptCount val="1"/>
                <c:pt idx="0">
                  <c:v>0.52500000000000002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1-4EA0-ACAB-30E7BC54A874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主観的申告結果!$D$56</c:f>
                <c:numCache>
                  <c:formatCode>General</c:formatCode>
                  <c:ptCount val="1"/>
                  <c:pt idx="0">
                    <c:v>0.50990195135927852</c:v>
                  </c:pt>
                </c:numCache>
              </c:numRef>
            </c:plus>
            <c:minus>
              <c:numRef>
                <c:f>主観的申告結果!$D$56</c:f>
                <c:numCache>
                  <c:formatCode>General</c:formatCode>
                  <c:ptCount val="1"/>
                  <c:pt idx="0">
                    <c:v>0.50990195135927852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主観的申告結果!$D$39</c:f>
              <c:numCache>
                <c:formatCode>0.00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01-4EA0-ACAB-30E7BC54A874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主観的申告結果!$D$57</c:f>
                <c:numCache>
                  <c:formatCode>General</c:formatCode>
                  <c:ptCount val="1"/>
                  <c:pt idx="0">
                    <c:v>0.78262379212492639</c:v>
                  </c:pt>
                </c:numCache>
              </c:numRef>
            </c:plus>
            <c:minus>
              <c:numRef>
                <c:f>主観的申告結果!$D$57</c:f>
                <c:numCache>
                  <c:formatCode>General</c:formatCode>
                  <c:ptCount val="1"/>
                  <c:pt idx="0">
                    <c:v>0.78262379212492639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主観的申告結果!$D$40</c:f>
              <c:numCache>
                <c:formatCode>0.00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01-4EA0-ACAB-30E7BC54A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5301-4EA0-ACAB-30E7BC54A874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301-4EA0-ACAB-30E7BC54A874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plus>
            <c:min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主観的申告結果!$E$30</c:f>
              <c:numCache>
                <c:formatCode>0.00</c:formatCode>
                <c:ptCount val="1"/>
                <c:pt idx="0">
                  <c:v>-0.7142857142857143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7-475F-AF81-CBA325E5C435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plus>
            <c:min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主観的申告結果!$E$31</c:f>
              <c:numCache>
                <c:formatCode>0.00</c:formatCode>
                <c:ptCount val="1"/>
                <c:pt idx="0">
                  <c:v>-0.45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7-475F-AF81-CBA325E5C435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plus>
            <c:min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主観的申告結果!$E$32</c:f>
              <c:numCache>
                <c:formatCode>0.00</c:formatCode>
                <c:ptCount val="1"/>
                <c:pt idx="0">
                  <c:v>-0.95454545454545459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7-475F-AF81-CBA325E5C435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3AE7-475F-AF81-CBA325E5C435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plus>
            <c:min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主観的申告結果!$E$34</c:f>
              <c:numCache>
                <c:formatCode>0.00</c:formatCode>
                <c:ptCount val="1"/>
                <c:pt idx="0">
                  <c:v>-0.375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7-475F-AF81-CBA325E5C435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plus>
            <c:min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主観的申告結果!$E$35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75F-AF81-CBA325E5C435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plus>
            <c:min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主観的申告結果!$E$36</c:f>
              <c:numCache>
                <c:formatCode>0.00</c:formatCode>
                <c:ptCount val="1"/>
                <c:pt idx="0">
                  <c:v>-0.4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75F-AF81-CBA325E5C435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3AE7-475F-AF81-CBA325E5C435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主観的申告結果!$E$38</c:f>
              <c:numCache>
                <c:formatCode>0.00</c:formatCode>
                <c:ptCount val="1"/>
                <c:pt idx="0">
                  <c:v>-0.27500000000000002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75F-AF81-CBA325E5C435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plus>
            <c:min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主観的申告結果!$E$39</c:f>
              <c:numCache>
                <c:formatCode>0.00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E7-475F-AF81-CBA325E5C435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plus>
            <c:min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主観的申告結果!$E$40</c:f>
              <c:numCache>
                <c:formatCode>0.00</c:formatCode>
                <c:ptCount val="1"/>
                <c:pt idx="0">
                  <c:v>-0.6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E7-475F-AF81-CBA325E5C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3AE7-475F-AF81-CBA325E5C435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AE7-475F-AF81-CBA325E5C435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主観的申告結果!$D$47</c:f>
                <c:numCache>
                  <c:formatCode>General</c:formatCode>
                  <c:ptCount val="1"/>
                  <c:pt idx="0">
                    <c:v>0.60327902187237747</c:v>
                  </c:pt>
                </c:numCache>
              </c:numRef>
            </c:plus>
            <c:minus>
              <c:numRef>
                <c:f>主観的申告結果!$D$47</c:f>
                <c:numCache>
                  <c:formatCode>General</c:formatCode>
                  <c:ptCount val="1"/>
                  <c:pt idx="0">
                    <c:v>0.60327902187237747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主観的申告結果!$D$30</c:f>
              <c:numCache>
                <c:formatCode>0.00</c:formatCode>
                <c:ptCount val="1"/>
                <c:pt idx="0">
                  <c:v>1.5714285714285701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1-4EA0-ACAB-30E7BC54A874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主観的申告結果!$D$48</c:f>
                <c:numCache>
                  <c:formatCode>General</c:formatCode>
                  <c:ptCount val="1"/>
                  <c:pt idx="0">
                    <c:v>0.54772255750516607</c:v>
                  </c:pt>
                </c:numCache>
              </c:numRef>
            </c:plus>
            <c:minus>
              <c:numRef>
                <c:f>主観的申告結果!$D$48</c:f>
                <c:numCache>
                  <c:formatCode>General</c:formatCode>
                  <c:ptCount val="1"/>
                  <c:pt idx="0">
                    <c:v>0.54772255750516607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主観的申告結果!$D$31</c:f>
              <c:numCache>
                <c:formatCode>0.00</c:formatCode>
                <c:ptCount val="1"/>
                <c:pt idx="0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1-4EA0-ACAB-30E7BC54A874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主観的申告結果!$D$49</c:f>
                <c:numCache>
                  <c:formatCode>General</c:formatCode>
                  <c:ptCount val="1"/>
                  <c:pt idx="0">
                    <c:v>0.64282434653322507</c:v>
                  </c:pt>
                </c:numCache>
              </c:numRef>
            </c:plus>
            <c:minus>
              <c:numRef>
                <c:f>主観的申告結果!$D$49</c:f>
                <c:numCache>
                  <c:formatCode>General</c:formatCode>
                  <c:ptCount val="1"/>
                  <c:pt idx="0">
                    <c:v>0.64282434653322507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主観的申告結果!$D$32</c:f>
              <c:numCache>
                <c:formatCode>0.00</c:formatCode>
                <c:ptCount val="1"/>
                <c:pt idx="0">
                  <c:v>1.6363636363636365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1-4EA0-ACAB-30E7BC54A874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5301-4EA0-ACAB-30E7BC54A874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主観的申告結果!$D$51</c:f>
                <c:numCache>
                  <c:formatCode>General</c:formatCode>
                  <c:ptCount val="1"/>
                  <c:pt idx="0">
                    <c:v>0.74958321752824753</c:v>
                  </c:pt>
                </c:numCache>
              </c:numRef>
            </c:plus>
            <c:minus>
              <c:numRef>
                <c:f>主観的申告結果!$D$51</c:f>
                <c:numCache>
                  <c:formatCode>General</c:formatCode>
                  <c:ptCount val="1"/>
                  <c:pt idx="0">
                    <c:v>0.74958321752824753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主観的申告結果!$D$34</c:f>
              <c:numCache>
                <c:formatCode>0.00</c:formatCode>
                <c:ptCount val="1"/>
                <c:pt idx="0">
                  <c:v>1.2749999999999999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1-4EA0-ACAB-30E7BC54A874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B4E-40AD-A9B1-62D873AD5F36}"/>
              </c:ext>
            </c:extLst>
          </c:dPt>
          <c:errBars>
            <c:errBarType val="plus"/>
            <c:errValType val="cust"/>
            <c:noEndCap val="0"/>
            <c:plus>
              <c:numRef>
                <c:f>主観的申告結果!$D$52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plus>
            <c:minus>
              <c:numRef>
                <c:f>主観的申告結果!$D$52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主観的申告結果!$D$35</c:f>
              <c:numCache>
                <c:formatCode>0.00</c:formatCode>
                <c:ptCount val="1"/>
                <c:pt idx="0">
                  <c:v>1.45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01-4EA0-ACAB-30E7BC54A874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主観的申告結果!$D$53</c:f>
                <c:numCache>
                  <c:formatCode>General</c:formatCode>
                  <c:ptCount val="1"/>
                  <c:pt idx="0">
                    <c:v>0.66332495807107994</c:v>
                  </c:pt>
                </c:numCache>
              </c:numRef>
            </c:plus>
            <c:minus>
              <c:numRef>
                <c:f>主観的申告結果!$D$53</c:f>
                <c:numCache>
                  <c:formatCode>General</c:formatCode>
                  <c:ptCount val="1"/>
                  <c:pt idx="0">
                    <c:v>0.66332495807107994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主観的申告結果!$D$36</c:f>
              <c:numCache>
                <c:formatCode>0.00</c:formatCode>
                <c:ptCount val="1"/>
                <c:pt idx="0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01-4EA0-ACAB-30E7BC54A874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5301-4EA0-ACAB-30E7BC54A874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主観的申告結果!$D$55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主観的申告結果!$D$55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主観的申告結果!$D$38</c:f>
              <c:numCache>
                <c:formatCode>0.00</c:formatCode>
                <c:ptCount val="1"/>
                <c:pt idx="0">
                  <c:v>0.52500000000000002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1-4EA0-ACAB-30E7BC54A874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主観的申告結果!$D$56</c:f>
                <c:numCache>
                  <c:formatCode>General</c:formatCode>
                  <c:ptCount val="1"/>
                  <c:pt idx="0">
                    <c:v>0.50990195135927852</c:v>
                  </c:pt>
                </c:numCache>
              </c:numRef>
            </c:plus>
            <c:minus>
              <c:numRef>
                <c:f>主観的申告結果!$D$56</c:f>
                <c:numCache>
                  <c:formatCode>General</c:formatCode>
                  <c:ptCount val="1"/>
                  <c:pt idx="0">
                    <c:v>0.50990195135927852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主観的申告結果!$D$39</c:f>
              <c:numCache>
                <c:formatCode>0.00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01-4EA0-ACAB-30E7BC54A874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主観的申告結果!$D$57</c:f>
                <c:numCache>
                  <c:formatCode>General</c:formatCode>
                  <c:ptCount val="1"/>
                  <c:pt idx="0">
                    <c:v>0.78262379212492639</c:v>
                  </c:pt>
                </c:numCache>
              </c:numRef>
            </c:plus>
            <c:minus>
              <c:numRef>
                <c:f>主観的申告結果!$D$57</c:f>
                <c:numCache>
                  <c:formatCode>General</c:formatCode>
                  <c:ptCount val="1"/>
                  <c:pt idx="0">
                    <c:v>0.78262379212492639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主観的申告結果!$D$40</c:f>
              <c:numCache>
                <c:formatCode>0.00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01-4EA0-ACAB-30E7BC54A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5301-4EA0-ACAB-30E7BC54A874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301-4EA0-ACAB-30E7BC54A874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2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plus>
            <c:min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主観的申告結果!$E$30</c:f>
              <c:numCache>
                <c:formatCode>0.00</c:formatCode>
                <c:ptCount val="1"/>
                <c:pt idx="0">
                  <c:v>-0.7142857142857143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7-475F-AF81-CBA325E5C435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plus>
            <c:min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主観的申告結果!$E$31</c:f>
              <c:numCache>
                <c:formatCode>0.00</c:formatCode>
                <c:ptCount val="1"/>
                <c:pt idx="0">
                  <c:v>-0.45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E7-475F-AF81-CBA325E5C435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plus>
            <c:min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主観的申告結果!$E$32</c:f>
              <c:numCache>
                <c:formatCode>0.00</c:formatCode>
                <c:ptCount val="1"/>
                <c:pt idx="0">
                  <c:v>-0.95454545454545459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E7-475F-AF81-CBA325E5C435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3AE7-475F-AF81-CBA325E5C435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2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plus>
            <c:min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主観的申告結果!$E$34</c:f>
              <c:numCache>
                <c:formatCode>0.00</c:formatCode>
                <c:ptCount val="1"/>
                <c:pt idx="0">
                  <c:v>-0.375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E7-475F-AF81-CBA325E5C435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plus>
            <c:min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主観的申告結果!$E$35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E7-475F-AF81-CBA325E5C435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plus>
            <c:min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主観的申告結果!$E$36</c:f>
              <c:numCache>
                <c:formatCode>0.00</c:formatCode>
                <c:ptCount val="1"/>
                <c:pt idx="0">
                  <c:v>-0.4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E7-475F-AF81-CBA325E5C435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3AE7-475F-AF81-CBA325E5C435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2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主観的申告結果!$E$38</c:f>
              <c:numCache>
                <c:formatCode>0.00</c:formatCode>
                <c:ptCount val="1"/>
                <c:pt idx="0">
                  <c:v>-0.27500000000000002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E7-475F-AF81-CBA325E5C435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plus>
            <c:min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主観的申告結果!$E$39</c:f>
              <c:numCache>
                <c:formatCode>0.00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AE7-475F-AF81-CBA325E5C435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plus>
            <c:min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主観的申告結果!$E$40</c:f>
              <c:numCache>
                <c:formatCode>0.00</c:formatCode>
                <c:ptCount val="1"/>
                <c:pt idx="0">
                  <c:v>-0.6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AE7-475F-AF81-CBA325E5C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3AE7-475F-AF81-CBA325E5C435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AE7-475F-AF81-CBA325E5C435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主観的申告結果!$D$47</c:f>
                <c:numCache>
                  <c:formatCode>General</c:formatCode>
                  <c:ptCount val="1"/>
                  <c:pt idx="0">
                    <c:v>0.60327902187237747</c:v>
                  </c:pt>
                </c:numCache>
              </c:numRef>
            </c:plus>
            <c:minus>
              <c:numRef>
                <c:f>主観的申告結果!$D$47</c:f>
                <c:numCache>
                  <c:formatCode>General</c:formatCode>
                  <c:ptCount val="1"/>
                  <c:pt idx="0">
                    <c:v>0.60327902187237747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主観的申告結果!$D$30</c:f>
              <c:numCache>
                <c:formatCode>0.00</c:formatCode>
                <c:ptCount val="1"/>
                <c:pt idx="0">
                  <c:v>1.5714285714285701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01-4EA0-ACAB-30E7BC54A874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主観的申告結果!$D$48</c:f>
                <c:numCache>
                  <c:formatCode>General</c:formatCode>
                  <c:ptCount val="1"/>
                  <c:pt idx="0">
                    <c:v>0.54772255750516607</c:v>
                  </c:pt>
                </c:numCache>
              </c:numRef>
            </c:plus>
            <c:minus>
              <c:numRef>
                <c:f>主観的申告結果!$D$48</c:f>
                <c:numCache>
                  <c:formatCode>General</c:formatCode>
                  <c:ptCount val="1"/>
                  <c:pt idx="0">
                    <c:v>0.54772255750516607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主観的申告結果!$D$31</c:f>
              <c:numCache>
                <c:formatCode>0.00</c:formatCode>
                <c:ptCount val="1"/>
                <c:pt idx="0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1-4EA0-ACAB-30E7BC54A874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主観的申告結果!$D$49</c:f>
                <c:numCache>
                  <c:formatCode>General</c:formatCode>
                  <c:ptCount val="1"/>
                  <c:pt idx="0">
                    <c:v>0.64282434653322507</c:v>
                  </c:pt>
                </c:numCache>
              </c:numRef>
            </c:plus>
            <c:minus>
              <c:numRef>
                <c:f>主観的申告結果!$D$49</c:f>
                <c:numCache>
                  <c:formatCode>General</c:formatCode>
                  <c:ptCount val="1"/>
                  <c:pt idx="0">
                    <c:v>0.64282434653322507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主観的申告結果!$D$32</c:f>
              <c:numCache>
                <c:formatCode>0.00</c:formatCode>
                <c:ptCount val="1"/>
                <c:pt idx="0">
                  <c:v>1.6363636363636365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01-4EA0-ACAB-30E7BC54A874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5301-4EA0-ACAB-30E7BC54A874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主観的申告結果!$D$51</c:f>
                <c:numCache>
                  <c:formatCode>General</c:formatCode>
                  <c:ptCount val="1"/>
                  <c:pt idx="0">
                    <c:v>0.74958321752824753</c:v>
                  </c:pt>
                </c:numCache>
              </c:numRef>
            </c:plus>
            <c:minus>
              <c:numRef>
                <c:f>主観的申告結果!$D$51</c:f>
                <c:numCache>
                  <c:formatCode>General</c:formatCode>
                  <c:ptCount val="1"/>
                  <c:pt idx="0">
                    <c:v>0.74958321752824753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主観的申告結果!$D$34</c:f>
              <c:numCache>
                <c:formatCode>0.00</c:formatCode>
                <c:ptCount val="1"/>
                <c:pt idx="0">
                  <c:v>1.2749999999999999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01-4EA0-ACAB-30E7BC54A874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B4E-40AD-A9B1-62D873AD5F36}"/>
              </c:ext>
            </c:extLst>
          </c:dPt>
          <c:errBars>
            <c:errBarType val="both"/>
            <c:errValType val="cust"/>
            <c:noEndCap val="0"/>
            <c:plus>
              <c:numRef>
                <c:f>主観的申告結果!$D$52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plus>
            <c:minus>
              <c:numRef>
                <c:f>主観的申告結果!$D$52</c:f>
                <c:numCache>
                  <c:formatCode>General</c:formatCode>
                  <c:ptCount val="1"/>
                  <c:pt idx="0">
                    <c:v>0.78898669190297499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主観的申告結果!$D$35</c:f>
              <c:numCache>
                <c:formatCode>0.00</c:formatCode>
                <c:ptCount val="1"/>
                <c:pt idx="0">
                  <c:v>1.45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01-4EA0-ACAB-30E7BC54A874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主観的申告結果!$D$53</c:f>
                <c:numCache>
                  <c:formatCode>General</c:formatCode>
                  <c:ptCount val="1"/>
                  <c:pt idx="0">
                    <c:v>0.66332495807107994</c:v>
                  </c:pt>
                </c:numCache>
              </c:numRef>
            </c:plus>
            <c:minus>
              <c:numRef>
                <c:f>主観的申告結果!$D$53</c:f>
                <c:numCache>
                  <c:formatCode>General</c:formatCode>
                  <c:ptCount val="1"/>
                  <c:pt idx="0">
                    <c:v>0.66332495807107994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主観的申告結果!$D$36</c:f>
              <c:numCache>
                <c:formatCode>0.00</c:formatCode>
                <c:ptCount val="1"/>
                <c:pt idx="0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01-4EA0-ACAB-30E7BC54A874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5301-4EA0-ACAB-30E7BC54A874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主観的申告結果!$D$55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主観的申告結果!$D$38</c:f>
              <c:numCache>
                <c:formatCode>0.00</c:formatCode>
                <c:ptCount val="1"/>
                <c:pt idx="0">
                  <c:v>0.52500000000000002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301-4EA0-ACAB-30E7BC54A874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主観的申告結果!$D$56</c:f>
                <c:numCache>
                  <c:formatCode>General</c:formatCode>
                  <c:ptCount val="1"/>
                  <c:pt idx="0">
                    <c:v>0.50990195135927852</c:v>
                  </c:pt>
                </c:numCache>
              </c:numRef>
            </c:plus>
            <c:minus>
              <c:numRef>
                <c:f>主観的申告結果!$D$56</c:f>
                <c:numCache>
                  <c:formatCode>General</c:formatCode>
                  <c:ptCount val="1"/>
                  <c:pt idx="0">
                    <c:v>0.50990195135927852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主観的申告結果!$D$39</c:f>
              <c:numCache>
                <c:formatCode>0.00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301-4EA0-ACAB-30E7BC54A874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主観的申告結果!$D$57</c:f>
                <c:numCache>
                  <c:formatCode>General</c:formatCode>
                  <c:ptCount val="1"/>
                  <c:pt idx="0">
                    <c:v>0.78262379212492639</c:v>
                  </c:pt>
                </c:numCache>
              </c:numRef>
            </c:plus>
            <c:minus>
              <c:numRef>
                <c:f>主観的申告結果!$D$57</c:f>
                <c:numCache>
                  <c:formatCode>General</c:formatCode>
                  <c:ptCount val="1"/>
                  <c:pt idx="0">
                    <c:v>0.78262379212492639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主観的申告結果!$D$40</c:f>
              <c:numCache>
                <c:formatCode>0.00</c:formatCode>
                <c:ptCount val="1"/>
                <c:pt idx="0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301-4EA0-ACAB-30E7BC54A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3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5301-4EA0-ACAB-30E7BC54A874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301-4EA0-ACAB-30E7BC54A874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v>All subjects (N=10)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大腿部!$T$127</c:f>
                <c:numCache>
                  <c:formatCode>General</c:formatCode>
                  <c:ptCount val="1"/>
                  <c:pt idx="0">
                    <c:v>1.003081671403766</c:v>
                  </c:pt>
                </c:numCache>
              </c:numRef>
            </c:plus>
            <c:minus>
              <c:numRef>
                <c:f>大腿部!$T$127</c:f>
                <c:numCache>
                  <c:formatCode>General</c:formatCode>
                  <c:ptCount val="1"/>
                  <c:pt idx="0">
                    <c:v>1.003081671403766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大腿部!$T$126</c:f>
              <c:numCache>
                <c:formatCode>0.0</c:formatCode>
                <c:ptCount val="1"/>
                <c:pt idx="0">
                  <c:v>0.27777777777777779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9E-4D2D-9001-A159E847C174}"/>
            </c:ext>
          </c:extLst>
        </c:ser>
        <c:ser>
          <c:idx val="9"/>
          <c:order val="2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8F9E-4D2D-9001-A159E847C174}"/>
            </c:ext>
          </c:extLst>
        </c:ser>
        <c:ser>
          <c:idx val="3"/>
          <c:order val="3"/>
          <c:tx>
            <c:v>All subjects (N=10)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大腿部!$T$139</c:f>
                <c:numCache>
                  <c:formatCode>General</c:formatCode>
                  <c:ptCount val="1"/>
                  <c:pt idx="0">
                    <c:v>1.4</c:v>
                  </c:pt>
                </c:numCache>
              </c:numRef>
            </c:plus>
            <c:minus>
              <c:numRef>
                <c:f>大腿部!$T$139</c:f>
                <c:numCache>
                  <c:formatCode>General</c:formatCode>
                  <c:ptCount val="1"/>
                  <c:pt idx="0">
                    <c:v>1.4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大腿部!$T$115</c:f>
              <c:numCache>
                <c:formatCode>0.0</c:formatCode>
                <c:ptCount val="1"/>
                <c:pt idx="0">
                  <c:v>-0.3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9E-4D2D-9001-A159E847C174}"/>
            </c:ext>
          </c:extLst>
        </c:ser>
        <c:ser>
          <c:idx val="10"/>
          <c:order val="4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8F9E-4D2D-9001-A159E847C174}"/>
            </c:ext>
          </c:extLst>
        </c:ser>
        <c:ser>
          <c:idx val="6"/>
          <c:order val="5"/>
          <c:tx>
            <c:v>All subjects (N=10)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大腿部!$T$116</c:f>
                <c:numCache>
                  <c:formatCode>General</c:formatCode>
                  <c:ptCount val="1"/>
                  <c:pt idx="0">
                    <c:v>1.3076696830622021</c:v>
                  </c:pt>
                </c:numCache>
              </c:numRef>
            </c:plus>
            <c:minus>
              <c:numRef>
                <c:f>大腿部!$T$116</c:f>
                <c:numCache>
                  <c:formatCode>General</c:formatCode>
                  <c:ptCount val="1"/>
                  <c:pt idx="0">
                    <c:v>1.3076696830622021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大腿部!$AH$115</c:f>
              <c:numCache>
                <c:formatCode>0.0</c:formatCode>
                <c:ptCount val="1"/>
                <c:pt idx="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F9E-4D2D-9001-A159E847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8F9E-4D2D-9001-A159E847C174}"/>
                  </c:ext>
                </c:extLst>
              </c15:ser>
            </c15:filteredBarSeries>
            <c15:filteredBarSeries>
              <c15:ser>
                <c:idx val="11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8F9E-4D2D-9001-A159E847C174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972727572650534"/>
          <c:y val="0.13165908093889775"/>
          <c:w val="0.71185957365989627"/>
          <c:h val="0.67545208307515903"/>
        </c:manualLayout>
      </c:layout>
      <c:barChart>
        <c:barDir val="bar"/>
        <c:grouping val="clustered"/>
        <c:varyColors val="0"/>
        <c:ser>
          <c:idx val="0"/>
          <c:order val="1"/>
          <c:tx>
            <c:strRef>
              <c:f>主観的申告結果!$B$30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plus>
            <c:minus>
              <c:numRef>
                <c:f>主観的申告結果!$E$47</c:f>
                <c:numCache>
                  <c:formatCode>General</c:formatCode>
                  <c:ptCount val="1"/>
                  <c:pt idx="0">
                    <c:v>1.0642617446965243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主観的申告結果!$E$30</c:f>
              <c:numCache>
                <c:formatCode>0.00</c:formatCode>
                <c:ptCount val="1"/>
                <c:pt idx="0">
                  <c:v>-0.7142857142857143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B-4815-AE02-F30000D3A942}"/>
            </c:ext>
          </c:extLst>
        </c:ser>
        <c:ser>
          <c:idx val="1"/>
          <c:order val="2"/>
          <c:tx>
            <c:strRef>
              <c:f>主観的申告結果!$B$31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plus>
            <c:minus>
              <c:numRef>
                <c:f>主観的申告結果!$E$48</c:f>
                <c:numCache>
                  <c:formatCode>General</c:formatCode>
                  <c:ptCount val="1"/>
                  <c:pt idx="0">
                    <c:v>0.85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主観的申告結果!$E$31</c:f>
              <c:numCache>
                <c:formatCode>0.00</c:formatCode>
                <c:ptCount val="1"/>
                <c:pt idx="0">
                  <c:v>-0.45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B-4815-AE02-F30000D3A942}"/>
            </c:ext>
          </c:extLst>
        </c:ser>
        <c:ser>
          <c:idx val="2"/>
          <c:order val="3"/>
          <c:tx>
            <c:strRef>
              <c:f>主観的申告結果!$B$32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plus>
            <c:minus>
              <c:numRef>
                <c:f>主観的申告結果!$E$49</c:f>
                <c:numCache>
                  <c:formatCode>General</c:formatCode>
                  <c:ptCount val="1"/>
                  <c:pt idx="0">
                    <c:v>1.1765617368677077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主観的申告結果!$E$32</c:f>
              <c:numCache>
                <c:formatCode>0.00</c:formatCode>
                <c:ptCount val="1"/>
                <c:pt idx="0">
                  <c:v>-0.95454545454545459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B-4815-AE02-F30000D3A942}"/>
            </c:ext>
          </c:extLst>
        </c:ser>
        <c:ser>
          <c:idx val="9"/>
          <c:order val="4"/>
          <c:tx>
            <c:strRef>
              <c:f>主観的申告結果!$B$41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主観的申告結果!$C$41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3-FFAB-4815-AE02-F30000D3A942}"/>
            </c:ext>
          </c:extLst>
        </c:ser>
        <c:ser>
          <c:idx val="3"/>
          <c:order val="5"/>
          <c:tx>
            <c:strRef>
              <c:f>主観的申告結果!$B$34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plus>
            <c:minus>
              <c:numRef>
                <c:f>主観的申告結果!$E$51</c:f>
                <c:numCache>
                  <c:formatCode>General</c:formatCode>
                  <c:ptCount val="1"/>
                  <c:pt idx="0">
                    <c:v>0.68693158320170433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主観的申告結果!$E$34</c:f>
              <c:numCache>
                <c:formatCode>0.00</c:formatCode>
                <c:ptCount val="1"/>
                <c:pt idx="0">
                  <c:v>-0.375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AB-4815-AE02-F30000D3A942}"/>
            </c:ext>
          </c:extLst>
        </c:ser>
        <c:ser>
          <c:idx val="4"/>
          <c:order val="6"/>
          <c:tx>
            <c:strRef>
              <c:f>主観的申告結果!$B$35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plus>
            <c:minus>
              <c:numRef>
                <c:f>主観的申告結果!$E$52</c:f>
                <c:numCache>
                  <c:formatCode>General</c:formatCode>
                  <c:ptCount val="1"/>
                  <c:pt idx="0">
                    <c:v>0.50249378105604448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主観的申告結果!$E$35</c:f>
              <c:numCache>
                <c:formatCode>0.00</c:formatCode>
                <c:ptCount val="1"/>
                <c:pt idx="0">
                  <c:v>-0.35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AB-4815-AE02-F30000D3A942}"/>
            </c:ext>
          </c:extLst>
        </c:ser>
        <c:ser>
          <c:idx val="5"/>
          <c:order val="7"/>
          <c:tx>
            <c:strRef>
              <c:f>主観的申告結果!$B$36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plus>
            <c:minus>
              <c:numRef>
                <c:f>主観的申告結果!$E$53</c:f>
                <c:numCache>
                  <c:formatCode>General</c:formatCode>
                  <c:ptCount val="1"/>
                  <c:pt idx="0">
                    <c:v>0.83066238629180744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主観的申告結果!$E$36</c:f>
              <c:numCache>
                <c:formatCode>0.00</c:formatCode>
                <c:ptCount val="1"/>
                <c:pt idx="0">
                  <c:v>-0.4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AB-4815-AE02-F30000D3A942}"/>
            </c:ext>
          </c:extLst>
        </c:ser>
        <c:ser>
          <c:idx val="10"/>
          <c:order val="8"/>
          <c:tx>
            <c:strRef>
              <c:f>主観的申告結果!$B$33</c:f>
              <c:strCache>
                <c:ptCount val="1"/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主観的申告結果!$C$33</c:f>
              <c:numCache>
                <c:formatCode>0.00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7-FFAB-4815-AE02-F30000D3A942}"/>
            </c:ext>
          </c:extLst>
        </c:ser>
        <c:ser>
          <c:idx val="6"/>
          <c:order val="9"/>
          <c:tx>
            <c:strRef>
              <c:f>主観的申告結果!$B$38</c:f>
              <c:strCache>
                <c:ptCount val="1"/>
                <c:pt idx="0">
                  <c:v>  All subjects (N=20)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plus>
            <c:minus>
              <c:numRef>
                <c:f>主観的申告結果!$E$55</c:f>
                <c:numCache>
                  <c:formatCode>General</c:formatCode>
                  <c:ptCount val="1"/>
                  <c:pt idx="0">
                    <c:v>0.69776428684764313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主観的申告結果!$E$38</c:f>
              <c:numCache>
                <c:formatCode>0.00</c:formatCode>
                <c:ptCount val="1"/>
                <c:pt idx="0">
                  <c:v>-0.27500000000000002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AB-4815-AE02-F30000D3A942}"/>
            </c:ext>
          </c:extLst>
        </c:ser>
        <c:ser>
          <c:idx val="7"/>
          <c:order val="10"/>
          <c:tx>
            <c:strRef>
              <c:f>主観的申告結果!$B$39</c:f>
              <c:strCache>
                <c:ptCount val="1"/>
                <c:pt idx="0">
                  <c:v>  Female (N=10)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plus>
            <c:minus>
              <c:numRef>
                <c:f>主観的申告結果!$E$56</c:f>
                <c:numCache>
                  <c:formatCode>General</c:formatCode>
                  <c:ptCount val="1"/>
                  <c:pt idx="0">
                    <c:v>0.75663729752107778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主観的申告結果!$E$39</c:f>
              <c:numCache>
                <c:formatCode>0.00</c:formatCode>
                <c:ptCount val="1"/>
                <c:pt idx="0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AB-4815-AE02-F30000D3A942}"/>
            </c:ext>
          </c:extLst>
        </c:ser>
        <c:ser>
          <c:idx val="8"/>
          <c:order val="11"/>
          <c:tx>
            <c:strRef>
              <c:f>主観的申告結果!$B$40</c:f>
              <c:strCache>
                <c:ptCount val="1"/>
                <c:pt idx="0">
                  <c:v>  Male (N=10)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plus>
            <c:minus>
              <c:numRef>
                <c:f>主観的申告結果!$E$57</c:f>
                <c:numCache>
                  <c:formatCode>General</c:formatCode>
                  <c:ptCount val="1"/>
                  <c:pt idx="0">
                    <c:v>0.43588989435406733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numRef>
              <c:f>主観的申告結果!$B$82</c:f>
              <c:numCache>
                <c:formatCode>General</c:formatCode>
                <c:ptCount val="1"/>
              </c:numCache>
            </c:numRef>
          </c:cat>
          <c:val>
            <c:numRef>
              <c:f>主観的申告結果!$E$40</c:f>
              <c:numCache>
                <c:formatCode>0.00</c:formatCode>
                <c:ptCount val="1"/>
                <c:pt idx="0">
                  <c:v>-0.6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AB-4815-AE02-F30000D3A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19323168"/>
        <c:axId val="614362096"/>
        <c:extLst>
          <c:ext xmlns:c15="http://schemas.microsoft.com/office/drawing/2012/chart" uri="{02D57815-91ED-43cb-92C2-25804820EDAC}">
            <c15:filteredBarSeries>
              <c15:ser>
                <c:idx val="12"/>
                <c:order val="0"/>
                <c:tx>
                  <c:strRef>
                    <c:extLst>
                      <c:ext uri="{02D57815-91ED-43cb-92C2-25804820EDAC}">
                        <c15:formulaRef>
                          <c15:sqref>主観的申告結果!$B$41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主観的申告結果!$C$41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B-FFAB-4815-AE02-F30000D3A942}"/>
                  </c:ext>
                </c:extLst>
              </c15:ser>
            </c15:filteredBarSeries>
            <c15:filteredBa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主観的申告結果!$B$82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主観的申告結果!$C$29</c15:sqref>
                        </c15:formulaRef>
                      </c:ext>
                    </c:extLst>
                    <c:numCache>
                      <c:formatCode>0.00</c:formatCode>
                      <c:ptCount val="1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FAB-4815-AE02-F30000D3A942}"/>
                  </c:ext>
                </c:extLst>
              </c15:ser>
            </c15:filteredBarSeries>
          </c:ext>
        </c:extLst>
      </c:barChart>
      <c:catAx>
        <c:axId val="6193231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4362096"/>
        <c:crosses val="autoZero"/>
        <c:auto val="1"/>
        <c:lblAlgn val="ctr"/>
        <c:lblOffset val="100"/>
        <c:noMultiLvlLbl val="0"/>
      </c:catAx>
      <c:valAx>
        <c:axId val="61436209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</c:majorGridlines>
        <c:numFmt formatCode="#,##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932316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Relationship Id="rId2" Target="../charts/chart2.xml" Type="http://schemas.openxmlformats.org/officeDocument/2006/relationships/chart"/><Relationship Id="rId3" Target="../charts/chart3.xml" Type="http://schemas.openxmlformats.org/officeDocument/2006/relationships/chart"/><Relationship Id="rId4" Target="../charts/chart4.xml" Type="http://schemas.openxmlformats.org/officeDocument/2006/relationships/chart"/><Relationship Id="rId5" Target="../charts/chart5.xml" Type="http://schemas.openxmlformats.org/officeDocument/2006/relationships/chart"/><Relationship Id="rId6" Target="../charts/chart6.xml" Type="http://schemas.openxmlformats.org/officeDocument/2006/relationships/chart"/><Relationship Id="rId7" Target="../charts/chart7.xml" Type="http://schemas.openxmlformats.org/officeDocument/2006/relationships/chart"/><Relationship Id="rId8" Target="../charts/chart8.xml" Type="http://schemas.openxmlformats.org/officeDocument/2006/relationships/chart"/><Relationship Id="rId9" Target="../charts/chart9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10.xml" Type="http://schemas.openxmlformats.org/officeDocument/2006/relationships/chart"/><Relationship Id="rId2" Target="../charts/chart11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12.xml" Type="http://schemas.openxmlformats.org/officeDocument/2006/relationships/chart"/><Relationship Id="rId2" Target="../charts/chart1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14.xml" Type="http://schemas.openxmlformats.org/officeDocument/2006/relationships/chart"/><Relationship Id="rId10" Target="../charts/chart23.xml" Type="http://schemas.openxmlformats.org/officeDocument/2006/relationships/chart"/><Relationship Id="rId11" Target="../charts/chart24.xml" Type="http://schemas.openxmlformats.org/officeDocument/2006/relationships/chart"/><Relationship Id="rId12" Target="../charts/chart25.xml" Type="http://schemas.openxmlformats.org/officeDocument/2006/relationships/chart"/><Relationship Id="rId13" Target="../charts/chart26.xml" Type="http://schemas.openxmlformats.org/officeDocument/2006/relationships/chart"/><Relationship Id="rId14" Target="../charts/chart27.xml" Type="http://schemas.openxmlformats.org/officeDocument/2006/relationships/chart"/><Relationship Id="rId15" Target="../charts/chart28.xml" Type="http://schemas.openxmlformats.org/officeDocument/2006/relationships/chart"/><Relationship Id="rId16" Target="../charts/chart29.xml" Type="http://schemas.openxmlformats.org/officeDocument/2006/relationships/chart"/><Relationship Id="rId17" Target="../charts/chart30.xml" Type="http://schemas.openxmlformats.org/officeDocument/2006/relationships/chart"/><Relationship Id="rId18" Target="../charts/chart31.xml" Type="http://schemas.openxmlformats.org/officeDocument/2006/relationships/chart"/><Relationship Id="rId19" Target="../charts/chart32.xml" Type="http://schemas.openxmlformats.org/officeDocument/2006/relationships/chart"/><Relationship Id="rId2" Target="../charts/chart15.xml" Type="http://schemas.openxmlformats.org/officeDocument/2006/relationships/chart"/><Relationship Id="rId20" Target="../charts/chart33.xml" Type="http://schemas.openxmlformats.org/officeDocument/2006/relationships/chart"/><Relationship Id="rId21" Target="../charts/chart34.xml" Type="http://schemas.openxmlformats.org/officeDocument/2006/relationships/chart"/><Relationship Id="rId3" Target="../charts/chart16.xml" Type="http://schemas.openxmlformats.org/officeDocument/2006/relationships/chart"/><Relationship Id="rId4" Target="../charts/chart17.xml" Type="http://schemas.openxmlformats.org/officeDocument/2006/relationships/chart"/><Relationship Id="rId5" Target="../charts/chart18.xml" Type="http://schemas.openxmlformats.org/officeDocument/2006/relationships/chart"/><Relationship Id="rId6" Target="../charts/chart19.xml" Type="http://schemas.openxmlformats.org/officeDocument/2006/relationships/chart"/><Relationship Id="rId7" Target="../charts/chart20.xml" Type="http://schemas.openxmlformats.org/officeDocument/2006/relationships/chart"/><Relationship Id="rId8" Target="../charts/chart21.xml" Type="http://schemas.openxmlformats.org/officeDocument/2006/relationships/chart"/><Relationship Id="rId9" Target="../charts/chart22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.jpeg" Type="http://schemas.openxmlformats.org/officeDocument/2006/relationships/image"/><Relationship Id="rId2" Target="../charts/chart35.xml" Type="http://schemas.openxmlformats.org/officeDocument/2006/relationships/chart"/><Relationship Id="rId3" Target="../charts/chart36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192</xdr:col>
      <xdr:colOff>0</xdr:colOff>
      <xdr:row>21</xdr:row>
      <xdr:rowOff>0</xdr:rowOff>
    </xdr:from>
    <xdr:to>
      <xdr:col>198</xdr:col>
      <xdr:colOff>549088</xdr:colOff>
      <xdr:row>32</xdr:row>
      <xdr:rowOff>170329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FD331B6-68B4-4F0B-8E8D-B945F2279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192</xdr:col>
      <xdr:colOff>531188</xdr:colOff>
      <xdr:row>33</xdr:row>
      <xdr:rowOff>153175</xdr:rowOff>
    </xdr:from>
    <xdr:to>
      <xdr:col>195</xdr:col>
      <xdr:colOff>473042</xdr:colOff>
      <xdr:row>34</xdr:row>
      <xdr:rowOff>194762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9E5E82D-A95A-4EF2-86BC-8D06130EFB3C}"/>
            </a:ext>
          </a:extLst>
        </xdr:cNvPr>
        <xdr:cNvSpPr txBox="1"/>
      </xdr:nvSpPr>
      <xdr:spPr>
        <a:xfrm>
          <a:off x="118467017" y="8595046"/>
          <a:ext cx="1999254" cy="2756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/>
            <a:t>**:</a:t>
          </a:r>
          <a:r>
            <a:rPr kumimoji="1" lang="en-US" altLang="ja-JP" sz="1100" baseline="0"/>
            <a:t> </a:t>
          </a:r>
          <a:r>
            <a:rPr kumimoji="1" lang="en-US" altLang="ja-JP" sz="1100" i="1" baseline="0"/>
            <a:t>p</a:t>
          </a:r>
          <a:r>
            <a:rPr kumimoji="1" lang="en-US" altLang="ja-JP" sz="1100" baseline="0"/>
            <a:t> &lt; 0.01, n.s.: not significant</a:t>
          </a:r>
          <a:endParaRPr kumimoji="1" lang="ja-JP" altLang="en-US" sz="1100"/>
        </a:p>
      </xdr:txBody>
    </xdr:sp>
    <xdr:clientData/>
  </xdr:twoCellAnchor>
  <xdr:twoCellAnchor>
    <xdr:from>
      <xdr:col>192</xdr:col>
      <xdr:colOff>0</xdr:colOff>
      <xdr:row>34</xdr:row>
      <xdr:rowOff>164428</xdr:rowOff>
    </xdr:from>
    <xdr:to>
      <xdr:col>196</xdr:col>
      <xdr:colOff>668750</xdr:colOff>
      <xdr:row>46</xdr:row>
      <xdr:rowOff>94311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4FBF15D3-1E08-4346-B913-C4C6B13DB593}"/>
            </a:ext>
          </a:extLst>
        </xdr:cNvPr>
        <xdr:cNvGrpSpPr/>
      </xdr:nvGrpSpPr>
      <xdr:grpSpPr>
        <a:xfrm>
          <a:off x="117023029" y="6987449"/>
          <a:ext cx="3301093" cy="2085495"/>
          <a:chOff x="55941310" y="7792221"/>
          <a:chExt cx="3413593" cy="2611526"/>
        </a:xfrm>
      </xdr:grpSpPr>
      <xdr:graphicFrame macro="">
        <xdr:nvGraphicFramePr>
          <xdr:cNvPr id="5" name="グラフ 4">
            <a:extLst>
              <a:ext uri="{FF2B5EF4-FFF2-40B4-BE49-F238E27FC236}">
                <a16:creationId xmlns:a16="http://schemas.microsoft.com/office/drawing/2014/main" id="{0FE754FD-F851-4616-AA83-3C48E97C42F1}"/>
              </a:ext>
            </a:extLst>
          </xdr:cNvPr>
          <xdr:cNvGraphicFramePr>
            <a:graphicFrameLocks/>
          </xdr:cNvGraphicFramePr>
        </xdr:nvGraphicFramePr>
        <xdr:xfrm>
          <a:off x="55941310" y="7792221"/>
          <a:ext cx="3413593" cy="261152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E553C1FA-BD2D-4C39-920F-B0BF2F78F341}"/>
              </a:ext>
            </a:extLst>
          </xdr:cNvPr>
          <xdr:cNvCxnSpPr/>
        </xdr:nvCxnSpPr>
        <xdr:spPr>
          <a:xfrm flipV="1">
            <a:off x="57894006" y="7933863"/>
            <a:ext cx="0" cy="200364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17513990-AECE-47BD-AC29-47631FB4A867}"/>
              </a:ext>
            </a:extLst>
          </xdr:cNvPr>
          <xdr:cNvGrpSpPr/>
        </xdr:nvGrpSpPr>
        <xdr:grpSpPr>
          <a:xfrm>
            <a:off x="56905795" y="7945938"/>
            <a:ext cx="663563" cy="278028"/>
            <a:chOff x="56900070" y="7933738"/>
            <a:chExt cx="662907" cy="277840"/>
          </a:xfrm>
        </xdr:grpSpPr>
        <xdr:sp macro="" textlink="">
          <xdr:nvSpPr>
            <xdr:cNvPr id="11" name="右大かっこ 10">
              <a:extLst>
                <a:ext uri="{FF2B5EF4-FFF2-40B4-BE49-F238E27FC236}">
                  <a16:creationId xmlns:a16="http://schemas.microsoft.com/office/drawing/2014/main" id="{AA456CED-7FBD-4886-B17C-E20C47C51E3D}"/>
                </a:ext>
              </a:extLst>
            </xdr:cNvPr>
            <xdr:cNvSpPr/>
          </xdr:nvSpPr>
          <xdr:spPr>
            <a:xfrm rot="16200000">
              <a:off x="57192546" y="7841146"/>
              <a:ext cx="77956" cy="662907"/>
            </a:xfrm>
            <a:prstGeom prst="rightBracket">
              <a:avLst>
                <a:gd name="adj" fmla="val 0"/>
              </a:avLst>
            </a:prstGeom>
            <a:ln w="95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BDAB430-1A40-4FF6-98BE-F0A4AB2D9AA1}"/>
                </a:ext>
              </a:extLst>
            </xdr:cNvPr>
            <xdr:cNvSpPr txBox="1"/>
          </xdr:nvSpPr>
          <xdr:spPr>
            <a:xfrm>
              <a:off x="57068916" y="7933738"/>
              <a:ext cx="325217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pPr algn="ctr"/>
              <a:r>
                <a:rPr kumimoji="1" lang="en-US" altLang="ja-JP" sz="1100"/>
                <a:t>**</a:t>
              </a:r>
              <a:endParaRPr kumimoji="1" lang="ja-JP" altLang="en-US" sz="1100"/>
            </a:p>
          </xdr:txBody>
        </xdr:sp>
      </xdr:grpSp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9B07BBD4-8744-4052-AE46-C8A246CCDE64}"/>
              </a:ext>
            </a:extLst>
          </xdr:cNvPr>
          <xdr:cNvGrpSpPr/>
        </xdr:nvGrpSpPr>
        <xdr:grpSpPr>
          <a:xfrm>
            <a:off x="58222423" y="7945938"/>
            <a:ext cx="663565" cy="278028"/>
            <a:chOff x="56900070" y="7933738"/>
            <a:chExt cx="662907" cy="277840"/>
          </a:xfrm>
        </xdr:grpSpPr>
        <xdr:sp macro="" textlink="">
          <xdr:nvSpPr>
            <xdr:cNvPr id="9" name="右大かっこ 8">
              <a:extLst>
                <a:ext uri="{FF2B5EF4-FFF2-40B4-BE49-F238E27FC236}">
                  <a16:creationId xmlns:a16="http://schemas.microsoft.com/office/drawing/2014/main" id="{405A3278-5A96-49F1-8D8D-D078CE0F4299}"/>
                </a:ext>
              </a:extLst>
            </xdr:cNvPr>
            <xdr:cNvSpPr/>
          </xdr:nvSpPr>
          <xdr:spPr>
            <a:xfrm rot="16200000">
              <a:off x="57192546" y="7841146"/>
              <a:ext cx="77956" cy="662907"/>
            </a:xfrm>
            <a:prstGeom prst="rightBracket">
              <a:avLst>
                <a:gd name="adj" fmla="val 0"/>
              </a:avLst>
            </a:prstGeom>
            <a:ln w="95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6E7C0682-61A0-4846-BF5C-F1556185011D}"/>
                </a:ext>
              </a:extLst>
            </xdr:cNvPr>
            <xdr:cNvSpPr txBox="1"/>
          </xdr:nvSpPr>
          <xdr:spPr>
            <a:xfrm>
              <a:off x="57068916" y="7933738"/>
              <a:ext cx="325217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pPr algn="ctr"/>
              <a:r>
                <a:rPr kumimoji="1" lang="en-US" altLang="ja-JP" sz="1100"/>
                <a:t>**</a:t>
              </a:r>
              <a:endParaRPr kumimoji="1" lang="ja-JP" altLang="en-US" sz="1100"/>
            </a:p>
          </xdr:txBody>
        </xdr:sp>
      </xdr:grpSp>
    </xdr:grpSp>
    <xdr:clientData/>
  </xdr:twoCellAnchor>
  <xdr:twoCellAnchor>
    <xdr:from>
      <xdr:col>196</xdr:col>
      <xdr:colOff>454893</xdr:colOff>
      <xdr:row>34</xdr:row>
      <xdr:rowOff>170079</xdr:rowOff>
    </xdr:from>
    <xdr:to>
      <xdr:col>199</xdr:col>
      <xdr:colOff>247505</xdr:colOff>
      <xdr:row>46</xdr:row>
      <xdr:rowOff>66426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F32D4A7A-071D-4106-A637-E619110A8FEA}"/>
            </a:ext>
          </a:extLst>
        </xdr:cNvPr>
        <xdr:cNvGrpSpPr/>
      </xdr:nvGrpSpPr>
      <xdr:grpSpPr>
        <a:xfrm>
          <a:off x="120122511" y="6997182"/>
          <a:ext cx="1778774" cy="2046517"/>
          <a:chOff x="59143099" y="7793765"/>
          <a:chExt cx="1853669" cy="2610875"/>
        </a:xfrm>
      </xdr:grpSpPr>
      <xdr:graphicFrame macro="">
        <xdr:nvGraphicFramePr>
          <xdr:cNvPr id="14" name="グラフ 13">
            <a:extLst>
              <a:ext uri="{FF2B5EF4-FFF2-40B4-BE49-F238E27FC236}">
                <a16:creationId xmlns:a16="http://schemas.microsoft.com/office/drawing/2014/main" id="{15A87F2C-F5FD-48E6-9018-119900183071}"/>
              </a:ext>
            </a:extLst>
          </xdr:cNvPr>
          <xdr:cNvGraphicFramePr>
            <a:graphicFrameLocks/>
          </xdr:cNvGraphicFramePr>
        </xdr:nvGraphicFramePr>
        <xdr:xfrm>
          <a:off x="59143099" y="7793765"/>
          <a:ext cx="1853669" cy="26108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pSp>
        <xdr:nvGrpSpPr>
          <xdr:cNvPr id="15" name="グループ化 14">
            <a:extLst>
              <a:ext uri="{FF2B5EF4-FFF2-40B4-BE49-F238E27FC236}">
                <a16:creationId xmlns:a16="http://schemas.microsoft.com/office/drawing/2014/main" id="{5C0A3281-AA41-46C6-A059-4459D832A10C}"/>
              </a:ext>
            </a:extLst>
          </xdr:cNvPr>
          <xdr:cNvGrpSpPr/>
        </xdr:nvGrpSpPr>
        <xdr:grpSpPr>
          <a:xfrm>
            <a:off x="59614819" y="7945938"/>
            <a:ext cx="663565" cy="278028"/>
            <a:chOff x="56900070" y="7933738"/>
            <a:chExt cx="662907" cy="277840"/>
          </a:xfrm>
        </xdr:grpSpPr>
        <xdr:sp macro="" textlink="">
          <xdr:nvSpPr>
            <xdr:cNvPr id="16" name="右大かっこ 15">
              <a:extLst>
                <a:ext uri="{FF2B5EF4-FFF2-40B4-BE49-F238E27FC236}">
                  <a16:creationId xmlns:a16="http://schemas.microsoft.com/office/drawing/2014/main" id="{78E6819E-6AED-495B-B56E-D4547B7B5912}"/>
                </a:ext>
              </a:extLst>
            </xdr:cNvPr>
            <xdr:cNvSpPr/>
          </xdr:nvSpPr>
          <xdr:spPr>
            <a:xfrm rot="16200000">
              <a:off x="57192546" y="7841146"/>
              <a:ext cx="77956" cy="662907"/>
            </a:xfrm>
            <a:prstGeom prst="rightBracket">
              <a:avLst>
                <a:gd name="adj" fmla="val 0"/>
              </a:avLst>
            </a:prstGeom>
            <a:ln w="95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7" name="テキスト ボックス 16">
              <a:extLst>
                <a:ext uri="{FF2B5EF4-FFF2-40B4-BE49-F238E27FC236}">
                  <a16:creationId xmlns:a16="http://schemas.microsoft.com/office/drawing/2014/main" id="{9588CD33-6EBC-4847-B5B5-CB7139004534}"/>
                </a:ext>
              </a:extLst>
            </xdr:cNvPr>
            <xdr:cNvSpPr txBox="1"/>
          </xdr:nvSpPr>
          <xdr:spPr>
            <a:xfrm>
              <a:off x="57038759" y="7933738"/>
              <a:ext cx="385532" cy="2642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pPr algn="ctr"/>
              <a:r>
                <a:rPr kumimoji="1" lang="en-US" altLang="ja-JP" sz="1100"/>
                <a:t>n.s.</a:t>
              </a:r>
              <a:endParaRPr kumimoji="1" lang="ja-JP" altLang="en-US" sz="1100"/>
            </a:p>
          </xdr:txBody>
        </xdr:sp>
      </xdr:grpSp>
    </xdr:grpSp>
    <xdr:clientData/>
  </xdr:twoCellAnchor>
  <xdr:twoCellAnchor>
    <xdr:from>
      <xdr:col>63</xdr:col>
      <xdr:colOff>392779</xdr:colOff>
      <xdr:row>23</xdr:row>
      <xdr:rowOff>198323</xdr:rowOff>
    </xdr:from>
    <xdr:to>
      <xdr:col>73</xdr:col>
      <xdr:colOff>602760</xdr:colOff>
      <xdr:row>41</xdr:row>
      <xdr:rowOff>141209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0D58E2A8-004F-4FF2-954A-6C4132573B08}"/>
            </a:ext>
          </a:extLst>
        </xdr:cNvPr>
        <xdr:cNvGrpSpPr/>
      </xdr:nvGrpSpPr>
      <xdr:grpSpPr>
        <a:xfrm>
          <a:off x="24607330" y="5035502"/>
          <a:ext cx="6829936" cy="3186509"/>
          <a:chOff x="11870368" y="8715215"/>
          <a:chExt cx="7043372" cy="3971261"/>
        </a:xfrm>
      </xdr:grpSpPr>
      <xdr:graphicFrame macro="">
        <xdr:nvGraphicFramePr>
          <xdr:cNvPr id="19" name="グラフ 18">
            <a:extLst>
              <a:ext uri="{FF2B5EF4-FFF2-40B4-BE49-F238E27FC236}">
                <a16:creationId xmlns:a16="http://schemas.microsoft.com/office/drawing/2014/main" id="{30CA77EC-FB73-4945-BEAF-9D17A0C73E64}"/>
              </a:ext>
            </a:extLst>
          </xdr:cNvPr>
          <xdr:cNvGraphicFramePr>
            <a:graphicFrameLocks/>
          </xdr:cNvGraphicFramePr>
        </xdr:nvGraphicFramePr>
        <xdr:xfrm>
          <a:off x="17165658" y="8925637"/>
          <a:ext cx="1748082" cy="376083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pSp>
        <xdr:nvGrpSpPr>
          <xdr:cNvPr id="20" name="グループ化 19">
            <a:extLst>
              <a:ext uri="{FF2B5EF4-FFF2-40B4-BE49-F238E27FC236}">
                <a16:creationId xmlns:a16="http://schemas.microsoft.com/office/drawing/2014/main" id="{7F45807B-9EA5-493A-B3A6-F855D20C1877}"/>
              </a:ext>
            </a:extLst>
          </xdr:cNvPr>
          <xdr:cNvGrpSpPr/>
        </xdr:nvGrpSpPr>
        <xdr:grpSpPr>
          <a:xfrm>
            <a:off x="11870368" y="8925638"/>
            <a:ext cx="5498913" cy="3760838"/>
            <a:chOff x="9696487" y="8673507"/>
            <a:chExt cx="5097993" cy="3766646"/>
          </a:xfrm>
        </xdr:grpSpPr>
        <xdr:graphicFrame macro="">
          <xdr:nvGraphicFramePr>
            <xdr:cNvPr id="37" name="グラフ 36">
              <a:extLst>
                <a:ext uri="{FF2B5EF4-FFF2-40B4-BE49-F238E27FC236}">
                  <a16:creationId xmlns:a16="http://schemas.microsoft.com/office/drawing/2014/main" id="{70E585D8-4DC3-467F-A81B-0767C984512C}"/>
                </a:ext>
              </a:extLst>
            </xdr:cNvPr>
            <xdr:cNvGraphicFramePr>
              <a:graphicFrameLocks/>
            </xdr:cNvGraphicFramePr>
          </xdr:nvGraphicFramePr>
          <xdr:xfrm>
            <a:off x="9696487" y="8673507"/>
            <a:ext cx="5097993" cy="376664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cxnSp macro="">
          <xdr:nvCxnSpPr>
            <xdr:cNvPr id="38" name="直線コネクタ 37">
              <a:extLst>
                <a:ext uri="{FF2B5EF4-FFF2-40B4-BE49-F238E27FC236}">
                  <a16:creationId xmlns:a16="http://schemas.microsoft.com/office/drawing/2014/main" id="{6AFBF320-C586-4C19-B0B2-38A40097CDC3}"/>
                </a:ext>
              </a:extLst>
            </xdr:cNvPr>
            <xdr:cNvCxnSpPr/>
          </xdr:nvCxnSpPr>
          <xdr:spPr>
            <a:xfrm flipV="1">
              <a:off x="11399714" y="8814655"/>
              <a:ext cx="0" cy="2270358"/>
            </a:xfrm>
            <a:prstGeom prst="line">
              <a:avLst/>
            </a:prstGeom>
            <a:ln w="95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" name="直線コネクタ 38">
              <a:extLst>
                <a:ext uri="{FF2B5EF4-FFF2-40B4-BE49-F238E27FC236}">
                  <a16:creationId xmlns:a16="http://schemas.microsoft.com/office/drawing/2014/main" id="{A1435642-311F-475F-A044-C854E978259A}"/>
                </a:ext>
              </a:extLst>
            </xdr:cNvPr>
            <xdr:cNvCxnSpPr/>
          </xdr:nvCxnSpPr>
          <xdr:spPr>
            <a:xfrm flipV="1">
              <a:off x="12487929" y="8814655"/>
              <a:ext cx="0" cy="2270358"/>
            </a:xfrm>
            <a:prstGeom prst="line">
              <a:avLst/>
            </a:prstGeom>
            <a:ln w="95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直線コネクタ 39">
              <a:extLst>
                <a:ext uri="{FF2B5EF4-FFF2-40B4-BE49-F238E27FC236}">
                  <a16:creationId xmlns:a16="http://schemas.microsoft.com/office/drawing/2014/main" id="{0AF3AEBC-6F2D-4FC6-83C7-C86AD49F89D1}"/>
                </a:ext>
              </a:extLst>
            </xdr:cNvPr>
            <xdr:cNvCxnSpPr/>
          </xdr:nvCxnSpPr>
          <xdr:spPr>
            <a:xfrm flipV="1">
              <a:off x="13576198" y="8814655"/>
              <a:ext cx="0" cy="2270358"/>
            </a:xfrm>
            <a:prstGeom prst="line">
              <a:avLst/>
            </a:prstGeom>
            <a:ln w="95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385BFAAB-528D-4CD3-888F-0C34C5894210}"/>
              </a:ext>
            </a:extLst>
          </xdr:cNvPr>
          <xdr:cNvSpPr txBox="1"/>
        </xdr:nvSpPr>
        <xdr:spPr>
          <a:xfrm>
            <a:off x="12517499" y="8715215"/>
            <a:ext cx="3486453" cy="26507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000">
                <a:latin typeface="Arial" panose="020B0604020202020204" pitchFamily="34" charset="0"/>
                <a:cs typeface="Arial" panose="020B0604020202020204" pitchFamily="34" charset="0"/>
              </a:rPr>
              <a:t>*** :</a:t>
            </a:r>
            <a:r>
              <a:rPr kumimoji="1" lang="en-US" altLang="ja-JP" sz="10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kumimoji="1" lang="en-US" altLang="ja-JP" sz="1000" i="1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p</a:t>
            </a:r>
            <a:r>
              <a:rPr kumimoji="1" lang="en-US" altLang="ja-JP" sz="1000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 &lt; 0.005   </a:t>
            </a:r>
            <a:r>
              <a:rPr kumimoji="1" lang="en-US" altLang="ja-JP" sz="1000">
                <a:latin typeface="Arial" panose="020B0604020202020204" pitchFamily="34" charset="0"/>
                <a:cs typeface="Arial" panose="020B0604020202020204" pitchFamily="34" charset="0"/>
              </a:rPr>
              <a:t>** :</a:t>
            </a:r>
            <a:r>
              <a:rPr kumimoji="1" lang="en-US" altLang="ja-JP" sz="100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kumimoji="1" lang="en-US" altLang="ja-JP" sz="1000" i="1" baseline="0">
                <a:latin typeface="Arial" panose="020B0604020202020204" pitchFamily="34" charset="0"/>
                <a:cs typeface="Arial" panose="020B0604020202020204" pitchFamily="34" charset="0"/>
              </a:rPr>
              <a:t>p</a:t>
            </a:r>
            <a:r>
              <a:rPr kumimoji="1" lang="en-US" altLang="ja-JP" sz="1000" baseline="0">
                <a:latin typeface="Arial" panose="020B0604020202020204" pitchFamily="34" charset="0"/>
                <a:cs typeface="Arial" panose="020B0604020202020204" pitchFamily="34" charset="0"/>
              </a:rPr>
              <a:t> &lt; 0.01    n.s.: not significant ( </a:t>
            </a:r>
            <a:r>
              <a:rPr kumimoji="1" lang="en-US" altLang="ja-JP" sz="1100" i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</a:t>
            </a:r>
            <a:r>
              <a:rPr kumimoji="1" lang="en-US" altLang="ja-JP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&gt; 0.05 </a:t>
            </a:r>
            <a:r>
              <a:rPr kumimoji="1" lang="en-US" altLang="ja-JP" sz="1000" baseline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kumimoji="1" lang="ja-JP" altLang="en-US" sz="10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id="{47C7AC07-2BC5-4999-B589-A807B8C9B9B6}"/>
              </a:ext>
            </a:extLst>
          </xdr:cNvPr>
          <xdr:cNvGrpSpPr/>
        </xdr:nvGrpSpPr>
        <xdr:grpSpPr>
          <a:xfrm>
            <a:off x="15010555" y="9493714"/>
            <a:ext cx="349360" cy="270643"/>
            <a:chOff x="44049482" y="9514300"/>
            <a:chExt cx="349597" cy="271444"/>
          </a:xfrm>
        </xdr:grpSpPr>
        <xdr:sp macro="" textlink="">
          <xdr:nvSpPr>
            <xdr:cNvPr id="35" name="右大かっこ 34">
              <a:extLst>
                <a:ext uri="{FF2B5EF4-FFF2-40B4-BE49-F238E27FC236}">
                  <a16:creationId xmlns:a16="http://schemas.microsoft.com/office/drawing/2014/main" id="{49EB24FD-6831-4B13-A54D-40966C50E1A2}"/>
                </a:ext>
              </a:extLst>
            </xdr:cNvPr>
            <xdr:cNvSpPr/>
          </xdr:nvSpPr>
          <xdr:spPr>
            <a:xfrm rot="16200000">
              <a:off x="44181879" y="9613049"/>
              <a:ext cx="62571" cy="282819"/>
            </a:xfrm>
            <a:prstGeom prst="rightBracket">
              <a:avLst>
                <a:gd name="adj" fmla="val 0"/>
              </a:avLst>
            </a:prstGeom>
            <a:ln w="9525">
              <a:solidFill>
                <a:schemeClr val="tx1"/>
              </a:solidFill>
              <a:round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6" name="テキスト ボックス 35">
              <a:extLst>
                <a:ext uri="{FF2B5EF4-FFF2-40B4-BE49-F238E27FC236}">
                  <a16:creationId xmlns:a16="http://schemas.microsoft.com/office/drawing/2014/main" id="{72F6397E-F867-4292-A9B8-371A20980F0F}"/>
                </a:ext>
              </a:extLst>
            </xdr:cNvPr>
            <xdr:cNvSpPr txBox="1"/>
          </xdr:nvSpPr>
          <xdr:spPr>
            <a:xfrm>
              <a:off x="44049482" y="9514300"/>
              <a:ext cx="349597" cy="1748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kumimoji="1" lang="en-US" altLang="ja-JP" sz="1000">
                  <a:latin typeface="Arial" panose="020B0604020202020204" pitchFamily="34" charset="0"/>
                  <a:cs typeface="Arial" panose="020B0604020202020204" pitchFamily="34" charset="0"/>
                </a:rPr>
                <a:t>**</a:t>
              </a:r>
              <a:endParaRPr kumimoji="1" lang="ja-JP" altLang="en-US" sz="10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CB02F217-63A7-425F-8343-DC141EBCDACD}"/>
              </a:ext>
            </a:extLst>
          </xdr:cNvPr>
          <xdr:cNvGrpSpPr/>
        </xdr:nvGrpSpPr>
        <xdr:grpSpPr>
          <a:xfrm>
            <a:off x="13835146" y="9493714"/>
            <a:ext cx="349457" cy="270643"/>
            <a:chOff x="44049482" y="9514300"/>
            <a:chExt cx="349597" cy="271444"/>
          </a:xfrm>
        </xdr:grpSpPr>
        <xdr:sp macro="" textlink="">
          <xdr:nvSpPr>
            <xdr:cNvPr id="33" name="右大かっこ 32">
              <a:extLst>
                <a:ext uri="{FF2B5EF4-FFF2-40B4-BE49-F238E27FC236}">
                  <a16:creationId xmlns:a16="http://schemas.microsoft.com/office/drawing/2014/main" id="{2F6E132B-0B9B-438A-A24E-DF9BA539883E}"/>
                </a:ext>
              </a:extLst>
            </xdr:cNvPr>
            <xdr:cNvSpPr/>
          </xdr:nvSpPr>
          <xdr:spPr>
            <a:xfrm rot="16200000">
              <a:off x="44181879" y="9613049"/>
              <a:ext cx="62571" cy="282819"/>
            </a:xfrm>
            <a:prstGeom prst="rightBracket">
              <a:avLst>
                <a:gd name="adj" fmla="val 0"/>
              </a:avLst>
            </a:prstGeom>
            <a:ln w="9525">
              <a:solidFill>
                <a:schemeClr val="tx1"/>
              </a:solidFill>
              <a:round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4" name="テキスト ボックス 33">
              <a:extLst>
                <a:ext uri="{FF2B5EF4-FFF2-40B4-BE49-F238E27FC236}">
                  <a16:creationId xmlns:a16="http://schemas.microsoft.com/office/drawing/2014/main" id="{20563877-A016-42A3-AD4D-BC7E6D96C42B}"/>
                </a:ext>
              </a:extLst>
            </xdr:cNvPr>
            <xdr:cNvSpPr txBox="1"/>
          </xdr:nvSpPr>
          <xdr:spPr>
            <a:xfrm>
              <a:off x="44049482" y="9514300"/>
              <a:ext cx="349597" cy="1748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kumimoji="1" lang="en-US" altLang="ja-JP" sz="1000">
                  <a:latin typeface="Arial" panose="020B0604020202020204" pitchFamily="34" charset="0"/>
                  <a:cs typeface="Arial" panose="020B0604020202020204" pitchFamily="34" charset="0"/>
                </a:rPr>
                <a:t>n.s.</a:t>
              </a:r>
              <a:endParaRPr kumimoji="1" lang="ja-JP" altLang="en-US" sz="10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C571B8F9-75BE-4A62-AB49-7FD02A2951F3}"/>
              </a:ext>
            </a:extLst>
          </xdr:cNvPr>
          <xdr:cNvGrpSpPr/>
        </xdr:nvGrpSpPr>
        <xdr:grpSpPr>
          <a:xfrm>
            <a:off x="12662635" y="9493708"/>
            <a:ext cx="349359" cy="270642"/>
            <a:chOff x="44049483" y="9514294"/>
            <a:chExt cx="349596" cy="271443"/>
          </a:xfrm>
        </xdr:grpSpPr>
        <xdr:sp macro="" textlink="">
          <xdr:nvSpPr>
            <xdr:cNvPr id="31" name="右大かっこ 30">
              <a:extLst>
                <a:ext uri="{FF2B5EF4-FFF2-40B4-BE49-F238E27FC236}">
                  <a16:creationId xmlns:a16="http://schemas.microsoft.com/office/drawing/2014/main" id="{9FA66E8A-3EA9-48B1-88FB-145280DB2134}"/>
                </a:ext>
              </a:extLst>
            </xdr:cNvPr>
            <xdr:cNvSpPr/>
          </xdr:nvSpPr>
          <xdr:spPr>
            <a:xfrm rot="16200000">
              <a:off x="44181880" y="9613043"/>
              <a:ext cx="62571" cy="282818"/>
            </a:xfrm>
            <a:prstGeom prst="rightBracket">
              <a:avLst>
                <a:gd name="adj" fmla="val 0"/>
              </a:avLst>
            </a:prstGeom>
            <a:ln w="9525">
              <a:solidFill>
                <a:schemeClr val="tx1"/>
              </a:solidFill>
              <a:round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2" name="テキスト ボックス 31">
              <a:extLst>
                <a:ext uri="{FF2B5EF4-FFF2-40B4-BE49-F238E27FC236}">
                  <a16:creationId xmlns:a16="http://schemas.microsoft.com/office/drawing/2014/main" id="{7AE13640-322D-485A-B520-1871EA3F2683}"/>
                </a:ext>
              </a:extLst>
            </xdr:cNvPr>
            <xdr:cNvSpPr txBox="1"/>
          </xdr:nvSpPr>
          <xdr:spPr>
            <a:xfrm>
              <a:off x="44049483" y="9514294"/>
              <a:ext cx="349596" cy="1748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kumimoji="1" lang="en-US" altLang="ja-JP" sz="1000">
                  <a:latin typeface="Arial" panose="020B0604020202020204" pitchFamily="34" charset="0"/>
                  <a:cs typeface="Arial" panose="020B0604020202020204" pitchFamily="34" charset="0"/>
                </a:rPr>
                <a:t>***</a:t>
              </a:r>
              <a:endParaRPr kumimoji="1" lang="ja-JP" altLang="en-US" sz="10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833A4642-9A7B-496D-8107-AF1CD3ADF0C1}"/>
              </a:ext>
            </a:extLst>
          </xdr:cNvPr>
          <xdr:cNvGrpSpPr/>
        </xdr:nvGrpSpPr>
        <xdr:grpSpPr>
          <a:xfrm>
            <a:off x="16181766" y="9493712"/>
            <a:ext cx="349360" cy="270643"/>
            <a:chOff x="44049482" y="9514300"/>
            <a:chExt cx="349597" cy="271444"/>
          </a:xfrm>
        </xdr:grpSpPr>
        <xdr:sp macro="" textlink="">
          <xdr:nvSpPr>
            <xdr:cNvPr id="29" name="右大かっこ 28">
              <a:extLst>
                <a:ext uri="{FF2B5EF4-FFF2-40B4-BE49-F238E27FC236}">
                  <a16:creationId xmlns:a16="http://schemas.microsoft.com/office/drawing/2014/main" id="{A342526C-DE44-42BD-8BF8-BC67ACEABFF5}"/>
                </a:ext>
              </a:extLst>
            </xdr:cNvPr>
            <xdr:cNvSpPr/>
          </xdr:nvSpPr>
          <xdr:spPr>
            <a:xfrm rot="16200000">
              <a:off x="44181879" y="9613049"/>
              <a:ext cx="62571" cy="282819"/>
            </a:xfrm>
            <a:prstGeom prst="rightBracket">
              <a:avLst>
                <a:gd name="adj" fmla="val 0"/>
              </a:avLst>
            </a:prstGeom>
            <a:ln w="9525">
              <a:solidFill>
                <a:schemeClr val="tx1"/>
              </a:solidFill>
              <a:round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0" name="テキスト ボックス 29">
              <a:extLst>
                <a:ext uri="{FF2B5EF4-FFF2-40B4-BE49-F238E27FC236}">
                  <a16:creationId xmlns:a16="http://schemas.microsoft.com/office/drawing/2014/main" id="{7ECE4CA7-455B-41E5-95D5-AF63250A9B12}"/>
                </a:ext>
              </a:extLst>
            </xdr:cNvPr>
            <xdr:cNvSpPr txBox="1"/>
          </xdr:nvSpPr>
          <xdr:spPr>
            <a:xfrm>
              <a:off x="44049482" y="9514300"/>
              <a:ext cx="349597" cy="1748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kumimoji="1" lang="en-US" altLang="ja-JP" sz="1000">
                  <a:latin typeface="Arial" panose="020B0604020202020204" pitchFamily="34" charset="0"/>
                  <a:cs typeface="Arial" panose="020B0604020202020204" pitchFamily="34" charset="0"/>
                </a:rPr>
                <a:t>n.s.</a:t>
              </a:r>
              <a:endParaRPr kumimoji="1" lang="ja-JP" altLang="en-US" sz="10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  <xdr:grpSp>
        <xdr:nvGrpSpPr>
          <xdr:cNvPr id="26" name="グループ化 25">
            <a:extLst>
              <a:ext uri="{FF2B5EF4-FFF2-40B4-BE49-F238E27FC236}">
                <a16:creationId xmlns:a16="http://schemas.microsoft.com/office/drawing/2014/main" id="{EFB40105-955B-4825-A10D-C85D121E8B44}"/>
              </a:ext>
            </a:extLst>
          </xdr:cNvPr>
          <xdr:cNvGrpSpPr/>
        </xdr:nvGrpSpPr>
        <xdr:grpSpPr>
          <a:xfrm>
            <a:off x="17438339" y="9493700"/>
            <a:ext cx="349455" cy="270643"/>
            <a:chOff x="44049482" y="9514300"/>
            <a:chExt cx="349597" cy="271444"/>
          </a:xfrm>
        </xdr:grpSpPr>
        <xdr:sp macro="" textlink="">
          <xdr:nvSpPr>
            <xdr:cNvPr id="27" name="右大かっこ 26">
              <a:extLst>
                <a:ext uri="{FF2B5EF4-FFF2-40B4-BE49-F238E27FC236}">
                  <a16:creationId xmlns:a16="http://schemas.microsoft.com/office/drawing/2014/main" id="{3875CAB5-C2BE-4064-AE49-B97C88B92D02}"/>
                </a:ext>
              </a:extLst>
            </xdr:cNvPr>
            <xdr:cNvSpPr/>
          </xdr:nvSpPr>
          <xdr:spPr>
            <a:xfrm rot="16200000">
              <a:off x="44181879" y="9613049"/>
              <a:ext cx="62571" cy="282819"/>
            </a:xfrm>
            <a:prstGeom prst="rightBracket">
              <a:avLst>
                <a:gd name="adj" fmla="val 0"/>
              </a:avLst>
            </a:prstGeom>
            <a:ln w="9525">
              <a:solidFill>
                <a:schemeClr val="tx1"/>
              </a:solidFill>
              <a:round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" name="テキスト ボックス 27">
              <a:extLst>
                <a:ext uri="{FF2B5EF4-FFF2-40B4-BE49-F238E27FC236}">
                  <a16:creationId xmlns:a16="http://schemas.microsoft.com/office/drawing/2014/main" id="{523450FE-838B-4884-87DF-DD6BD38D21CD}"/>
                </a:ext>
              </a:extLst>
            </xdr:cNvPr>
            <xdr:cNvSpPr txBox="1"/>
          </xdr:nvSpPr>
          <xdr:spPr>
            <a:xfrm>
              <a:off x="44049482" y="9514300"/>
              <a:ext cx="349597" cy="17488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kumimoji="1" lang="en-US" altLang="ja-JP" sz="1000">
                  <a:latin typeface="Arial" panose="020B0604020202020204" pitchFamily="34" charset="0"/>
                  <a:cs typeface="Arial" panose="020B0604020202020204" pitchFamily="34" charset="0"/>
                </a:rPr>
                <a:t>n.s.</a:t>
              </a:r>
              <a:endParaRPr kumimoji="1" lang="ja-JP" altLang="en-US" sz="10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</xdr:grpSp>
    </xdr:grpSp>
    <xdr:clientData/>
  </xdr:twoCellAnchor>
  <xdr:twoCellAnchor>
    <xdr:from>
      <xdr:col>72</xdr:col>
      <xdr:colOff>24714</xdr:colOff>
      <xdr:row>48</xdr:row>
      <xdr:rowOff>151625</xdr:rowOff>
    </xdr:from>
    <xdr:to>
      <xdr:col>72</xdr:col>
      <xdr:colOff>198692</xdr:colOff>
      <xdr:row>50</xdr:row>
      <xdr:rowOff>137086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AC967BB8-6694-4205-829F-0EA5B27FF98D}"/>
            </a:ext>
          </a:extLst>
        </xdr:cNvPr>
        <xdr:cNvSpPr txBox="1"/>
      </xdr:nvSpPr>
      <xdr:spPr>
        <a:xfrm rot="16200000">
          <a:off x="30397586" y="12249367"/>
          <a:ext cx="453547" cy="1739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pPr algn="ctr"/>
          <a:r>
            <a:rPr kumimoji="1" lang="en-US" altLang="ja-JP" sz="1000">
              <a:latin typeface="Arial" panose="020B0604020202020204" pitchFamily="34" charset="0"/>
              <a:cs typeface="Arial" panose="020B0604020202020204" pitchFamily="34" charset="0"/>
            </a:rPr>
            <a:t>No</a:t>
          </a:r>
          <a:r>
            <a:rPr kumimoji="1" lang="en-US" altLang="ja-JP" sz="1000" baseline="0">
              <a:latin typeface="Arial" panose="020B0604020202020204" pitchFamily="34" charset="0"/>
              <a:cs typeface="Arial" panose="020B0604020202020204" pitchFamily="34" charset="0"/>
            </a:rPr>
            <a:t> data</a:t>
          </a:r>
          <a:endParaRPr kumimoji="1" lang="ja-JP" alt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153</xdr:col>
      <xdr:colOff>0</xdr:colOff>
      <xdr:row>26</xdr:row>
      <xdr:rowOff>0</xdr:rowOff>
    </xdr:from>
    <xdr:to>
      <xdr:col>165</xdr:col>
      <xdr:colOff>430791</xdr:colOff>
      <xdr:row>43</xdr:row>
      <xdr:rowOff>171489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1DD1FD05-4A50-4BCE-B67F-40A8568D3332}"/>
            </a:ext>
          </a:extLst>
        </xdr:cNvPr>
        <xdr:cNvGrpSpPr/>
      </xdr:nvGrpSpPr>
      <xdr:grpSpPr>
        <a:xfrm>
          <a:off x="90274588" y="5390029"/>
          <a:ext cx="8396813" cy="3216768"/>
          <a:chOff x="106014322" y="9348504"/>
          <a:chExt cx="8592595" cy="3990774"/>
        </a:xfrm>
      </xdr:grpSpPr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928FB491-4767-4535-A952-A6FDB02779DA}"/>
              </a:ext>
            </a:extLst>
          </xdr:cNvPr>
          <xdr:cNvSpPr txBox="1"/>
        </xdr:nvSpPr>
        <xdr:spPr>
          <a:xfrm>
            <a:off x="106807054" y="9348504"/>
            <a:ext cx="5154350" cy="26634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050">
                <a:latin typeface="Arial" panose="020B0604020202020204" pitchFamily="34" charset="0"/>
                <a:cs typeface="Arial" panose="020B0604020202020204" pitchFamily="34" charset="0"/>
              </a:rPr>
              <a:t>*** :</a:t>
            </a:r>
            <a:r>
              <a:rPr kumimoji="1" lang="en-US" altLang="ja-JP" sz="105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kumimoji="1" lang="en-US" altLang="ja-JP" sz="1050" i="1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p</a:t>
            </a:r>
            <a:r>
              <a:rPr kumimoji="1" lang="en-US" altLang="ja-JP" sz="1050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 &lt; 0.001        </a:t>
            </a:r>
            <a:r>
              <a:rPr kumimoji="1" lang="en-US" altLang="ja-JP" sz="1050" baseline="0">
                <a:latin typeface="Arial" panose="020B0604020202020204" pitchFamily="34" charset="0"/>
                <a:cs typeface="Arial" panose="020B0604020202020204" pitchFamily="34" charset="0"/>
              </a:rPr>
              <a:t>n.s. : not significant ( </a:t>
            </a:r>
            <a:r>
              <a:rPr kumimoji="1" lang="en-US" altLang="ja-JP" sz="1050" i="1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p</a:t>
            </a:r>
            <a:r>
              <a:rPr kumimoji="1" lang="en-US" altLang="ja-JP" sz="1050" baseline="0">
                <a:solidFill>
                  <a:schemeClr val="tx1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rPr>
              <a:t> &gt; 0.05 </a:t>
            </a:r>
            <a:r>
              <a:rPr kumimoji="1" lang="en-US" altLang="ja-JP" sz="1050" baseline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  <a:endParaRPr kumimoji="1" lang="ja-JP" altLang="en-US" sz="105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grpSp>
        <xdr:nvGrpSpPr>
          <xdr:cNvPr id="44" name="グループ化 43">
            <a:extLst>
              <a:ext uri="{FF2B5EF4-FFF2-40B4-BE49-F238E27FC236}">
                <a16:creationId xmlns:a16="http://schemas.microsoft.com/office/drawing/2014/main" id="{EF8A3DB0-B486-42C5-8718-53DB4BE9F67F}"/>
              </a:ext>
            </a:extLst>
          </xdr:cNvPr>
          <xdr:cNvGrpSpPr/>
        </xdr:nvGrpSpPr>
        <xdr:grpSpPr>
          <a:xfrm>
            <a:off x="106014322" y="9559587"/>
            <a:ext cx="6752321" cy="3779691"/>
            <a:chOff x="106014322" y="9559587"/>
            <a:chExt cx="6752321" cy="3779691"/>
          </a:xfrm>
        </xdr:grpSpPr>
        <xdr:graphicFrame macro="">
          <xdr:nvGraphicFramePr>
            <xdr:cNvPr id="53" name="グラフ 52">
              <a:extLst>
                <a:ext uri="{FF2B5EF4-FFF2-40B4-BE49-F238E27FC236}">
                  <a16:creationId xmlns:a16="http://schemas.microsoft.com/office/drawing/2014/main" id="{27F1DFEA-4E1D-431C-828A-F318D45BDADF}"/>
                </a:ext>
              </a:extLst>
            </xdr:cNvPr>
            <xdr:cNvGraphicFramePr>
              <a:graphicFrameLocks/>
            </xdr:cNvGraphicFramePr>
          </xdr:nvGraphicFramePr>
          <xdr:xfrm>
            <a:off x="106014322" y="9559587"/>
            <a:ext cx="6752321" cy="377969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  <xdr:grpSp>
          <xdr:nvGrpSpPr>
            <xdr:cNvPr id="54" name="グループ化 53">
              <a:extLst>
                <a:ext uri="{FF2B5EF4-FFF2-40B4-BE49-F238E27FC236}">
                  <a16:creationId xmlns:a16="http://schemas.microsoft.com/office/drawing/2014/main" id="{38E5DA0A-76BF-41A7-809B-C2A24E155A3C}"/>
                </a:ext>
              </a:extLst>
            </xdr:cNvPr>
            <xdr:cNvGrpSpPr/>
          </xdr:nvGrpSpPr>
          <xdr:grpSpPr>
            <a:xfrm>
              <a:off x="106862532" y="9933427"/>
              <a:ext cx="431520" cy="283539"/>
              <a:chOff x="44047223" y="9514300"/>
              <a:chExt cx="349597" cy="277426"/>
            </a:xfrm>
          </xdr:grpSpPr>
          <xdr:sp macro="" textlink="">
            <xdr:nvSpPr>
              <xdr:cNvPr id="75" name="右大かっこ 74">
                <a:extLst>
                  <a:ext uri="{FF2B5EF4-FFF2-40B4-BE49-F238E27FC236}">
                    <a16:creationId xmlns:a16="http://schemas.microsoft.com/office/drawing/2014/main" id="{9AACF99F-6B12-47B9-A5F8-582E5CFCECEE}"/>
                  </a:ext>
                </a:extLst>
              </xdr:cNvPr>
              <xdr:cNvSpPr/>
            </xdr:nvSpPr>
            <xdr:spPr>
              <a:xfrm rot="16200000">
                <a:off x="44188449" y="9606479"/>
                <a:ext cx="68553" cy="301942"/>
              </a:xfrm>
              <a:prstGeom prst="rightBracket">
                <a:avLst>
                  <a:gd name="adj" fmla="val 0"/>
                </a:avLst>
              </a:prstGeom>
              <a:ln w="9525">
                <a:solidFill>
                  <a:schemeClr val="tx1"/>
                </a:solidFill>
                <a:round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6" name="テキスト ボックス 75">
                <a:extLst>
                  <a:ext uri="{FF2B5EF4-FFF2-40B4-BE49-F238E27FC236}">
                    <a16:creationId xmlns:a16="http://schemas.microsoft.com/office/drawing/2014/main" id="{5677EEC6-EA40-43E7-B545-7CBE7370384D}"/>
                  </a:ext>
                </a:extLst>
              </xdr:cNvPr>
              <xdr:cNvSpPr txBox="1"/>
            </xdr:nvSpPr>
            <xdr:spPr>
              <a:xfrm>
                <a:off x="44047223" y="9514300"/>
                <a:ext cx="349597" cy="17488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00">
                    <a:latin typeface="Arial" panose="020B0604020202020204" pitchFamily="34" charset="0"/>
                    <a:cs typeface="Arial" panose="020B0604020202020204" pitchFamily="34" charset="0"/>
                  </a:rPr>
                  <a:t>***</a:t>
                </a:r>
                <a:endParaRPr kumimoji="1" lang="ja-JP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</xdr:grpSp>
        <xdr:sp macro="" textlink="">
          <xdr:nvSpPr>
            <xdr:cNvPr id="55" name="テキスト ボックス 54">
              <a:extLst>
                <a:ext uri="{FF2B5EF4-FFF2-40B4-BE49-F238E27FC236}">
                  <a16:creationId xmlns:a16="http://schemas.microsoft.com/office/drawing/2014/main" id="{30777430-7D70-4E1B-8CA9-924B605A9620}"/>
                </a:ext>
              </a:extLst>
            </xdr:cNvPr>
            <xdr:cNvSpPr txBox="1"/>
          </xdr:nvSpPr>
          <xdr:spPr>
            <a:xfrm rot="16200000">
              <a:off x="111442500" y="10663750"/>
              <a:ext cx="493058" cy="2227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kumimoji="1" lang="en-US" altLang="ja-JP" sz="1000">
                  <a:latin typeface="Arial" panose="020B0604020202020204" pitchFamily="34" charset="0"/>
                  <a:cs typeface="Arial" panose="020B0604020202020204" pitchFamily="34" charset="0"/>
                </a:rPr>
                <a:t>No</a:t>
              </a:r>
              <a:r>
                <a:rPr kumimoji="1" lang="en-US" altLang="ja-JP" sz="1000" baseline="0">
                  <a:latin typeface="Arial" panose="020B0604020202020204" pitchFamily="34" charset="0"/>
                  <a:cs typeface="Arial" panose="020B0604020202020204" pitchFamily="34" charset="0"/>
                </a:rPr>
                <a:t> data</a:t>
              </a:r>
              <a:endParaRPr kumimoji="1" lang="ja-JP" altLang="en-US" sz="10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grpSp>
          <xdr:nvGrpSpPr>
            <xdr:cNvPr id="56" name="グループ化 55">
              <a:extLst>
                <a:ext uri="{FF2B5EF4-FFF2-40B4-BE49-F238E27FC236}">
                  <a16:creationId xmlns:a16="http://schemas.microsoft.com/office/drawing/2014/main" id="{D469CAF4-A191-4208-BA30-DBE917E92431}"/>
                </a:ext>
              </a:extLst>
            </xdr:cNvPr>
            <xdr:cNvGrpSpPr/>
          </xdr:nvGrpSpPr>
          <xdr:grpSpPr>
            <a:xfrm>
              <a:off x="107605211" y="10292016"/>
              <a:ext cx="431520" cy="283539"/>
              <a:chOff x="44047223" y="9514300"/>
              <a:chExt cx="349597" cy="277426"/>
            </a:xfrm>
          </xdr:grpSpPr>
          <xdr:sp macro="" textlink="">
            <xdr:nvSpPr>
              <xdr:cNvPr id="73" name="右大かっこ 72">
                <a:extLst>
                  <a:ext uri="{FF2B5EF4-FFF2-40B4-BE49-F238E27FC236}">
                    <a16:creationId xmlns:a16="http://schemas.microsoft.com/office/drawing/2014/main" id="{DFB761B5-EDA6-4519-83A3-17DCC2B91305}"/>
                  </a:ext>
                </a:extLst>
              </xdr:cNvPr>
              <xdr:cNvSpPr/>
            </xdr:nvSpPr>
            <xdr:spPr>
              <a:xfrm rot="16200000">
                <a:off x="44188449" y="9606479"/>
                <a:ext cx="68553" cy="301942"/>
              </a:xfrm>
              <a:prstGeom prst="rightBracket">
                <a:avLst>
                  <a:gd name="adj" fmla="val 0"/>
                </a:avLst>
              </a:prstGeom>
              <a:ln w="9525">
                <a:solidFill>
                  <a:schemeClr val="tx1"/>
                </a:solidFill>
                <a:round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4" name="テキスト ボックス 73">
                <a:extLst>
                  <a:ext uri="{FF2B5EF4-FFF2-40B4-BE49-F238E27FC236}">
                    <a16:creationId xmlns:a16="http://schemas.microsoft.com/office/drawing/2014/main" id="{A186275C-E6FE-4151-8C98-E73DBBCFE8F8}"/>
                  </a:ext>
                </a:extLst>
              </xdr:cNvPr>
              <xdr:cNvSpPr txBox="1"/>
            </xdr:nvSpPr>
            <xdr:spPr>
              <a:xfrm>
                <a:off x="44047223" y="9514300"/>
                <a:ext cx="349597" cy="17488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00">
                    <a:latin typeface="Arial" panose="020B0604020202020204" pitchFamily="34" charset="0"/>
                    <a:cs typeface="Arial" panose="020B0604020202020204" pitchFamily="34" charset="0"/>
                  </a:rPr>
                  <a:t>***</a:t>
                </a:r>
                <a:endParaRPr kumimoji="1" lang="ja-JP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</xdr:grpSp>
        <xdr:grpSp>
          <xdr:nvGrpSpPr>
            <xdr:cNvPr id="57" name="グループ化 56">
              <a:extLst>
                <a:ext uri="{FF2B5EF4-FFF2-40B4-BE49-F238E27FC236}">
                  <a16:creationId xmlns:a16="http://schemas.microsoft.com/office/drawing/2014/main" id="{44FE5AB5-61A1-4F4F-B78A-25747FD7CF43}"/>
                </a:ext>
              </a:extLst>
            </xdr:cNvPr>
            <xdr:cNvGrpSpPr/>
          </xdr:nvGrpSpPr>
          <xdr:grpSpPr>
            <a:xfrm>
              <a:off x="108342400" y="9933427"/>
              <a:ext cx="431520" cy="283539"/>
              <a:chOff x="44047223" y="9514300"/>
              <a:chExt cx="349597" cy="277426"/>
            </a:xfrm>
          </xdr:grpSpPr>
          <xdr:sp macro="" textlink="">
            <xdr:nvSpPr>
              <xdr:cNvPr id="71" name="右大かっこ 70">
                <a:extLst>
                  <a:ext uri="{FF2B5EF4-FFF2-40B4-BE49-F238E27FC236}">
                    <a16:creationId xmlns:a16="http://schemas.microsoft.com/office/drawing/2014/main" id="{3F898A1C-CC9A-4CD3-B9E0-15E0C1102C58}"/>
                  </a:ext>
                </a:extLst>
              </xdr:cNvPr>
              <xdr:cNvSpPr/>
            </xdr:nvSpPr>
            <xdr:spPr>
              <a:xfrm rot="16200000">
                <a:off x="44188449" y="9606479"/>
                <a:ext cx="68553" cy="301942"/>
              </a:xfrm>
              <a:prstGeom prst="rightBracket">
                <a:avLst>
                  <a:gd name="adj" fmla="val 0"/>
                </a:avLst>
              </a:prstGeom>
              <a:ln w="9525">
                <a:solidFill>
                  <a:schemeClr val="tx1"/>
                </a:solidFill>
                <a:round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2" name="テキスト ボックス 71">
                <a:extLst>
                  <a:ext uri="{FF2B5EF4-FFF2-40B4-BE49-F238E27FC236}">
                    <a16:creationId xmlns:a16="http://schemas.microsoft.com/office/drawing/2014/main" id="{CD7FD329-4B53-47D7-8F7F-DB04E51237C1}"/>
                  </a:ext>
                </a:extLst>
              </xdr:cNvPr>
              <xdr:cNvSpPr txBox="1"/>
            </xdr:nvSpPr>
            <xdr:spPr>
              <a:xfrm>
                <a:off x="44047223" y="9514300"/>
                <a:ext cx="349597" cy="17488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00">
                    <a:latin typeface="Arial" panose="020B0604020202020204" pitchFamily="34" charset="0"/>
                    <a:cs typeface="Arial" panose="020B0604020202020204" pitchFamily="34" charset="0"/>
                  </a:rPr>
                  <a:t>***</a:t>
                </a:r>
                <a:endParaRPr kumimoji="1" lang="ja-JP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</xdr:grpSp>
        <xdr:grpSp>
          <xdr:nvGrpSpPr>
            <xdr:cNvPr id="58" name="グループ化 57">
              <a:extLst>
                <a:ext uri="{FF2B5EF4-FFF2-40B4-BE49-F238E27FC236}">
                  <a16:creationId xmlns:a16="http://schemas.microsoft.com/office/drawing/2014/main" id="{F5668122-604A-442F-8F37-E4931C97FE99}"/>
                </a:ext>
              </a:extLst>
            </xdr:cNvPr>
            <xdr:cNvGrpSpPr/>
          </xdr:nvGrpSpPr>
          <xdr:grpSpPr>
            <a:xfrm>
              <a:off x="109083937" y="10292016"/>
              <a:ext cx="431520" cy="283539"/>
              <a:chOff x="44047223" y="9514300"/>
              <a:chExt cx="349597" cy="277426"/>
            </a:xfrm>
          </xdr:grpSpPr>
          <xdr:sp macro="" textlink="">
            <xdr:nvSpPr>
              <xdr:cNvPr id="69" name="右大かっこ 68">
                <a:extLst>
                  <a:ext uri="{FF2B5EF4-FFF2-40B4-BE49-F238E27FC236}">
                    <a16:creationId xmlns:a16="http://schemas.microsoft.com/office/drawing/2014/main" id="{A6A64159-0DC5-4629-9A8B-BAE4FE89E979}"/>
                  </a:ext>
                </a:extLst>
              </xdr:cNvPr>
              <xdr:cNvSpPr/>
            </xdr:nvSpPr>
            <xdr:spPr>
              <a:xfrm rot="16200000">
                <a:off x="44188449" y="9606479"/>
                <a:ext cx="68553" cy="301942"/>
              </a:xfrm>
              <a:prstGeom prst="rightBracket">
                <a:avLst>
                  <a:gd name="adj" fmla="val 0"/>
                </a:avLst>
              </a:prstGeom>
              <a:ln w="9525">
                <a:solidFill>
                  <a:schemeClr val="tx1"/>
                </a:solidFill>
                <a:round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0" name="テキスト ボックス 69">
                <a:extLst>
                  <a:ext uri="{FF2B5EF4-FFF2-40B4-BE49-F238E27FC236}">
                    <a16:creationId xmlns:a16="http://schemas.microsoft.com/office/drawing/2014/main" id="{3F5AA1AA-35C1-4D7E-9C70-63507C748AE3}"/>
                  </a:ext>
                </a:extLst>
              </xdr:cNvPr>
              <xdr:cNvSpPr txBox="1"/>
            </xdr:nvSpPr>
            <xdr:spPr>
              <a:xfrm>
                <a:off x="44047223" y="9514300"/>
                <a:ext cx="349597" cy="17488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00">
                    <a:latin typeface="Arial" panose="020B0604020202020204" pitchFamily="34" charset="0"/>
                    <a:cs typeface="Arial" panose="020B0604020202020204" pitchFamily="34" charset="0"/>
                  </a:rPr>
                  <a:t>***</a:t>
                </a:r>
                <a:endParaRPr kumimoji="1" lang="ja-JP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</xdr:grpSp>
        <xdr:grpSp>
          <xdr:nvGrpSpPr>
            <xdr:cNvPr id="59" name="グループ化 58">
              <a:extLst>
                <a:ext uri="{FF2B5EF4-FFF2-40B4-BE49-F238E27FC236}">
                  <a16:creationId xmlns:a16="http://schemas.microsoft.com/office/drawing/2014/main" id="{92498087-CC4C-4A51-85CD-18FE14D41625}"/>
                </a:ext>
              </a:extLst>
            </xdr:cNvPr>
            <xdr:cNvGrpSpPr/>
          </xdr:nvGrpSpPr>
          <xdr:grpSpPr>
            <a:xfrm>
              <a:off x="109820885" y="9933427"/>
              <a:ext cx="431521" cy="283539"/>
              <a:chOff x="44047223" y="9514300"/>
              <a:chExt cx="349597" cy="277426"/>
            </a:xfrm>
          </xdr:grpSpPr>
          <xdr:sp macro="" textlink="">
            <xdr:nvSpPr>
              <xdr:cNvPr id="67" name="右大かっこ 66">
                <a:extLst>
                  <a:ext uri="{FF2B5EF4-FFF2-40B4-BE49-F238E27FC236}">
                    <a16:creationId xmlns:a16="http://schemas.microsoft.com/office/drawing/2014/main" id="{8056E710-ED25-4041-B472-F0663AE13357}"/>
                  </a:ext>
                </a:extLst>
              </xdr:cNvPr>
              <xdr:cNvSpPr/>
            </xdr:nvSpPr>
            <xdr:spPr>
              <a:xfrm rot="16200000">
                <a:off x="44188449" y="9606479"/>
                <a:ext cx="68553" cy="301942"/>
              </a:xfrm>
              <a:prstGeom prst="rightBracket">
                <a:avLst>
                  <a:gd name="adj" fmla="val 0"/>
                </a:avLst>
              </a:prstGeom>
              <a:ln w="9525">
                <a:solidFill>
                  <a:schemeClr val="tx1"/>
                </a:solidFill>
                <a:round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68" name="テキスト ボックス 67">
                <a:extLst>
                  <a:ext uri="{FF2B5EF4-FFF2-40B4-BE49-F238E27FC236}">
                    <a16:creationId xmlns:a16="http://schemas.microsoft.com/office/drawing/2014/main" id="{90839B61-9609-4D5B-B49E-95DB33EF9BEB}"/>
                  </a:ext>
                </a:extLst>
              </xdr:cNvPr>
              <xdr:cNvSpPr txBox="1"/>
            </xdr:nvSpPr>
            <xdr:spPr>
              <a:xfrm>
                <a:off x="44047223" y="9514300"/>
                <a:ext cx="349597" cy="17488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00">
                    <a:latin typeface="Arial" panose="020B0604020202020204" pitchFamily="34" charset="0"/>
                    <a:cs typeface="Arial" panose="020B0604020202020204" pitchFamily="34" charset="0"/>
                  </a:rPr>
                  <a:t>***</a:t>
                </a:r>
                <a:endParaRPr kumimoji="1" lang="ja-JP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</xdr:grpSp>
        <xdr:grpSp>
          <xdr:nvGrpSpPr>
            <xdr:cNvPr id="60" name="グループ化 59">
              <a:extLst>
                <a:ext uri="{FF2B5EF4-FFF2-40B4-BE49-F238E27FC236}">
                  <a16:creationId xmlns:a16="http://schemas.microsoft.com/office/drawing/2014/main" id="{8BBDFF52-8ABC-43BA-BD89-17FE805C35C6}"/>
                </a:ext>
              </a:extLst>
            </xdr:cNvPr>
            <xdr:cNvGrpSpPr/>
          </xdr:nvGrpSpPr>
          <xdr:grpSpPr>
            <a:xfrm>
              <a:off x="110563565" y="10292016"/>
              <a:ext cx="431520" cy="283539"/>
              <a:chOff x="44047223" y="9514300"/>
              <a:chExt cx="349597" cy="277426"/>
            </a:xfrm>
          </xdr:grpSpPr>
          <xdr:sp macro="" textlink="">
            <xdr:nvSpPr>
              <xdr:cNvPr id="65" name="右大かっこ 64">
                <a:extLst>
                  <a:ext uri="{FF2B5EF4-FFF2-40B4-BE49-F238E27FC236}">
                    <a16:creationId xmlns:a16="http://schemas.microsoft.com/office/drawing/2014/main" id="{C3701DC1-F97D-4530-BCF2-DEFC47EDE0F2}"/>
                  </a:ext>
                </a:extLst>
              </xdr:cNvPr>
              <xdr:cNvSpPr/>
            </xdr:nvSpPr>
            <xdr:spPr>
              <a:xfrm rot="16200000">
                <a:off x="44188449" y="9606479"/>
                <a:ext cx="68553" cy="301942"/>
              </a:xfrm>
              <a:prstGeom prst="rightBracket">
                <a:avLst>
                  <a:gd name="adj" fmla="val 0"/>
                </a:avLst>
              </a:prstGeom>
              <a:ln w="9525">
                <a:solidFill>
                  <a:schemeClr val="tx1"/>
                </a:solidFill>
                <a:round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66" name="テキスト ボックス 65">
                <a:extLst>
                  <a:ext uri="{FF2B5EF4-FFF2-40B4-BE49-F238E27FC236}">
                    <a16:creationId xmlns:a16="http://schemas.microsoft.com/office/drawing/2014/main" id="{A58C664A-6FD6-4108-94E2-177F2454DA7A}"/>
                  </a:ext>
                </a:extLst>
              </xdr:cNvPr>
              <xdr:cNvSpPr txBox="1"/>
            </xdr:nvSpPr>
            <xdr:spPr>
              <a:xfrm>
                <a:off x="44047223" y="9514300"/>
                <a:ext cx="349597" cy="17488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00">
                    <a:latin typeface="Arial" panose="020B0604020202020204" pitchFamily="34" charset="0"/>
                    <a:cs typeface="Arial" panose="020B0604020202020204" pitchFamily="34" charset="0"/>
                  </a:rPr>
                  <a:t>***</a:t>
                </a:r>
                <a:endParaRPr kumimoji="1" lang="ja-JP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</xdr:grpSp>
        <xdr:sp macro="" textlink="">
          <xdr:nvSpPr>
            <xdr:cNvPr id="61" name="テキスト ボックス 60">
              <a:extLst>
                <a:ext uri="{FF2B5EF4-FFF2-40B4-BE49-F238E27FC236}">
                  <a16:creationId xmlns:a16="http://schemas.microsoft.com/office/drawing/2014/main" id="{D43D8039-E666-4A2D-A19C-1DD69D159125}"/>
                </a:ext>
              </a:extLst>
            </xdr:cNvPr>
            <xdr:cNvSpPr txBox="1"/>
          </xdr:nvSpPr>
          <xdr:spPr>
            <a:xfrm rot="16200000">
              <a:off x="112187691" y="10663750"/>
              <a:ext cx="493058" cy="22276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pPr algn="ctr"/>
              <a:r>
                <a:rPr kumimoji="1" lang="en-US" altLang="ja-JP" sz="1000">
                  <a:latin typeface="Arial" panose="020B0604020202020204" pitchFamily="34" charset="0"/>
                  <a:cs typeface="Arial" panose="020B0604020202020204" pitchFamily="34" charset="0"/>
                </a:rPr>
                <a:t>No</a:t>
              </a:r>
              <a:r>
                <a:rPr kumimoji="1" lang="en-US" altLang="ja-JP" sz="1000" baseline="0">
                  <a:latin typeface="Arial" panose="020B0604020202020204" pitchFamily="34" charset="0"/>
                  <a:cs typeface="Arial" panose="020B0604020202020204" pitchFamily="34" charset="0"/>
                </a:rPr>
                <a:t> data</a:t>
              </a:r>
              <a:endParaRPr kumimoji="1" lang="ja-JP" altLang="en-US" sz="10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cxnSp macro="">
          <xdr:nvCxnSpPr>
            <xdr:cNvPr id="62" name="直線コネクタ 61">
              <a:extLst>
                <a:ext uri="{FF2B5EF4-FFF2-40B4-BE49-F238E27FC236}">
                  <a16:creationId xmlns:a16="http://schemas.microsoft.com/office/drawing/2014/main" id="{341813FC-E468-49A8-A51A-457FE469A4E4}"/>
                </a:ext>
              </a:extLst>
            </xdr:cNvPr>
            <xdr:cNvCxnSpPr/>
          </xdr:nvCxnSpPr>
          <xdr:spPr>
            <a:xfrm flipV="1">
              <a:off x="108186259" y="9695412"/>
              <a:ext cx="0" cy="2097811"/>
            </a:xfrm>
            <a:prstGeom prst="line">
              <a:avLst/>
            </a:prstGeom>
            <a:ln w="95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3" name="直線コネクタ 62">
              <a:extLst>
                <a:ext uri="{FF2B5EF4-FFF2-40B4-BE49-F238E27FC236}">
                  <a16:creationId xmlns:a16="http://schemas.microsoft.com/office/drawing/2014/main" id="{8927115F-6AF1-464E-A821-0AB12C3D93B2}"/>
                </a:ext>
              </a:extLst>
            </xdr:cNvPr>
            <xdr:cNvCxnSpPr/>
          </xdr:nvCxnSpPr>
          <xdr:spPr>
            <a:xfrm flipV="1">
              <a:off x="109664917" y="9695412"/>
              <a:ext cx="0" cy="2084191"/>
            </a:xfrm>
            <a:prstGeom prst="line">
              <a:avLst/>
            </a:prstGeom>
            <a:ln w="95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直線コネクタ 63">
              <a:extLst>
                <a:ext uri="{FF2B5EF4-FFF2-40B4-BE49-F238E27FC236}">
                  <a16:creationId xmlns:a16="http://schemas.microsoft.com/office/drawing/2014/main" id="{9F38B47D-86F6-402A-B841-F6539CD36782}"/>
                </a:ext>
              </a:extLst>
            </xdr:cNvPr>
            <xdr:cNvCxnSpPr/>
          </xdr:nvCxnSpPr>
          <xdr:spPr>
            <a:xfrm flipV="1">
              <a:off x="111145843" y="9695412"/>
              <a:ext cx="0" cy="2077381"/>
            </a:xfrm>
            <a:prstGeom prst="line">
              <a:avLst/>
            </a:prstGeom>
            <a:ln w="95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5" name="グループ化 44">
            <a:extLst>
              <a:ext uri="{FF2B5EF4-FFF2-40B4-BE49-F238E27FC236}">
                <a16:creationId xmlns:a16="http://schemas.microsoft.com/office/drawing/2014/main" id="{5A1B33EF-40DF-4706-8F63-EFB11F9CC1C2}"/>
              </a:ext>
            </a:extLst>
          </xdr:cNvPr>
          <xdr:cNvGrpSpPr/>
        </xdr:nvGrpSpPr>
        <xdr:grpSpPr>
          <a:xfrm>
            <a:off x="112561448" y="9559587"/>
            <a:ext cx="2045469" cy="3779691"/>
            <a:chOff x="112561448" y="9559587"/>
            <a:chExt cx="2045469" cy="3779691"/>
          </a:xfrm>
        </xdr:grpSpPr>
        <xdr:graphicFrame macro="">
          <xdr:nvGraphicFramePr>
            <xdr:cNvPr id="46" name="グラフ 45">
              <a:extLst>
                <a:ext uri="{FF2B5EF4-FFF2-40B4-BE49-F238E27FC236}">
                  <a16:creationId xmlns:a16="http://schemas.microsoft.com/office/drawing/2014/main" id="{860A027C-376F-470D-A130-1682051C71BB}"/>
                </a:ext>
              </a:extLst>
            </xdr:cNvPr>
            <xdr:cNvGraphicFramePr>
              <a:graphicFrameLocks/>
            </xdr:cNvGraphicFramePr>
          </xdr:nvGraphicFramePr>
          <xdr:xfrm>
            <a:off x="112561448" y="9559587"/>
            <a:ext cx="2045469" cy="377969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7"/>
            </a:graphicData>
          </a:graphic>
        </xdr:graphicFrame>
        <xdr:grpSp>
          <xdr:nvGrpSpPr>
            <xdr:cNvPr id="47" name="グループ化 46">
              <a:extLst>
                <a:ext uri="{FF2B5EF4-FFF2-40B4-BE49-F238E27FC236}">
                  <a16:creationId xmlns:a16="http://schemas.microsoft.com/office/drawing/2014/main" id="{D73F1CB7-E1BE-4344-A736-F34EA55A9E36}"/>
                </a:ext>
              </a:extLst>
            </xdr:cNvPr>
            <xdr:cNvGrpSpPr/>
          </xdr:nvGrpSpPr>
          <xdr:grpSpPr>
            <a:xfrm>
              <a:off x="112841563" y="9933427"/>
              <a:ext cx="431520" cy="283539"/>
              <a:chOff x="44047223" y="9514300"/>
              <a:chExt cx="349597" cy="277426"/>
            </a:xfrm>
          </xdr:grpSpPr>
          <xdr:sp macro="" textlink="">
            <xdr:nvSpPr>
              <xdr:cNvPr id="51" name="右大かっこ 50">
                <a:extLst>
                  <a:ext uri="{FF2B5EF4-FFF2-40B4-BE49-F238E27FC236}">
                    <a16:creationId xmlns:a16="http://schemas.microsoft.com/office/drawing/2014/main" id="{13FB90D6-178C-407A-8295-50BB065EDF9C}"/>
                  </a:ext>
                </a:extLst>
              </xdr:cNvPr>
              <xdr:cNvSpPr/>
            </xdr:nvSpPr>
            <xdr:spPr>
              <a:xfrm rot="16200000">
                <a:off x="44188449" y="9606479"/>
                <a:ext cx="68553" cy="301942"/>
              </a:xfrm>
              <a:prstGeom prst="rightBracket">
                <a:avLst>
                  <a:gd name="adj" fmla="val 0"/>
                </a:avLst>
              </a:prstGeom>
              <a:ln w="9525">
                <a:solidFill>
                  <a:schemeClr val="tx1"/>
                </a:solidFill>
                <a:round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52" name="テキスト ボックス 51">
                <a:extLst>
                  <a:ext uri="{FF2B5EF4-FFF2-40B4-BE49-F238E27FC236}">
                    <a16:creationId xmlns:a16="http://schemas.microsoft.com/office/drawing/2014/main" id="{43D61815-B05A-48B5-9D73-7FA1E60B4D3E}"/>
                  </a:ext>
                </a:extLst>
              </xdr:cNvPr>
              <xdr:cNvSpPr txBox="1"/>
            </xdr:nvSpPr>
            <xdr:spPr>
              <a:xfrm>
                <a:off x="44047223" y="9514300"/>
                <a:ext cx="349597" cy="17488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00">
                    <a:latin typeface="Arial" panose="020B0604020202020204" pitchFamily="34" charset="0"/>
                    <a:cs typeface="Arial" panose="020B0604020202020204" pitchFamily="34" charset="0"/>
                  </a:rPr>
                  <a:t>n.s.</a:t>
                </a:r>
                <a:endParaRPr kumimoji="1" lang="ja-JP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</xdr:grpSp>
        <xdr:grpSp>
          <xdr:nvGrpSpPr>
            <xdr:cNvPr id="48" name="グループ化 47">
              <a:extLst>
                <a:ext uri="{FF2B5EF4-FFF2-40B4-BE49-F238E27FC236}">
                  <a16:creationId xmlns:a16="http://schemas.microsoft.com/office/drawing/2014/main" id="{4B5A949A-835D-422F-BB2F-6924D586A90C}"/>
                </a:ext>
              </a:extLst>
            </xdr:cNvPr>
            <xdr:cNvGrpSpPr/>
          </xdr:nvGrpSpPr>
          <xdr:grpSpPr>
            <a:xfrm>
              <a:off x="113538276" y="10292016"/>
              <a:ext cx="431520" cy="283539"/>
              <a:chOff x="44047223" y="9514300"/>
              <a:chExt cx="349597" cy="277426"/>
            </a:xfrm>
          </xdr:grpSpPr>
          <xdr:sp macro="" textlink="">
            <xdr:nvSpPr>
              <xdr:cNvPr id="49" name="右大かっこ 48">
                <a:extLst>
                  <a:ext uri="{FF2B5EF4-FFF2-40B4-BE49-F238E27FC236}">
                    <a16:creationId xmlns:a16="http://schemas.microsoft.com/office/drawing/2014/main" id="{F0944A0F-6238-482E-8863-7DC10F6FB9AE}"/>
                  </a:ext>
                </a:extLst>
              </xdr:cNvPr>
              <xdr:cNvSpPr/>
            </xdr:nvSpPr>
            <xdr:spPr>
              <a:xfrm rot="16200000">
                <a:off x="44188449" y="9606479"/>
                <a:ext cx="68553" cy="301942"/>
              </a:xfrm>
              <a:prstGeom prst="rightBracket">
                <a:avLst>
                  <a:gd name="adj" fmla="val 0"/>
                </a:avLst>
              </a:prstGeom>
              <a:ln w="9525">
                <a:solidFill>
                  <a:schemeClr val="tx1"/>
                </a:solidFill>
                <a:round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50" name="テキスト ボックス 49">
                <a:extLst>
                  <a:ext uri="{FF2B5EF4-FFF2-40B4-BE49-F238E27FC236}">
                    <a16:creationId xmlns:a16="http://schemas.microsoft.com/office/drawing/2014/main" id="{1A1747DD-189F-42CF-AA0E-68AA840CF13F}"/>
                  </a:ext>
                </a:extLst>
              </xdr:cNvPr>
              <xdr:cNvSpPr txBox="1"/>
            </xdr:nvSpPr>
            <xdr:spPr>
              <a:xfrm>
                <a:off x="44047223" y="9514300"/>
                <a:ext cx="349597" cy="174887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00">
                    <a:latin typeface="Arial" panose="020B0604020202020204" pitchFamily="34" charset="0"/>
                    <a:cs typeface="Arial" panose="020B0604020202020204" pitchFamily="34" charset="0"/>
                  </a:rPr>
                  <a:t>n.s.</a:t>
                </a:r>
                <a:endParaRPr kumimoji="1" lang="ja-JP" altLang="en-US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xdr:txBody>
          </xdr:sp>
        </xdr:grpSp>
      </xdr:grpSp>
    </xdr:grpSp>
    <xdr:clientData/>
  </xdr:twoCellAnchor>
  <xdr:twoCellAnchor>
    <xdr:from>
      <xdr:col>63</xdr:col>
      <xdr:colOff>228292</xdr:colOff>
      <xdr:row>42</xdr:row>
      <xdr:rowOff>212264</xdr:rowOff>
    </xdr:from>
    <xdr:to>
      <xdr:col>76</xdr:col>
      <xdr:colOff>26122</xdr:colOff>
      <xdr:row>60</xdr:row>
      <xdr:rowOff>171601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DFCAB188-66B1-4CD8-A792-094E47AC72DF}"/>
            </a:ext>
          </a:extLst>
        </xdr:cNvPr>
        <xdr:cNvGrpSpPr/>
      </xdr:nvGrpSpPr>
      <xdr:grpSpPr>
        <a:xfrm>
          <a:off x="24444204" y="8439703"/>
          <a:ext cx="8438926" cy="3215206"/>
          <a:chOff x="24431317" y="10296518"/>
          <a:chExt cx="8660162" cy="3993175"/>
        </a:xfrm>
      </xdr:grpSpPr>
      <xdr:grpSp>
        <xdr:nvGrpSpPr>
          <xdr:cNvPr id="78" name="グループ化 77">
            <a:extLst>
              <a:ext uri="{FF2B5EF4-FFF2-40B4-BE49-F238E27FC236}">
                <a16:creationId xmlns:a16="http://schemas.microsoft.com/office/drawing/2014/main" id="{682DC869-F173-4A87-9AD2-5AD8B3373C10}"/>
              </a:ext>
            </a:extLst>
          </xdr:cNvPr>
          <xdr:cNvGrpSpPr/>
        </xdr:nvGrpSpPr>
        <xdr:grpSpPr>
          <a:xfrm>
            <a:off x="24431317" y="10296518"/>
            <a:ext cx="8660162" cy="3993175"/>
            <a:chOff x="40705401" y="10285337"/>
            <a:chExt cx="8672586" cy="3988826"/>
          </a:xfrm>
        </xdr:grpSpPr>
        <xdr:sp macro="" textlink="">
          <xdr:nvSpPr>
            <xdr:cNvPr id="80" name="テキスト ボックス 79">
              <a:extLst>
                <a:ext uri="{FF2B5EF4-FFF2-40B4-BE49-F238E27FC236}">
                  <a16:creationId xmlns:a16="http://schemas.microsoft.com/office/drawing/2014/main" id="{E8B7B393-467A-4207-ACEC-B4605123485B}"/>
                </a:ext>
              </a:extLst>
            </xdr:cNvPr>
            <xdr:cNvSpPr txBox="1"/>
          </xdr:nvSpPr>
          <xdr:spPr>
            <a:xfrm>
              <a:off x="41274956" y="10285337"/>
              <a:ext cx="5199367" cy="2674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kumimoji="1" lang="en-US" altLang="ja-JP" sz="1050">
                  <a:latin typeface="Arial" panose="020B0604020202020204" pitchFamily="34" charset="0"/>
                  <a:cs typeface="Arial" panose="020B0604020202020204" pitchFamily="34" charset="0"/>
                </a:rPr>
                <a:t>*** :</a:t>
              </a:r>
              <a:r>
                <a:rPr kumimoji="1" lang="en-US" altLang="ja-JP" sz="1050" baseline="0">
                  <a:latin typeface="Arial" panose="020B0604020202020204" pitchFamily="34" charset="0"/>
                  <a:cs typeface="Arial" panose="020B0604020202020204" pitchFamily="34" charset="0"/>
                </a:rPr>
                <a:t> </a:t>
              </a:r>
              <a:r>
                <a:rPr kumimoji="1" lang="en-US" altLang="ja-JP" sz="1050" i="1" baseline="0">
                  <a:solidFill>
                    <a:schemeClr val="tx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p</a:t>
              </a:r>
              <a:r>
                <a:rPr kumimoji="1" lang="en-US" altLang="ja-JP" sz="1050" baseline="0">
                  <a:solidFill>
                    <a:schemeClr val="tx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&lt; 0.001        </a:t>
              </a:r>
              <a:r>
                <a:rPr kumimoji="1" lang="en-US" altLang="ja-JP" sz="1050">
                  <a:latin typeface="Arial" panose="020B0604020202020204" pitchFamily="34" charset="0"/>
                  <a:cs typeface="Arial" panose="020B0604020202020204" pitchFamily="34" charset="0"/>
                </a:rPr>
                <a:t>** :</a:t>
              </a:r>
              <a:r>
                <a:rPr kumimoji="1" lang="en-US" altLang="ja-JP" sz="1050" baseline="0">
                  <a:latin typeface="Arial" panose="020B0604020202020204" pitchFamily="34" charset="0"/>
                  <a:cs typeface="Arial" panose="020B0604020202020204" pitchFamily="34" charset="0"/>
                </a:rPr>
                <a:t> </a:t>
              </a:r>
              <a:r>
                <a:rPr kumimoji="1" lang="en-US" altLang="ja-JP" sz="1050" i="1" baseline="0">
                  <a:latin typeface="Arial" panose="020B0604020202020204" pitchFamily="34" charset="0"/>
                  <a:cs typeface="Arial" panose="020B0604020202020204" pitchFamily="34" charset="0"/>
                </a:rPr>
                <a:t>p</a:t>
              </a:r>
              <a:r>
                <a:rPr kumimoji="1" lang="en-US" altLang="ja-JP" sz="1050" baseline="0">
                  <a:latin typeface="Arial" panose="020B0604020202020204" pitchFamily="34" charset="0"/>
                  <a:cs typeface="Arial" panose="020B0604020202020204" pitchFamily="34" charset="0"/>
                </a:rPr>
                <a:t> &lt; 0.01</a:t>
              </a:r>
              <a:r>
                <a:rPr kumimoji="1" lang="en-US" altLang="ja-JP" sz="1050" baseline="0">
                  <a:solidFill>
                    <a:schemeClr val="tx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       </a:t>
              </a:r>
              <a:r>
                <a:rPr kumimoji="1" lang="en-US" altLang="ja-JP" sz="1050">
                  <a:solidFill>
                    <a:schemeClr val="tx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* :</a:t>
              </a:r>
              <a:r>
                <a:rPr kumimoji="1" lang="en-US" altLang="ja-JP" sz="1050" baseline="0">
                  <a:solidFill>
                    <a:schemeClr val="tx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</a:t>
              </a:r>
              <a:r>
                <a:rPr kumimoji="1" lang="en-US" altLang="ja-JP" sz="1050" i="1" baseline="0">
                  <a:solidFill>
                    <a:schemeClr val="tx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p</a:t>
              </a:r>
              <a:r>
                <a:rPr kumimoji="1" lang="en-US" altLang="ja-JP" sz="1050" baseline="0">
                  <a:solidFill>
                    <a:schemeClr val="tx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&lt; 0.05    </a:t>
              </a:r>
              <a:r>
                <a:rPr kumimoji="1" lang="en-US" altLang="ja-JP" sz="1050" baseline="0">
                  <a:latin typeface="Arial" panose="020B0604020202020204" pitchFamily="34" charset="0"/>
                  <a:cs typeface="Arial" panose="020B0604020202020204" pitchFamily="34" charset="0"/>
                </a:rPr>
                <a:t>    n.s. : not significant ( </a:t>
              </a:r>
              <a:r>
                <a:rPr kumimoji="1" lang="en-US" altLang="ja-JP" sz="1050" i="1" baseline="0">
                  <a:solidFill>
                    <a:schemeClr val="tx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p</a:t>
              </a:r>
              <a:r>
                <a:rPr kumimoji="1" lang="en-US" altLang="ja-JP" sz="1050" baseline="0">
                  <a:solidFill>
                    <a:schemeClr val="tx1"/>
                  </a:solidFill>
                  <a:effectLst/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 &gt; 0.05 </a:t>
              </a:r>
              <a:r>
                <a:rPr kumimoji="1" lang="en-US" altLang="ja-JP" sz="1050" baseline="0">
                  <a:latin typeface="Arial" panose="020B0604020202020204" pitchFamily="34" charset="0"/>
                  <a:cs typeface="Arial" panose="020B0604020202020204" pitchFamily="34" charset="0"/>
                </a:rPr>
                <a:t>)</a:t>
              </a:r>
              <a:endParaRPr kumimoji="1" lang="ja-JP" altLang="en-US" sz="105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grpSp>
          <xdr:nvGrpSpPr>
            <xdr:cNvPr id="81" name="グループ化 80">
              <a:extLst>
                <a:ext uri="{FF2B5EF4-FFF2-40B4-BE49-F238E27FC236}">
                  <a16:creationId xmlns:a16="http://schemas.microsoft.com/office/drawing/2014/main" id="{B5B823DE-50A1-48A6-9BE4-0A2447C91AAD}"/>
                </a:ext>
              </a:extLst>
            </xdr:cNvPr>
            <xdr:cNvGrpSpPr/>
          </xdr:nvGrpSpPr>
          <xdr:grpSpPr>
            <a:xfrm>
              <a:off x="47319856" y="10500076"/>
              <a:ext cx="2058131" cy="3765804"/>
              <a:chOff x="47317253" y="10486233"/>
              <a:chExt cx="2063337" cy="3757757"/>
            </a:xfrm>
          </xdr:grpSpPr>
          <xdr:graphicFrame macro="">
            <xdr:nvGraphicFramePr>
              <xdr:cNvPr id="133" name="グラフ 132">
                <a:extLst>
                  <a:ext uri="{FF2B5EF4-FFF2-40B4-BE49-F238E27FC236}">
                    <a16:creationId xmlns:a16="http://schemas.microsoft.com/office/drawing/2014/main" id="{B58D8761-09EC-493E-ABA5-E617D82DE9B2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47317253" y="10486233"/>
              <a:ext cx="2063337" cy="3757757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8"/>
              </a:graphicData>
            </a:graphic>
          </xdr:graphicFrame>
          <xdr:grpSp>
            <xdr:nvGrpSpPr>
              <xdr:cNvPr id="134" name="グループ化 133">
                <a:extLst>
                  <a:ext uri="{FF2B5EF4-FFF2-40B4-BE49-F238E27FC236}">
                    <a16:creationId xmlns:a16="http://schemas.microsoft.com/office/drawing/2014/main" id="{01C750B9-C35D-4C96-A338-336A940D92CC}"/>
                  </a:ext>
                </a:extLst>
              </xdr:cNvPr>
              <xdr:cNvGrpSpPr/>
            </xdr:nvGrpSpPr>
            <xdr:grpSpPr>
              <a:xfrm rot="10800000">
                <a:off x="48410559" y="12277025"/>
                <a:ext cx="393440" cy="193118"/>
                <a:chOff x="44033081" y="9723173"/>
                <a:chExt cx="349597" cy="193166"/>
              </a:xfrm>
            </xdr:grpSpPr>
            <xdr:sp macro="" textlink="">
              <xdr:nvSpPr>
                <xdr:cNvPr id="145" name="右大かっこ 144">
                  <a:extLst>
                    <a:ext uri="{FF2B5EF4-FFF2-40B4-BE49-F238E27FC236}">
                      <a16:creationId xmlns:a16="http://schemas.microsoft.com/office/drawing/2014/main" id="{A86E5BD2-0BF9-4311-8431-DDA37405C1C4}"/>
                    </a:ext>
                  </a:extLst>
                </xdr:cNvPr>
                <xdr:cNvSpPr/>
              </xdr:nvSpPr>
              <xdr:spPr>
                <a:xfrm rot="16200000">
                  <a:off x="44181879" y="9613049"/>
                  <a:ext cx="62571" cy="282819"/>
                </a:xfrm>
                <a:prstGeom prst="rightBracket">
                  <a:avLst>
                    <a:gd name="adj" fmla="val 0"/>
                  </a:avLst>
                </a:prstGeom>
                <a:ln w="9525">
                  <a:solidFill>
                    <a:schemeClr val="tx1"/>
                  </a:solidFill>
                  <a:round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146" name="テキスト ボックス 145">
                  <a:extLst>
                    <a:ext uri="{FF2B5EF4-FFF2-40B4-BE49-F238E27FC236}">
                      <a16:creationId xmlns:a16="http://schemas.microsoft.com/office/drawing/2014/main" id="{39E2808D-8F5C-4428-BA5E-B959DC1ECD7A}"/>
                    </a:ext>
                  </a:extLst>
                </xdr:cNvPr>
                <xdr:cNvSpPr txBox="1"/>
              </xdr:nvSpPr>
              <xdr:spPr>
                <a:xfrm>
                  <a:off x="44033081" y="9741452"/>
                  <a:ext cx="349597" cy="17488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pPr algn="ctr"/>
                  <a:r>
                    <a:rPr kumimoji="1" lang="en-US" altLang="ja-JP" sz="1000">
                      <a:latin typeface="Arial" panose="020B0604020202020204" pitchFamily="34" charset="0"/>
                      <a:cs typeface="Arial" panose="020B0604020202020204" pitchFamily="34" charset="0"/>
                    </a:rPr>
                    <a:t>***</a:t>
                  </a:r>
                  <a:endParaRPr kumimoji="1" lang="ja-JP" altLang="en-US" sz="1000">
                    <a:latin typeface="Arial" panose="020B0604020202020204" pitchFamily="34" charset="0"/>
                    <a:cs typeface="Arial" panose="020B0604020202020204" pitchFamily="34" charset="0"/>
                  </a:endParaRPr>
                </a:p>
              </xdr:txBody>
            </xdr:sp>
          </xdr:grpSp>
          <xdr:grpSp>
            <xdr:nvGrpSpPr>
              <xdr:cNvPr id="135" name="グループ化 134">
                <a:extLst>
                  <a:ext uri="{FF2B5EF4-FFF2-40B4-BE49-F238E27FC236}">
                    <a16:creationId xmlns:a16="http://schemas.microsoft.com/office/drawing/2014/main" id="{106F2CED-FD10-4179-9FF0-28EB4E654240}"/>
                  </a:ext>
                </a:extLst>
              </xdr:cNvPr>
              <xdr:cNvGrpSpPr/>
            </xdr:nvGrpSpPr>
            <xdr:grpSpPr>
              <a:xfrm>
                <a:off x="47601759" y="10850578"/>
                <a:ext cx="842394" cy="473126"/>
                <a:chOff x="42902689" y="10840622"/>
                <a:chExt cx="840499" cy="472860"/>
              </a:xfrm>
            </xdr:grpSpPr>
            <xdr:grpSp>
              <xdr:nvGrpSpPr>
                <xdr:cNvPr id="136" name="グループ化 135">
                  <a:extLst>
                    <a:ext uri="{FF2B5EF4-FFF2-40B4-BE49-F238E27FC236}">
                      <a16:creationId xmlns:a16="http://schemas.microsoft.com/office/drawing/2014/main" id="{20119100-3FF9-4460-AFEA-C38CD42B78A4}"/>
                    </a:ext>
                  </a:extLst>
                </xdr:cNvPr>
                <xdr:cNvGrpSpPr/>
              </xdr:nvGrpSpPr>
              <xdr:grpSpPr>
                <a:xfrm>
                  <a:off x="42949354" y="11042224"/>
                  <a:ext cx="393604" cy="271258"/>
                  <a:chOff x="44036666" y="9514300"/>
                  <a:chExt cx="349597" cy="271444"/>
                </a:xfrm>
              </xdr:grpSpPr>
              <xdr:sp macro="" textlink="">
                <xdr:nvSpPr>
                  <xdr:cNvPr id="143" name="右大かっこ 142">
                    <a:extLst>
                      <a:ext uri="{FF2B5EF4-FFF2-40B4-BE49-F238E27FC236}">
                        <a16:creationId xmlns:a16="http://schemas.microsoft.com/office/drawing/2014/main" id="{78ED419D-4B7A-48C1-89FD-2E1331F30C48}"/>
                      </a:ext>
                    </a:extLst>
                  </xdr:cNvPr>
                  <xdr:cNvSpPr/>
                </xdr:nvSpPr>
                <xdr:spPr>
                  <a:xfrm rot="16200000">
                    <a:off x="44181879" y="9613049"/>
                    <a:ext cx="62571" cy="282819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44" name="テキスト ボックス 143">
                    <a:extLst>
                      <a:ext uri="{FF2B5EF4-FFF2-40B4-BE49-F238E27FC236}">
                        <a16:creationId xmlns:a16="http://schemas.microsoft.com/office/drawing/2014/main" id="{7CBEAE94-C12B-4023-B65B-7E537EF66813}"/>
                      </a:ext>
                    </a:extLst>
                  </xdr:cNvPr>
                  <xdr:cNvSpPr txBox="1"/>
                </xdr:nvSpPr>
                <xdr:spPr>
                  <a:xfrm>
                    <a:off x="44036666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n.s.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  <xdr:grpSp>
              <xdr:nvGrpSpPr>
                <xdr:cNvPr id="137" name="グループ化 136">
                  <a:extLst>
                    <a:ext uri="{FF2B5EF4-FFF2-40B4-BE49-F238E27FC236}">
                      <a16:creationId xmlns:a16="http://schemas.microsoft.com/office/drawing/2014/main" id="{B1477107-5993-443E-A61C-DDE94511265A}"/>
                    </a:ext>
                  </a:extLst>
                </xdr:cNvPr>
                <xdr:cNvGrpSpPr/>
              </xdr:nvGrpSpPr>
              <xdr:grpSpPr>
                <a:xfrm>
                  <a:off x="42902689" y="10840622"/>
                  <a:ext cx="840499" cy="270863"/>
                  <a:chOff x="44038991" y="9514300"/>
                  <a:chExt cx="349597" cy="271443"/>
                </a:xfrm>
              </xdr:grpSpPr>
              <xdr:sp macro="" textlink="">
                <xdr:nvSpPr>
                  <xdr:cNvPr id="141" name="右大かっこ 140">
                    <a:extLst>
                      <a:ext uri="{FF2B5EF4-FFF2-40B4-BE49-F238E27FC236}">
                        <a16:creationId xmlns:a16="http://schemas.microsoft.com/office/drawing/2014/main" id="{6D17123F-621C-442A-95B3-0FE3CDB38BBA}"/>
                      </a:ext>
                    </a:extLst>
                  </xdr:cNvPr>
                  <xdr:cNvSpPr/>
                </xdr:nvSpPr>
                <xdr:spPr>
                  <a:xfrm rot="16200000">
                    <a:off x="44183558" y="9614727"/>
                    <a:ext cx="62571" cy="279462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42" name="テキスト ボックス 141">
                    <a:extLst>
                      <a:ext uri="{FF2B5EF4-FFF2-40B4-BE49-F238E27FC236}">
                        <a16:creationId xmlns:a16="http://schemas.microsoft.com/office/drawing/2014/main" id="{9AE8A7A6-A871-4F4F-A713-C5AC9F51B451}"/>
                      </a:ext>
                    </a:extLst>
                  </xdr:cNvPr>
                  <xdr:cNvSpPr txBox="1"/>
                </xdr:nvSpPr>
                <xdr:spPr>
                  <a:xfrm>
                    <a:off x="44038991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*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  <xdr:grpSp>
              <xdr:nvGrpSpPr>
                <xdr:cNvPr id="138" name="グループ化 137">
                  <a:extLst>
                    <a:ext uri="{FF2B5EF4-FFF2-40B4-BE49-F238E27FC236}">
                      <a16:creationId xmlns:a16="http://schemas.microsoft.com/office/drawing/2014/main" id="{23383D9E-4CCE-4522-B5F6-A8F77283EC77}"/>
                    </a:ext>
                  </a:extLst>
                </xdr:cNvPr>
                <xdr:cNvGrpSpPr/>
              </xdr:nvGrpSpPr>
              <xdr:grpSpPr>
                <a:xfrm>
                  <a:off x="43302384" y="11042224"/>
                  <a:ext cx="393604" cy="271258"/>
                  <a:chOff x="44033753" y="9514300"/>
                  <a:chExt cx="349597" cy="271444"/>
                </a:xfrm>
              </xdr:grpSpPr>
              <xdr:sp macro="" textlink="">
                <xdr:nvSpPr>
                  <xdr:cNvPr id="139" name="右大かっこ 138">
                    <a:extLst>
                      <a:ext uri="{FF2B5EF4-FFF2-40B4-BE49-F238E27FC236}">
                        <a16:creationId xmlns:a16="http://schemas.microsoft.com/office/drawing/2014/main" id="{6EE1CDB1-5C08-47C8-8BA9-8440B9F56637}"/>
                      </a:ext>
                    </a:extLst>
                  </xdr:cNvPr>
                  <xdr:cNvSpPr/>
                </xdr:nvSpPr>
                <xdr:spPr>
                  <a:xfrm rot="16200000">
                    <a:off x="44181879" y="9613049"/>
                    <a:ext cx="62571" cy="282819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40" name="テキスト ボックス 139">
                    <a:extLst>
                      <a:ext uri="{FF2B5EF4-FFF2-40B4-BE49-F238E27FC236}">
                        <a16:creationId xmlns:a16="http://schemas.microsoft.com/office/drawing/2014/main" id="{62B8E1E2-EF92-46AF-AB30-18E0B0B3523F}"/>
                      </a:ext>
                    </a:extLst>
                  </xdr:cNvPr>
                  <xdr:cNvSpPr txBox="1"/>
                </xdr:nvSpPr>
                <xdr:spPr>
                  <a:xfrm>
                    <a:off x="44033753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***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</xdr:grpSp>
        </xdr:grpSp>
        <xdr:grpSp>
          <xdr:nvGrpSpPr>
            <xdr:cNvPr id="82" name="グループ化 81">
              <a:extLst>
                <a:ext uri="{FF2B5EF4-FFF2-40B4-BE49-F238E27FC236}">
                  <a16:creationId xmlns:a16="http://schemas.microsoft.com/office/drawing/2014/main" id="{D7E6DB5A-734D-44C1-8EE2-ADC992707FFA}"/>
                </a:ext>
              </a:extLst>
            </xdr:cNvPr>
            <xdr:cNvGrpSpPr/>
          </xdr:nvGrpSpPr>
          <xdr:grpSpPr>
            <a:xfrm>
              <a:off x="40705401" y="10503503"/>
              <a:ext cx="6833611" cy="3770660"/>
              <a:chOff x="40705401" y="10503503"/>
              <a:chExt cx="6833611" cy="3770660"/>
            </a:xfrm>
          </xdr:grpSpPr>
          <xdr:grpSp>
            <xdr:nvGrpSpPr>
              <xdr:cNvPr id="83" name="グループ化 82">
                <a:extLst>
                  <a:ext uri="{FF2B5EF4-FFF2-40B4-BE49-F238E27FC236}">
                    <a16:creationId xmlns:a16="http://schemas.microsoft.com/office/drawing/2014/main" id="{A0F72A22-42E8-4B4E-A31F-EA3539D33BB6}"/>
                  </a:ext>
                </a:extLst>
              </xdr:cNvPr>
              <xdr:cNvGrpSpPr/>
            </xdr:nvGrpSpPr>
            <xdr:grpSpPr>
              <a:xfrm>
                <a:off x="40705401" y="10503503"/>
                <a:ext cx="6833611" cy="3770660"/>
                <a:chOff x="40707115" y="10496649"/>
                <a:chExt cx="6813903" cy="3760948"/>
              </a:xfrm>
            </xdr:grpSpPr>
            <xdr:graphicFrame macro="">
              <xdr:nvGraphicFramePr>
                <xdr:cNvPr id="129" name="グラフ 128">
                  <a:extLst>
                    <a:ext uri="{FF2B5EF4-FFF2-40B4-BE49-F238E27FC236}">
                      <a16:creationId xmlns:a16="http://schemas.microsoft.com/office/drawing/2014/main" id="{A450151A-6D47-49E6-88BD-B05C2659F5AB}"/>
                    </a:ext>
                  </a:extLst>
                </xdr:cNvPr>
                <xdr:cNvGraphicFramePr>
                  <a:graphicFrameLocks/>
                </xdr:cNvGraphicFramePr>
              </xdr:nvGraphicFramePr>
              <xdr:xfrm>
                <a:off x="40707115" y="10496649"/>
                <a:ext cx="6813903" cy="3760948"/>
              </xdr:xfrm>
              <a:graphic>
                <a:graphicData uri="http://schemas.openxmlformats.org/drawingml/2006/chart">
                  <c:chart xmlns:c="http://schemas.openxmlformats.org/drawingml/2006/chart" xmlns:r="http://schemas.openxmlformats.org/officeDocument/2006/relationships" r:id="rId9"/>
                </a:graphicData>
              </a:graphic>
            </xdr:graphicFrame>
            <xdr:cxnSp macro="">
              <xdr:nvCxnSpPr>
                <xdr:cNvPr id="130" name="直線コネクタ 129">
                  <a:extLst>
                    <a:ext uri="{FF2B5EF4-FFF2-40B4-BE49-F238E27FC236}">
                      <a16:creationId xmlns:a16="http://schemas.microsoft.com/office/drawing/2014/main" id="{FD071129-ABC6-4526-B7F2-26F73D336736}"/>
                    </a:ext>
                  </a:extLst>
                </xdr:cNvPr>
                <xdr:cNvCxnSpPr/>
              </xdr:nvCxnSpPr>
              <xdr:spPr>
                <a:xfrm flipV="1">
                  <a:off x="42784599" y="10637304"/>
                  <a:ext cx="0" cy="2267113"/>
                </a:xfrm>
                <a:prstGeom prst="line">
                  <a:avLst/>
                </a:prstGeom>
                <a:ln w="95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1" name="直線コネクタ 130">
                  <a:extLst>
                    <a:ext uri="{FF2B5EF4-FFF2-40B4-BE49-F238E27FC236}">
                      <a16:creationId xmlns:a16="http://schemas.microsoft.com/office/drawing/2014/main" id="{A3580217-643F-454C-95D6-A52173E0610C}"/>
                    </a:ext>
                  </a:extLst>
                </xdr:cNvPr>
                <xdr:cNvCxnSpPr/>
              </xdr:nvCxnSpPr>
              <xdr:spPr>
                <a:xfrm flipV="1">
                  <a:off x="44552434" y="10637304"/>
                  <a:ext cx="0" cy="2267113"/>
                </a:xfrm>
                <a:prstGeom prst="line">
                  <a:avLst/>
                </a:prstGeom>
                <a:ln w="95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2" name="直線コネクタ 131">
                  <a:extLst>
                    <a:ext uri="{FF2B5EF4-FFF2-40B4-BE49-F238E27FC236}">
                      <a16:creationId xmlns:a16="http://schemas.microsoft.com/office/drawing/2014/main" id="{D572691C-F04E-43C5-8A71-F872F07AEFFB}"/>
                    </a:ext>
                  </a:extLst>
                </xdr:cNvPr>
                <xdr:cNvCxnSpPr/>
              </xdr:nvCxnSpPr>
              <xdr:spPr>
                <a:xfrm flipV="1">
                  <a:off x="45966946" y="10637304"/>
                  <a:ext cx="0" cy="2267113"/>
                </a:xfrm>
                <a:prstGeom prst="line">
                  <a:avLst/>
                </a:prstGeom>
                <a:ln w="95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84" name="グループ化 83">
                <a:extLst>
                  <a:ext uri="{FF2B5EF4-FFF2-40B4-BE49-F238E27FC236}">
                    <a16:creationId xmlns:a16="http://schemas.microsoft.com/office/drawing/2014/main" id="{B12DBAFB-5701-4A63-B1A1-5CDAE0238969}"/>
                  </a:ext>
                </a:extLst>
              </xdr:cNvPr>
              <xdr:cNvGrpSpPr/>
            </xdr:nvGrpSpPr>
            <xdr:grpSpPr>
              <a:xfrm rot="10800000">
                <a:off x="42242075" y="12294655"/>
                <a:ext cx="395477" cy="193591"/>
                <a:chOff x="44033081" y="9723173"/>
                <a:chExt cx="349597" cy="193166"/>
              </a:xfrm>
            </xdr:grpSpPr>
            <xdr:sp macro="" textlink="">
              <xdr:nvSpPr>
                <xdr:cNvPr id="127" name="右大かっこ 126">
                  <a:extLst>
                    <a:ext uri="{FF2B5EF4-FFF2-40B4-BE49-F238E27FC236}">
                      <a16:creationId xmlns:a16="http://schemas.microsoft.com/office/drawing/2014/main" id="{E586F37A-3B26-4A9A-B4F2-BEC49BE47982}"/>
                    </a:ext>
                  </a:extLst>
                </xdr:cNvPr>
                <xdr:cNvSpPr/>
              </xdr:nvSpPr>
              <xdr:spPr>
                <a:xfrm rot="16200000">
                  <a:off x="44181879" y="9613049"/>
                  <a:ext cx="62571" cy="282819"/>
                </a:xfrm>
                <a:prstGeom prst="rightBracket">
                  <a:avLst>
                    <a:gd name="adj" fmla="val 0"/>
                  </a:avLst>
                </a:prstGeom>
                <a:ln w="9525">
                  <a:solidFill>
                    <a:schemeClr val="tx1"/>
                  </a:solidFill>
                  <a:round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128" name="テキスト ボックス 127">
                  <a:extLst>
                    <a:ext uri="{FF2B5EF4-FFF2-40B4-BE49-F238E27FC236}">
                      <a16:creationId xmlns:a16="http://schemas.microsoft.com/office/drawing/2014/main" id="{2643C28D-070F-4196-A5CD-5EF56775A672}"/>
                    </a:ext>
                  </a:extLst>
                </xdr:cNvPr>
                <xdr:cNvSpPr txBox="1"/>
              </xdr:nvSpPr>
              <xdr:spPr>
                <a:xfrm>
                  <a:off x="44033081" y="9741452"/>
                  <a:ext cx="349597" cy="17488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pPr algn="ctr"/>
                  <a:r>
                    <a:rPr kumimoji="1" lang="en-US" altLang="ja-JP" sz="1000">
                      <a:latin typeface="Arial" panose="020B0604020202020204" pitchFamily="34" charset="0"/>
                      <a:cs typeface="Arial" panose="020B0604020202020204" pitchFamily="34" charset="0"/>
                    </a:rPr>
                    <a:t>***</a:t>
                  </a:r>
                  <a:endParaRPr kumimoji="1" lang="ja-JP" altLang="en-US" sz="1000">
                    <a:latin typeface="Arial" panose="020B0604020202020204" pitchFamily="34" charset="0"/>
                    <a:cs typeface="Arial" panose="020B0604020202020204" pitchFamily="34" charset="0"/>
                  </a:endParaRPr>
                </a:p>
              </xdr:txBody>
            </xdr:sp>
          </xdr:grpSp>
          <xdr:grpSp>
            <xdr:nvGrpSpPr>
              <xdr:cNvPr id="85" name="グループ化 84">
                <a:extLst>
                  <a:ext uri="{FF2B5EF4-FFF2-40B4-BE49-F238E27FC236}">
                    <a16:creationId xmlns:a16="http://schemas.microsoft.com/office/drawing/2014/main" id="{7AA26D92-7693-4258-BE35-03608253DB95}"/>
                  </a:ext>
                </a:extLst>
              </xdr:cNvPr>
              <xdr:cNvGrpSpPr/>
            </xdr:nvGrpSpPr>
            <xdr:grpSpPr>
              <a:xfrm>
                <a:off x="42900265" y="10865368"/>
                <a:ext cx="842620" cy="474073"/>
                <a:chOff x="42902689" y="10840622"/>
                <a:chExt cx="840499" cy="472860"/>
              </a:xfrm>
            </xdr:grpSpPr>
            <xdr:grpSp>
              <xdr:nvGrpSpPr>
                <xdr:cNvPr id="118" name="グループ化 117">
                  <a:extLst>
                    <a:ext uri="{FF2B5EF4-FFF2-40B4-BE49-F238E27FC236}">
                      <a16:creationId xmlns:a16="http://schemas.microsoft.com/office/drawing/2014/main" id="{07FE95FD-1922-4824-9F63-21E8591A93E2}"/>
                    </a:ext>
                  </a:extLst>
                </xdr:cNvPr>
                <xdr:cNvGrpSpPr/>
              </xdr:nvGrpSpPr>
              <xdr:grpSpPr>
                <a:xfrm>
                  <a:off x="42949354" y="11042224"/>
                  <a:ext cx="393604" cy="271258"/>
                  <a:chOff x="44036666" y="9514300"/>
                  <a:chExt cx="349597" cy="271444"/>
                </a:xfrm>
              </xdr:grpSpPr>
              <xdr:sp macro="" textlink="">
                <xdr:nvSpPr>
                  <xdr:cNvPr id="125" name="右大かっこ 124">
                    <a:extLst>
                      <a:ext uri="{FF2B5EF4-FFF2-40B4-BE49-F238E27FC236}">
                        <a16:creationId xmlns:a16="http://schemas.microsoft.com/office/drawing/2014/main" id="{15E84AE9-BC3B-49BE-81EE-CCC3DCD04F4A}"/>
                      </a:ext>
                    </a:extLst>
                  </xdr:cNvPr>
                  <xdr:cNvSpPr/>
                </xdr:nvSpPr>
                <xdr:spPr>
                  <a:xfrm rot="16200000">
                    <a:off x="44181879" y="9613049"/>
                    <a:ext cx="62571" cy="282819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26" name="テキスト ボックス 125">
                    <a:extLst>
                      <a:ext uri="{FF2B5EF4-FFF2-40B4-BE49-F238E27FC236}">
                        <a16:creationId xmlns:a16="http://schemas.microsoft.com/office/drawing/2014/main" id="{C42F61C0-D4EC-41D3-A201-DC640FDAC3BF}"/>
                      </a:ext>
                    </a:extLst>
                  </xdr:cNvPr>
                  <xdr:cNvSpPr txBox="1"/>
                </xdr:nvSpPr>
                <xdr:spPr>
                  <a:xfrm>
                    <a:off x="44036666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*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  <xdr:grpSp>
              <xdr:nvGrpSpPr>
                <xdr:cNvPr id="119" name="グループ化 118">
                  <a:extLst>
                    <a:ext uri="{FF2B5EF4-FFF2-40B4-BE49-F238E27FC236}">
                      <a16:creationId xmlns:a16="http://schemas.microsoft.com/office/drawing/2014/main" id="{856D6074-B8F4-4E4F-BDFF-A9EBADEA9BF3}"/>
                    </a:ext>
                  </a:extLst>
                </xdr:cNvPr>
                <xdr:cNvGrpSpPr/>
              </xdr:nvGrpSpPr>
              <xdr:grpSpPr>
                <a:xfrm>
                  <a:off x="42902689" y="10840622"/>
                  <a:ext cx="840499" cy="270863"/>
                  <a:chOff x="44038991" y="9514300"/>
                  <a:chExt cx="349597" cy="271443"/>
                </a:xfrm>
              </xdr:grpSpPr>
              <xdr:sp macro="" textlink="">
                <xdr:nvSpPr>
                  <xdr:cNvPr id="123" name="右大かっこ 122">
                    <a:extLst>
                      <a:ext uri="{FF2B5EF4-FFF2-40B4-BE49-F238E27FC236}">
                        <a16:creationId xmlns:a16="http://schemas.microsoft.com/office/drawing/2014/main" id="{868F484E-9EED-4073-8F9A-33152E9FDCFD}"/>
                      </a:ext>
                    </a:extLst>
                  </xdr:cNvPr>
                  <xdr:cNvSpPr/>
                </xdr:nvSpPr>
                <xdr:spPr>
                  <a:xfrm rot="16200000">
                    <a:off x="44183558" y="9614727"/>
                    <a:ext cx="62571" cy="279462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24" name="テキスト ボックス 123">
                    <a:extLst>
                      <a:ext uri="{FF2B5EF4-FFF2-40B4-BE49-F238E27FC236}">
                        <a16:creationId xmlns:a16="http://schemas.microsoft.com/office/drawing/2014/main" id="{4EE6A76E-5B82-4027-B220-595249F07BE6}"/>
                      </a:ext>
                    </a:extLst>
                  </xdr:cNvPr>
                  <xdr:cNvSpPr txBox="1"/>
                </xdr:nvSpPr>
                <xdr:spPr>
                  <a:xfrm>
                    <a:off x="44038991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***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  <xdr:grpSp>
              <xdr:nvGrpSpPr>
                <xdr:cNvPr id="120" name="グループ化 119">
                  <a:extLst>
                    <a:ext uri="{FF2B5EF4-FFF2-40B4-BE49-F238E27FC236}">
                      <a16:creationId xmlns:a16="http://schemas.microsoft.com/office/drawing/2014/main" id="{D1AFB8F3-D52A-41A8-A958-B1663D6F15CA}"/>
                    </a:ext>
                  </a:extLst>
                </xdr:cNvPr>
                <xdr:cNvGrpSpPr/>
              </xdr:nvGrpSpPr>
              <xdr:grpSpPr>
                <a:xfrm>
                  <a:off x="43302384" y="11042224"/>
                  <a:ext cx="393604" cy="271258"/>
                  <a:chOff x="44033753" y="9514300"/>
                  <a:chExt cx="349597" cy="271444"/>
                </a:xfrm>
              </xdr:grpSpPr>
              <xdr:sp macro="" textlink="">
                <xdr:nvSpPr>
                  <xdr:cNvPr id="121" name="右大かっこ 120">
                    <a:extLst>
                      <a:ext uri="{FF2B5EF4-FFF2-40B4-BE49-F238E27FC236}">
                        <a16:creationId xmlns:a16="http://schemas.microsoft.com/office/drawing/2014/main" id="{341C7CA1-58DC-482E-9D55-10AA3DB8FE0A}"/>
                      </a:ext>
                    </a:extLst>
                  </xdr:cNvPr>
                  <xdr:cNvSpPr/>
                </xdr:nvSpPr>
                <xdr:spPr>
                  <a:xfrm rot="16200000">
                    <a:off x="44181879" y="9613049"/>
                    <a:ext cx="62571" cy="282819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22" name="テキスト ボックス 121">
                    <a:extLst>
                      <a:ext uri="{FF2B5EF4-FFF2-40B4-BE49-F238E27FC236}">
                        <a16:creationId xmlns:a16="http://schemas.microsoft.com/office/drawing/2014/main" id="{5CCF9784-8ABB-408E-A9B1-4C14DD129518}"/>
                      </a:ext>
                    </a:extLst>
                  </xdr:cNvPr>
                  <xdr:cNvSpPr txBox="1"/>
                </xdr:nvSpPr>
                <xdr:spPr>
                  <a:xfrm>
                    <a:off x="44033753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***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</xdr:grpSp>
          <xdr:grpSp>
            <xdr:nvGrpSpPr>
              <xdr:cNvPr id="86" name="グループ化 85">
                <a:extLst>
                  <a:ext uri="{FF2B5EF4-FFF2-40B4-BE49-F238E27FC236}">
                    <a16:creationId xmlns:a16="http://schemas.microsoft.com/office/drawing/2014/main" id="{CD4A5C7F-550B-4192-9171-E8A69376C3D6}"/>
                  </a:ext>
                </a:extLst>
              </xdr:cNvPr>
              <xdr:cNvGrpSpPr/>
            </xdr:nvGrpSpPr>
            <xdr:grpSpPr>
              <a:xfrm rot="10800000">
                <a:off x="43621540" y="12294655"/>
                <a:ext cx="848022" cy="193591"/>
                <a:chOff x="44033081" y="9723173"/>
                <a:chExt cx="349597" cy="193166"/>
              </a:xfrm>
            </xdr:grpSpPr>
            <xdr:sp macro="" textlink="">
              <xdr:nvSpPr>
                <xdr:cNvPr id="116" name="右大かっこ 115">
                  <a:extLst>
                    <a:ext uri="{FF2B5EF4-FFF2-40B4-BE49-F238E27FC236}">
                      <a16:creationId xmlns:a16="http://schemas.microsoft.com/office/drawing/2014/main" id="{8E58AE6B-97BF-4D2D-80D7-DF811B0E6920}"/>
                    </a:ext>
                  </a:extLst>
                </xdr:cNvPr>
                <xdr:cNvSpPr/>
              </xdr:nvSpPr>
              <xdr:spPr>
                <a:xfrm rot="16200000">
                  <a:off x="44181879" y="9613049"/>
                  <a:ext cx="62571" cy="282819"/>
                </a:xfrm>
                <a:prstGeom prst="rightBracket">
                  <a:avLst>
                    <a:gd name="adj" fmla="val 0"/>
                  </a:avLst>
                </a:prstGeom>
                <a:ln w="9525">
                  <a:solidFill>
                    <a:schemeClr val="tx1"/>
                  </a:solidFill>
                  <a:round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117" name="テキスト ボックス 116">
                  <a:extLst>
                    <a:ext uri="{FF2B5EF4-FFF2-40B4-BE49-F238E27FC236}">
                      <a16:creationId xmlns:a16="http://schemas.microsoft.com/office/drawing/2014/main" id="{08577345-4AE1-45C0-81E5-FBED94DCF9DF}"/>
                    </a:ext>
                  </a:extLst>
                </xdr:cNvPr>
                <xdr:cNvSpPr txBox="1"/>
              </xdr:nvSpPr>
              <xdr:spPr>
                <a:xfrm>
                  <a:off x="44033081" y="9741452"/>
                  <a:ext cx="349597" cy="17488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pPr algn="ctr"/>
                  <a:r>
                    <a:rPr kumimoji="1" lang="en-US" altLang="ja-JP" sz="1000">
                      <a:latin typeface="Arial" panose="020B0604020202020204" pitchFamily="34" charset="0"/>
                      <a:cs typeface="Arial" panose="020B0604020202020204" pitchFamily="34" charset="0"/>
                    </a:rPr>
                    <a:t>***</a:t>
                  </a:r>
                  <a:endParaRPr kumimoji="1" lang="ja-JP" altLang="en-US" sz="1000">
                    <a:latin typeface="Arial" panose="020B0604020202020204" pitchFamily="34" charset="0"/>
                    <a:cs typeface="Arial" panose="020B0604020202020204" pitchFamily="34" charset="0"/>
                  </a:endParaRPr>
                </a:p>
              </xdr:txBody>
            </xdr:sp>
          </xdr:grpSp>
          <xdr:grpSp>
            <xdr:nvGrpSpPr>
              <xdr:cNvPr id="87" name="グループ化 86">
                <a:extLst>
                  <a:ext uri="{FF2B5EF4-FFF2-40B4-BE49-F238E27FC236}">
                    <a16:creationId xmlns:a16="http://schemas.microsoft.com/office/drawing/2014/main" id="{E7E3D0A4-A9BB-4F16-9129-E44E3AFA49DC}"/>
                  </a:ext>
                </a:extLst>
              </xdr:cNvPr>
              <xdr:cNvGrpSpPr/>
            </xdr:nvGrpSpPr>
            <xdr:grpSpPr>
              <a:xfrm>
                <a:off x="43665452" y="11067577"/>
                <a:ext cx="395725" cy="271864"/>
                <a:chOff x="44042855" y="9514300"/>
                <a:chExt cx="349597" cy="271444"/>
              </a:xfrm>
            </xdr:grpSpPr>
            <xdr:sp macro="" textlink="">
              <xdr:nvSpPr>
                <xdr:cNvPr id="114" name="右大かっこ 113">
                  <a:extLst>
                    <a:ext uri="{FF2B5EF4-FFF2-40B4-BE49-F238E27FC236}">
                      <a16:creationId xmlns:a16="http://schemas.microsoft.com/office/drawing/2014/main" id="{93798734-9DFA-4DC8-B5AB-F52256327335}"/>
                    </a:ext>
                  </a:extLst>
                </xdr:cNvPr>
                <xdr:cNvSpPr/>
              </xdr:nvSpPr>
              <xdr:spPr>
                <a:xfrm rot="16200000">
                  <a:off x="44181879" y="9613049"/>
                  <a:ext cx="62571" cy="282819"/>
                </a:xfrm>
                <a:prstGeom prst="rightBracket">
                  <a:avLst>
                    <a:gd name="adj" fmla="val 0"/>
                  </a:avLst>
                </a:prstGeom>
                <a:ln w="9525">
                  <a:solidFill>
                    <a:schemeClr val="tx1"/>
                  </a:solidFill>
                  <a:round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115" name="テキスト ボックス 114">
                  <a:extLst>
                    <a:ext uri="{FF2B5EF4-FFF2-40B4-BE49-F238E27FC236}">
                      <a16:creationId xmlns:a16="http://schemas.microsoft.com/office/drawing/2014/main" id="{8F955987-16E6-431A-AEB8-9C889745A071}"/>
                    </a:ext>
                  </a:extLst>
                </xdr:cNvPr>
                <xdr:cNvSpPr txBox="1"/>
              </xdr:nvSpPr>
              <xdr:spPr>
                <a:xfrm>
                  <a:off x="44042855" y="9514300"/>
                  <a:ext cx="349597" cy="17488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pPr algn="ctr"/>
                  <a:r>
                    <a:rPr kumimoji="1" lang="en-US" altLang="ja-JP" sz="1000">
                      <a:latin typeface="Arial" panose="020B0604020202020204" pitchFamily="34" charset="0"/>
                      <a:cs typeface="Arial" panose="020B0604020202020204" pitchFamily="34" charset="0"/>
                    </a:rPr>
                    <a:t>**</a:t>
                  </a:r>
                  <a:endParaRPr kumimoji="1" lang="ja-JP" altLang="en-US" sz="1000">
                    <a:latin typeface="Arial" panose="020B0604020202020204" pitchFamily="34" charset="0"/>
                    <a:cs typeface="Arial" panose="020B0604020202020204" pitchFamily="34" charset="0"/>
                  </a:endParaRPr>
                </a:p>
              </xdr:txBody>
            </xdr:sp>
          </xdr:grp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A77600E0-AEE0-4699-843F-6DA1AF6D399C}"/>
                  </a:ext>
                </a:extLst>
              </xdr:cNvPr>
              <xdr:cNvGrpSpPr/>
            </xdr:nvGrpSpPr>
            <xdr:grpSpPr>
              <a:xfrm>
                <a:off x="41482220" y="10865368"/>
                <a:ext cx="842619" cy="474073"/>
                <a:chOff x="42902689" y="10840622"/>
                <a:chExt cx="840499" cy="472860"/>
              </a:xfrm>
            </xdr:grpSpPr>
            <xdr:grpSp>
              <xdr:nvGrpSpPr>
                <xdr:cNvPr id="105" name="グループ化 104">
                  <a:extLst>
                    <a:ext uri="{FF2B5EF4-FFF2-40B4-BE49-F238E27FC236}">
                      <a16:creationId xmlns:a16="http://schemas.microsoft.com/office/drawing/2014/main" id="{47F00A69-18B6-4B69-8E51-DECE0D832F37}"/>
                    </a:ext>
                  </a:extLst>
                </xdr:cNvPr>
                <xdr:cNvGrpSpPr/>
              </xdr:nvGrpSpPr>
              <xdr:grpSpPr>
                <a:xfrm>
                  <a:off x="42949354" y="11042224"/>
                  <a:ext cx="393604" cy="271258"/>
                  <a:chOff x="44036666" y="9514300"/>
                  <a:chExt cx="349597" cy="271444"/>
                </a:xfrm>
              </xdr:grpSpPr>
              <xdr:sp macro="" textlink="">
                <xdr:nvSpPr>
                  <xdr:cNvPr id="112" name="右大かっこ 111">
                    <a:extLst>
                      <a:ext uri="{FF2B5EF4-FFF2-40B4-BE49-F238E27FC236}">
                        <a16:creationId xmlns:a16="http://schemas.microsoft.com/office/drawing/2014/main" id="{1C79F9CA-30F6-4B5D-8D90-926227D78398}"/>
                      </a:ext>
                    </a:extLst>
                  </xdr:cNvPr>
                  <xdr:cNvSpPr/>
                </xdr:nvSpPr>
                <xdr:spPr>
                  <a:xfrm rot="16200000">
                    <a:off x="44181879" y="9613049"/>
                    <a:ext cx="62571" cy="282819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13" name="テキスト ボックス 112">
                    <a:extLst>
                      <a:ext uri="{FF2B5EF4-FFF2-40B4-BE49-F238E27FC236}">
                        <a16:creationId xmlns:a16="http://schemas.microsoft.com/office/drawing/2014/main" id="{F4109CFA-E3A1-4DA7-8953-649AAE9290BB}"/>
                      </a:ext>
                    </a:extLst>
                  </xdr:cNvPr>
                  <xdr:cNvSpPr txBox="1"/>
                </xdr:nvSpPr>
                <xdr:spPr>
                  <a:xfrm>
                    <a:off x="44036666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***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  <xdr:grpSp>
              <xdr:nvGrpSpPr>
                <xdr:cNvPr id="106" name="グループ化 105">
                  <a:extLst>
                    <a:ext uri="{FF2B5EF4-FFF2-40B4-BE49-F238E27FC236}">
                      <a16:creationId xmlns:a16="http://schemas.microsoft.com/office/drawing/2014/main" id="{5F2D6661-6727-4080-AF11-0D3D4345BB54}"/>
                    </a:ext>
                  </a:extLst>
                </xdr:cNvPr>
                <xdr:cNvGrpSpPr/>
              </xdr:nvGrpSpPr>
              <xdr:grpSpPr>
                <a:xfrm>
                  <a:off x="42902689" y="10840622"/>
                  <a:ext cx="840499" cy="270863"/>
                  <a:chOff x="44038991" y="9514300"/>
                  <a:chExt cx="349597" cy="271443"/>
                </a:xfrm>
              </xdr:grpSpPr>
              <xdr:sp macro="" textlink="">
                <xdr:nvSpPr>
                  <xdr:cNvPr id="110" name="右大かっこ 109">
                    <a:extLst>
                      <a:ext uri="{FF2B5EF4-FFF2-40B4-BE49-F238E27FC236}">
                        <a16:creationId xmlns:a16="http://schemas.microsoft.com/office/drawing/2014/main" id="{D9036D7F-7705-47C2-BFD3-67A1734B0E06}"/>
                      </a:ext>
                    </a:extLst>
                  </xdr:cNvPr>
                  <xdr:cNvSpPr/>
                </xdr:nvSpPr>
                <xdr:spPr>
                  <a:xfrm rot="16200000">
                    <a:off x="44183558" y="9614727"/>
                    <a:ext cx="62571" cy="279462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11" name="テキスト ボックス 110">
                    <a:extLst>
                      <a:ext uri="{FF2B5EF4-FFF2-40B4-BE49-F238E27FC236}">
                        <a16:creationId xmlns:a16="http://schemas.microsoft.com/office/drawing/2014/main" id="{892F6834-F429-4124-8FC7-98E1A9F51401}"/>
                      </a:ext>
                    </a:extLst>
                  </xdr:cNvPr>
                  <xdr:cNvSpPr txBox="1"/>
                </xdr:nvSpPr>
                <xdr:spPr>
                  <a:xfrm>
                    <a:off x="44038991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***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  <xdr:grpSp>
              <xdr:nvGrpSpPr>
                <xdr:cNvPr id="107" name="グループ化 106">
                  <a:extLst>
                    <a:ext uri="{FF2B5EF4-FFF2-40B4-BE49-F238E27FC236}">
                      <a16:creationId xmlns:a16="http://schemas.microsoft.com/office/drawing/2014/main" id="{4F92DBC8-3C15-4B00-A663-9769A02A0BA0}"/>
                    </a:ext>
                  </a:extLst>
                </xdr:cNvPr>
                <xdr:cNvGrpSpPr/>
              </xdr:nvGrpSpPr>
              <xdr:grpSpPr>
                <a:xfrm>
                  <a:off x="43302384" y="11042224"/>
                  <a:ext cx="393604" cy="271258"/>
                  <a:chOff x="44033753" y="9514300"/>
                  <a:chExt cx="349597" cy="271444"/>
                </a:xfrm>
              </xdr:grpSpPr>
              <xdr:sp macro="" textlink="">
                <xdr:nvSpPr>
                  <xdr:cNvPr id="108" name="右大かっこ 107">
                    <a:extLst>
                      <a:ext uri="{FF2B5EF4-FFF2-40B4-BE49-F238E27FC236}">
                        <a16:creationId xmlns:a16="http://schemas.microsoft.com/office/drawing/2014/main" id="{D3A513EC-EB31-413D-A2DD-2C249685E7DF}"/>
                      </a:ext>
                    </a:extLst>
                  </xdr:cNvPr>
                  <xdr:cNvSpPr/>
                </xdr:nvSpPr>
                <xdr:spPr>
                  <a:xfrm rot="16200000">
                    <a:off x="44181879" y="9613049"/>
                    <a:ext cx="62571" cy="282819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09" name="テキスト ボックス 108">
                    <a:extLst>
                      <a:ext uri="{FF2B5EF4-FFF2-40B4-BE49-F238E27FC236}">
                        <a16:creationId xmlns:a16="http://schemas.microsoft.com/office/drawing/2014/main" id="{AAC7FE8B-4C7B-47EB-B51F-CCB3181F89CC}"/>
                      </a:ext>
                    </a:extLst>
                  </xdr:cNvPr>
                  <xdr:cNvSpPr txBox="1"/>
                </xdr:nvSpPr>
                <xdr:spPr>
                  <a:xfrm>
                    <a:off x="44033753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***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</xdr:grpSp>
          <xdr:grpSp>
            <xdr:nvGrpSpPr>
              <xdr:cNvPr id="89" name="グループ化 88">
                <a:extLst>
                  <a:ext uri="{FF2B5EF4-FFF2-40B4-BE49-F238E27FC236}">
                    <a16:creationId xmlns:a16="http://schemas.microsoft.com/office/drawing/2014/main" id="{3683F99E-D210-42EF-8CF8-5FB554737E6D}"/>
                  </a:ext>
                </a:extLst>
              </xdr:cNvPr>
              <xdr:cNvGrpSpPr/>
            </xdr:nvGrpSpPr>
            <xdr:grpSpPr>
              <a:xfrm>
                <a:off x="44674285" y="10865368"/>
                <a:ext cx="842618" cy="474073"/>
                <a:chOff x="42902689" y="10840622"/>
                <a:chExt cx="840499" cy="472860"/>
              </a:xfrm>
            </xdr:grpSpPr>
            <xdr:grpSp>
              <xdr:nvGrpSpPr>
                <xdr:cNvPr id="96" name="グループ化 95">
                  <a:extLst>
                    <a:ext uri="{FF2B5EF4-FFF2-40B4-BE49-F238E27FC236}">
                      <a16:creationId xmlns:a16="http://schemas.microsoft.com/office/drawing/2014/main" id="{565A7867-F11A-428B-8D66-82AFCE359385}"/>
                    </a:ext>
                  </a:extLst>
                </xdr:cNvPr>
                <xdr:cNvGrpSpPr/>
              </xdr:nvGrpSpPr>
              <xdr:grpSpPr>
                <a:xfrm>
                  <a:off x="42949354" y="11042224"/>
                  <a:ext cx="393604" cy="271258"/>
                  <a:chOff x="44036666" y="9514300"/>
                  <a:chExt cx="349597" cy="271444"/>
                </a:xfrm>
              </xdr:grpSpPr>
              <xdr:sp macro="" textlink="">
                <xdr:nvSpPr>
                  <xdr:cNvPr id="103" name="右大かっこ 102">
                    <a:extLst>
                      <a:ext uri="{FF2B5EF4-FFF2-40B4-BE49-F238E27FC236}">
                        <a16:creationId xmlns:a16="http://schemas.microsoft.com/office/drawing/2014/main" id="{0C9FDE5C-620B-40FC-B8FC-AE0377D02C8B}"/>
                      </a:ext>
                    </a:extLst>
                  </xdr:cNvPr>
                  <xdr:cNvSpPr/>
                </xdr:nvSpPr>
                <xdr:spPr>
                  <a:xfrm rot="16200000">
                    <a:off x="44181879" y="9613049"/>
                    <a:ext cx="62571" cy="282819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04" name="テキスト ボックス 103">
                    <a:extLst>
                      <a:ext uri="{FF2B5EF4-FFF2-40B4-BE49-F238E27FC236}">
                        <a16:creationId xmlns:a16="http://schemas.microsoft.com/office/drawing/2014/main" id="{B10C603E-8496-4CDB-A3EE-43134BBA854D}"/>
                      </a:ext>
                    </a:extLst>
                  </xdr:cNvPr>
                  <xdr:cNvSpPr txBox="1"/>
                </xdr:nvSpPr>
                <xdr:spPr>
                  <a:xfrm>
                    <a:off x="44036666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*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  <xdr:grpSp>
              <xdr:nvGrpSpPr>
                <xdr:cNvPr id="97" name="グループ化 96">
                  <a:extLst>
                    <a:ext uri="{FF2B5EF4-FFF2-40B4-BE49-F238E27FC236}">
                      <a16:creationId xmlns:a16="http://schemas.microsoft.com/office/drawing/2014/main" id="{D1D99FB0-1A71-4B07-9608-1CFADF15B251}"/>
                    </a:ext>
                  </a:extLst>
                </xdr:cNvPr>
                <xdr:cNvGrpSpPr/>
              </xdr:nvGrpSpPr>
              <xdr:grpSpPr>
                <a:xfrm>
                  <a:off x="42902689" y="10840622"/>
                  <a:ext cx="840499" cy="270863"/>
                  <a:chOff x="44038991" y="9514300"/>
                  <a:chExt cx="349597" cy="271443"/>
                </a:xfrm>
              </xdr:grpSpPr>
              <xdr:sp macro="" textlink="">
                <xdr:nvSpPr>
                  <xdr:cNvPr id="101" name="右大かっこ 100">
                    <a:extLst>
                      <a:ext uri="{FF2B5EF4-FFF2-40B4-BE49-F238E27FC236}">
                        <a16:creationId xmlns:a16="http://schemas.microsoft.com/office/drawing/2014/main" id="{B1CE74BB-9070-4C76-85B9-C741E8ED1198}"/>
                      </a:ext>
                    </a:extLst>
                  </xdr:cNvPr>
                  <xdr:cNvSpPr/>
                </xdr:nvSpPr>
                <xdr:spPr>
                  <a:xfrm rot="16200000">
                    <a:off x="44183558" y="9614727"/>
                    <a:ext cx="62571" cy="279462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02" name="テキスト ボックス 101">
                    <a:extLst>
                      <a:ext uri="{FF2B5EF4-FFF2-40B4-BE49-F238E27FC236}">
                        <a16:creationId xmlns:a16="http://schemas.microsoft.com/office/drawing/2014/main" id="{D5634260-9040-4FD8-B099-C5FB49A4A463}"/>
                      </a:ext>
                    </a:extLst>
                  </xdr:cNvPr>
                  <xdr:cNvSpPr txBox="1"/>
                </xdr:nvSpPr>
                <xdr:spPr>
                  <a:xfrm>
                    <a:off x="44038991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***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  <xdr:grpSp>
              <xdr:nvGrpSpPr>
                <xdr:cNvPr id="98" name="グループ化 97">
                  <a:extLst>
                    <a:ext uri="{FF2B5EF4-FFF2-40B4-BE49-F238E27FC236}">
                      <a16:creationId xmlns:a16="http://schemas.microsoft.com/office/drawing/2014/main" id="{B019D93B-A524-4B2D-80C8-C54F01BF2F52}"/>
                    </a:ext>
                  </a:extLst>
                </xdr:cNvPr>
                <xdr:cNvGrpSpPr/>
              </xdr:nvGrpSpPr>
              <xdr:grpSpPr>
                <a:xfrm>
                  <a:off x="43302384" y="11042224"/>
                  <a:ext cx="393604" cy="271258"/>
                  <a:chOff x="44033753" y="9514300"/>
                  <a:chExt cx="349597" cy="271444"/>
                </a:xfrm>
              </xdr:grpSpPr>
              <xdr:sp macro="" textlink="">
                <xdr:nvSpPr>
                  <xdr:cNvPr id="99" name="右大かっこ 98">
                    <a:extLst>
                      <a:ext uri="{FF2B5EF4-FFF2-40B4-BE49-F238E27FC236}">
                        <a16:creationId xmlns:a16="http://schemas.microsoft.com/office/drawing/2014/main" id="{54B7CC1F-C03E-4EEF-ACD4-58D7050EC085}"/>
                      </a:ext>
                    </a:extLst>
                  </xdr:cNvPr>
                  <xdr:cNvSpPr/>
                </xdr:nvSpPr>
                <xdr:spPr>
                  <a:xfrm rot="16200000">
                    <a:off x="44181879" y="9613049"/>
                    <a:ext cx="62571" cy="282819"/>
                  </a:xfrm>
                  <a:prstGeom prst="rightBracket">
                    <a:avLst>
                      <a:gd name="adj" fmla="val 0"/>
                    </a:avLst>
                  </a:prstGeom>
                  <a:ln w="9525">
                    <a:solidFill>
                      <a:schemeClr val="tx1"/>
                    </a:solidFill>
                    <a:round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100" name="テキスト ボックス 99">
                    <a:extLst>
                      <a:ext uri="{FF2B5EF4-FFF2-40B4-BE49-F238E27FC236}">
                        <a16:creationId xmlns:a16="http://schemas.microsoft.com/office/drawing/2014/main" id="{D3C5E80F-D7B5-4A26-BA12-E49DF0CF4848}"/>
                      </a:ext>
                    </a:extLst>
                  </xdr:cNvPr>
                  <xdr:cNvSpPr txBox="1"/>
                </xdr:nvSpPr>
                <xdr:spPr>
                  <a:xfrm>
                    <a:off x="44033753" y="9514300"/>
                    <a:ext cx="349597" cy="174887"/>
                  </a:xfrm>
                  <a:prstGeom prst="rect">
                    <a:avLst/>
                  </a:prstGeom>
                  <a:noFill/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  <xdr:txBody>
                  <a:bodyPr vertOverflow="clip" horzOverflow="clip" wrap="none" rtlCol="0" anchor="t">
                    <a:noAutofit/>
                  </a:bodyPr>
                  <a:lstStyle/>
                  <a:p>
                    <a:pPr algn="ctr"/>
                    <a:r>
                      <a:rPr kumimoji="1" lang="en-US" altLang="ja-JP" sz="1000">
                        <a:latin typeface="Arial" panose="020B0604020202020204" pitchFamily="34" charset="0"/>
                        <a:cs typeface="Arial" panose="020B0604020202020204" pitchFamily="34" charset="0"/>
                      </a:rPr>
                      <a:t>***</a:t>
                    </a:r>
                    <a:endParaRPr kumimoji="1" lang="ja-JP" altLang="en-US" sz="1000">
                      <a:latin typeface="Arial" panose="020B0604020202020204" pitchFamily="34" charset="0"/>
                      <a:cs typeface="Arial" panose="020B0604020202020204" pitchFamily="34" charset="0"/>
                    </a:endParaRPr>
                  </a:p>
                </xdr:txBody>
              </xdr:sp>
            </xdr:grpSp>
          </xdr:grpSp>
          <xdr:grpSp>
            <xdr:nvGrpSpPr>
              <xdr:cNvPr id="90" name="グループ化 89">
                <a:extLst>
                  <a:ext uri="{FF2B5EF4-FFF2-40B4-BE49-F238E27FC236}">
                    <a16:creationId xmlns:a16="http://schemas.microsoft.com/office/drawing/2014/main" id="{E15F31C8-E741-4162-B1EC-4795A9E93BEC}"/>
                  </a:ext>
                </a:extLst>
              </xdr:cNvPr>
              <xdr:cNvGrpSpPr/>
            </xdr:nvGrpSpPr>
            <xdr:grpSpPr>
              <a:xfrm rot="10800000">
                <a:off x="45438192" y="12294655"/>
                <a:ext cx="393010" cy="193591"/>
                <a:chOff x="44033081" y="9723173"/>
                <a:chExt cx="349597" cy="193166"/>
              </a:xfrm>
            </xdr:grpSpPr>
            <xdr:sp macro="" textlink="">
              <xdr:nvSpPr>
                <xdr:cNvPr id="94" name="右大かっこ 93">
                  <a:extLst>
                    <a:ext uri="{FF2B5EF4-FFF2-40B4-BE49-F238E27FC236}">
                      <a16:creationId xmlns:a16="http://schemas.microsoft.com/office/drawing/2014/main" id="{C44FE0D3-E7D7-424A-A3E0-5208607188EC}"/>
                    </a:ext>
                  </a:extLst>
                </xdr:cNvPr>
                <xdr:cNvSpPr/>
              </xdr:nvSpPr>
              <xdr:spPr>
                <a:xfrm rot="16200000">
                  <a:off x="44181879" y="9613049"/>
                  <a:ext cx="62571" cy="282819"/>
                </a:xfrm>
                <a:prstGeom prst="rightBracket">
                  <a:avLst>
                    <a:gd name="adj" fmla="val 0"/>
                  </a:avLst>
                </a:prstGeom>
                <a:ln w="9525">
                  <a:solidFill>
                    <a:schemeClr val="tx1"/>
                  </a:solidFill>
                  <a:round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95" name="テキスト ボックス 94">
                  <a:extLst>
                    <a:ext uri="{FF2B5EF4-FFF2-40B4-BE49-F238E27FC236}">
                      <a16:creationId xmlns:a16="http://schemas.microsoft.com/office/drawing/2014/main" id="{73D55021-D391-4B33-8701-FD60099CD326}"/>
                    </a:ext>
                  </a:extLst>
                </xdr:cNvPr>
                <xdr:cNvSpPr txBox="1"/>
              </xdr:nvSpPr>
              <xdr:spPr>
                <a:xfrm>
                  <a:off x="44033081" y="9741452"/>
                  <a:ext cx="349597" cy="17488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pPr algn="ctr"/>
                  <a:r>
                    <a:rPr kumimoji="1" lang="en-US" altLang="ja-JP" sz="1000">
                      <a:latin typeface="Arial" panose="020B0604020202020204" pitchFamily="34" charset="0"/>
                      <a:cs typeface="Arial" panose="020B0604020202020204" pitchFamily="34" charset="0"/>
                    </a:rPr>
                    <a:t>***</a:t>
                  </a:r>
                  <a:endParaRPr kumimoji="1" lang="ja-JP" altLang="en-US" sz="1000">
                    <a:latin typeface="Arial" panose="020B0604020202020204" pitchFamily="34" charset="0"/>
                    <a:cs typeface="Arial" panose="020B0604020202020204" pitchFamily="34" charset="0"/>
                  </a:endParaRPr>
                </a:p>
              </xdr:txBody>
            </xdr:sp>
          </xdr:grpSp>
          <xdr:grpSp>
            <xdr:nvGrpSpPr>
              <xdr:cNvPr id="91" name="グループ化 90">
                <a:extLst>
                  <a:ext uri="{FF2B5EF4-FFF2-40B4-BE49-F238E27FC236}">
                    <a16:creationId xmlns:a16="http://schemas.microsoft.com/office/drawing/2014/main" id="{E0DA7217-174E-442C-A91C-B340BCA96CC1}"/>
                  </a:ext>
                </a:extLst>
              </xdr:cNvPr>
              <xdr:cNvGrpSpPr/>
            </xdr:nvGrpSpPr>
            <xdr:grpSpPr>
              <a:xfrm>
                <a:off x="46135283" y="11067542"/>
                <a:ext cx="394128" cy="271911"/>
                <a:chOff x="44036666" y="9514300"/>
                <a:chExt cx="349597" cy="271444"/>
              </a:xfrm>
            </xdr:grpSpPr>
            <xdr:sp macro="" textlink="">
              <xdr:nvSpPr>
                <xdr:cNvPr id="92" name="右大かっこ 91">
                  <a:extLst>
                    <a:ext uri="{FF2B5EF4-FFF2-40B4-BE49-F238E27FC236}">
                      <a16:creationId xmlns:a16="http://schemas.microsoft.com/office/drawing/2014/main" id="{D4EC0DC6-E0CC-48AF-B7FA-66A639C3D29C}"/>
                    </a:ext>
                  </a:extLst>
                </xdr:cNvPr>
                <xdr:cNvSpPr/>
              </xdr:nvSpPr>
              <xdr:spPr>
                <a:xfrm rot="16200000">
                  <a:off x="44181879" y="9613049"/>
                  <a:ext cx="62571" cy="282819"/>
                </a:xfrm>
                <a:prstGeom prst="rightBracket">
                  <a:avLst>
                    <a:gd name="adj" fmla="val 0"/>
                  </a:avLst>
                </a:prstGeom>
                <a:ln w="9525">
                  <a:solidFill>
                    <a:schemeClr val="tx1"/>
                  </a:solidFill>
                  <a:round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93" name="テキスト ボックス 92">
                  <a:extLst>
                    <a:ext uri="{FF2B5EF4-FFF2-40B4-BE49-F238E27FC236}">
                      <a16:creationId xmlns:a16="http://schemas.microsoft.com/office/drawing/2014/main" id="{736C5AE2-D5FD-4590-8258-27E4E71058F5}"/>
                    </a:ext>
                  </a:extLst>
                </xdr:cNvPr>
                <xdr:cNvSpPr txBox="1"/>
              </xdr:nvSpPr>
              <xdr:spPr>
                <a:xfrm>
                  <a:off x="44036666" y="9514300"/>
                  <a:ext cx="349597" cy="17488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none" rtlCol="0" anchor="t">
                  <a:noAutofit/>
                </a:bodyPr>
                <a:lstStyle/>
                <a:p>
                  <a:pPr algn="ctr"/>
                  <a:r>
                    <a:rPr kumimoji="1" lang="en-US" altLang="ja-JP" sz="1000">
                      <a:latin typeface="Arial" panose="020B0604020202020204" pitchFamily="34" charset="0"/>
                      <a:cs typeface="Arial" panose="020B0604020202020204" pitchFamily="34" charset="0"/>
                    </a:rPr>
                    <a:t>*</a:t>
                  </a:r>
                  <a:endParaRPr kumimoji="1" lang="ja-JP" altLang="en-US" sz="1000">
                    <a:latin typeface="Arial" panose="020B0604020202020204" pitchFamily="34" charset="0"/>
                    <a:cs typeface="Arial" panose="020B0604020202020204" pitchFamily="34" charset="0"/>
                  </a:endParaRPr>
                </a:p>
              </xdr:txBody>
            </xdr:sp>
          </xdr:grpSp>
        </xdr:grpSp>
      </xdr:grpSp>
      <xdr:sp macro="" textlink="">
        <xdr:nvSpPr>
          <xdr:cNvPr id="79" name="テキスト ボックス 78">
            <a:extLst>
              <a:ext uri="{FF2B5EF4-FFF2-40B4-BE49-F238E27FC236}">
                <a16:creationId xmlns:a16="http://schemas.microsoft.com/office/drawing/2014/main" id="{CE3B6FF2-5969-4BF0-A0C8-E125F207799E}"/>
              </a:ext>
            </a:extLst>
          </xdr:cNvPr>
          <xdr:cNvSpPr txBox="1"/>
        </xdr:nvSpPr>
        <xdr:spPr>
          <a:xfrm rot="16200000">
            <a:off x="30165245" y="11687607"/>
            <a:ext cx="826078" cy="3203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00">
                <a:latin typeface="Arial" panose="020B0604020202020204" pitchFamily="34" charset="0"/>
                <a:cs typeface="Arial" panose="020B0604020202020204" pitchFamily="34" charset="0"/>
              </a:rPr>
              <a:t>No</a:t>
            </a:r>
            <a:r>
              <a:rPr kumimoji="1" lang="en-US" altLang="ja-JP" sz="1000" baseline="0">
                <a:latin typeface="Arial" panose="020B0604020202020204" pitchFamily="34" charset="0"/>
                <a:cs typeface="Arial" panose="020B0604020202020204" pitchFamily="34" charset="0"/>
              </a:rPr>
              <a:t> data</a:t>
            </a:r>
            <a:endParaRPr kumimoji="1" lang="ja-JP" altLang="en-US" sz="10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513183</xdr:colOff>
      <xdr:row>2</xdr:row>
      <xdr:rowOff>124407</xdr:rowOff>
    </xdr:from>
    <xdr:to>
      <xdr:col>52</xdr:col>
      <xdr:colOff>358210</xdr:colOff>
      <xdr:row>28</xdr:row>
      <xdr:rowOff>112609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88921D2-C5AA-4E3E-AFE2-4E6534E61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513183</xdr:colOff>
      <xdr:row>32</xdr:row>
      <xdr:rowOff>19472</xdr:rowOff>
    </xdr:from>
    <xdr:to>
      <xdr:col>52</xdr:col>
      <xdr:colOff>363652</xdr:colOff>
      <xdr:row>52</xdr:row>
      <xdr:rowOff>121904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B607CCFD-9112-4D80-9BC9-51B3C7159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352830</xdr:colOff>
      <xdr:row>41</xdr:row>
      <xdr:rowOff>90189</xdr:rowOff>
    </xdr:from>
    <xdr:to>
      <xdr:col>52</xdr:col>
      <xdr:colOff>173555</xdr:colOff>
      <xdr:row>41</xdr:row>
      <xdr:rowOff>90189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973E6E23-DE97-49C2-9788-3C85FC3F218B}"/>
            </a:ext>
          </a:extLst>
        </xdr:cNvPr>
        <xdr:cNvCxnSpPr/>
      </xdr:nvCxnSpPr>
      <xdr:spPr>
        <a:xfrm>
          <a:off x="41222897" y="8900669"/>
          <a:ext cx="6345205" cy="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355551</xdr:colOff>
      <xdr:row>45</xdr:row>
      <xdr:rowOff>154269</xdr:rowOff>
    </xdr:from>
    <xdr:to>
      <xdr:col>52</xdr:col>
      <xdr:colOff>174916</xdr:colOff>
      <xdr:row>45</xdr:row>
      <xdr:rowOff>154269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4DBD81AE-4919-4030-9EF6-A12E08C1615A}"/>
            </a:ext>
          </a:extLst>
        </xdr:cNvPr>
        <xdr:cNvCxnSpPr/>
      </xdr:nvCxnSpPr>
      <xdr:spPr>
        <a:xfrm>
          <a:off x="41225618" y="9817078"/>
          <a:ext cx="6343845" cy="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137034</xdr:colOff>
      <xdr:row>23</xdr:row>
      <xdr:rowOff>70756</xdr:rowOff>
    </xdr:from>
    <xdr:to>
      <xdr:col>38</xdr:col>
      <xdr:colOff>137034</xdr:colOff>
      <xdr:row>40</xdr:row>
      <xdr:rowOff>130630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CF20656A-CDC1-4398-B3CB-19D5A022DE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23</xdr:row>
      <xdr:rowOff>70756</xdr:rowOff>
    </xdr:from>
    <xdr:to>
      <xdr:col>30</xdr:col>
      <xdr:colOff>0</xdr:colOff>
      <xdr:row>40</xdr:row>
      <xdr:rowOff>130630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6C2EA26-3EB1-4D1C-B557-E132945B3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1278744</xdr:colOff>
      <xdr:row>76</xdr:row>
      <xdr:rowOff>87532</xdr:rowOff>
    </xdr:from>
    <xdr:to>
      <xdr:col>3</xdr:col>
      <xdr:colOff>6875057</xdr:colOff>
      <xdr:row>95</xdr:row>
      <xdr:rowOff>48248</xdr:rowOff>
    </xdr:to>
    <xdr:grpSp>
      <xdr:nvGrpSpPr>
        <xdr:cNvPr id="360" name="グループ化 359">
          <a:extLst>
            <a:ext uri="{FF2B5EF4-FFF2-40B4-BE49-F238E27FC236}">
              <a16:creationId xmlns:a16="http://schemas.microsoft.com/office/drawing/2014/main" id="{341C6781-E07D-430C-8CD1-7BC8E127FB1A}"/>
            </a:ext>
          </a:extLst>
        </xdr:cNvPr>
        <xdr:cNvGrpSpPr/>
      </xdr:nvGrpSpPr>
      <xdr:grpSpPr>
        <a:xfrm>
          <a:off x="18407416" y="12495885"/>
          <a:ext cx="5601755" cy="3063145"/>
          <a:chOff x="10847019" y="17469192"/>
          <a:chExt cx="5610215" cy="3039384"/>
        </a:xfrm>
      </xdr:grpSpPr>
      <xdr:graphicFrame macro="">
        <xdr:nvGraphicFramePr>
          <xdr:cNvPr id="361" name="グラフ 360">
            <a:extLst>
              <a:ext uri="{FF2B5EF4-FFF2-40B4-BE49-F238E27FC236}">
                <a16:creationId xmlns:a16="http://schemas.microsoft.com/office/drawing/2014/main" id="{19174422-78B4-4EBC-9EB9-FD2DEA2740DB}"/>
              </a:ext>
            </a:extLst>
          </xdr:cNvPr>
          <xdr:cNvGraphicFramePr/>
        </xdr:nvGraphicFramePr>
        <xdr:xfrm>
          <a:off x="10847019" y="17469192"/>
          <a:ext cx="5610215" cy="29049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62" name="テキスト ボックス 361">
            <a:extLst>
              <a:ext uri="{FF2B5EF4-FFF2-40B4-BE49-F238E27FC236}">
                <a16:creationId xmlns:a16="http://schemas.microsoft.com/office/drawing/2014/main" id="{A7FE67A3-87BE-4C88-9647-67196F326DB6}"/>
              </a:ext>
            </a:extLst>
          </xdr:cNvPr>
          <xdr:cNvSpPr txBox="1"/>
        </xdr:nvSpPr>
        <xdr:spPr>
          <a:xfrm>
            <a:off x="11247832" y="20052144"/>
            <a:ext cx="754688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363" name="テキスト ボックス 362">
            <a:extLst>
              <a:ext uri="{FF2B5EF4-FFF2-40B4-BE49-F238E27FC236}">
                <a16:creationId xmlns:a16="http://schemas.microsoft.com/office/drawing/2014/main" id="{F6B19543-5A30-4BAA-8D14-4274CDC1644B}"/>
              </a:ext>
            </a:extLst>
          </xdr:cNvPr>
          <xdr:cNvSpPr txBox="1"/>
        </xdr:nvSpPr>
        <xdr:spPr>
          <a:xfrm>
            <a:off x="11925666" y="20052144"/>
            <a:ext cx="741194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364" name="テキスト ボックス 363">
            <a:extLst>
              <a:ext uri="{FF2B5EF4-FFF2-40B4-BE49-F238E27FC236}">
                <a16:creationId xmlns:a16="http://schemas.microsoft.com/office/drawing/2014/main" id="{8EC6D4C3-271F-4002-A640-B884751B4FC3}"/>
              </a:ext>
            </a:extLst>
          </xdr:cNvPr>
          <xdr:cNvSpPr txBox="1"/>
        </xdr:nvSpPr>
        <xdr:spPr>
          <a:xfrm>
            <a:off x="12433093" y="20049422"/>
            <a:ext cx="1006751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365" name="テキスト ボックス 364">
            <a:extLst>
              <a:ext uri="{FF2B5EF4-FFF2-40B4-BE49-F238E27FC236}">
                <a16:creationId xmlns:a16="http://schemas.microsoft.com/office/drawing/2014/main" id="{B421951D-B5CA-47CD-873F-D91E0D686682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366" name="テキスト ボックス 365">
            <a:extLst>
              <a:ext uri="{FF2B5EF4-FFF2-40B4-BE49-F238E27FC236}">
                <a16:creationId xmlns:a16="http://schemas.microsoft.com/office/drawing/2014/main" id="{D0BB5009-BC2C-451D-A1A4-BAD90753D1AF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367" name="テキスト ボックス 366">
            <a:extLst>
              <a:ext uri="{FF2B5EF4-FFF2-40B4-BE49-F238E27FC236}">
                <a16:creationId xmlns:a16="http://schemas.microsoft.com/office/drawing/2014/main" id="{2CF0CDA7-7CF8-4502-A014-47713C2D2D6A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368" name="直線コネクタ 367">
            <a:extLst>
              <a:ext uri="{FF2B5EF4-FFF2-40B4-BE49-F238E27FC236}">
                <a16:creationId xmlns:a16="http://schemas.microsoft.com/office/drawing/2014/main" id="{BA62E1BA-DD93-48DE-8EAB-6F2246528E30}"/>
              </a:ext>
            </a:extLst>
          </xdr:cNvPr>
          <xdr:cNvCxnSpPr/>
        </xdr:nvCxnSpPr>
        <xdr:spPr>
          <a:xfrm>
            <a:off x="11655364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9" name="直線コネクタ 368">
            <a:extLst>
              <a:ext uri="{FF2B5EF4-FFF2-40B4-BE49-F238E27FC236}">
                <a16:creationId xmlns:a16="http://schemas.microsoft.com/office/drawing/2014/main" id="{77220020-7DDF-4665-817B-9C6E2B1ED859}"/>
              </a:ext>
            </a:extLst>
          </xdr:cNvPr>
          <xdr:cNvCxnSpPr/>
        </xdr:nvCxnSpPr>
        <xdr:spPr>
          <a:xfrm>
            <a:off x="13626189" y="17860775"/>
            <a:ext cx="0" cy="195092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0" name="テキスト ボックス 369">
            <a:extLst>
              <a:ext uri="{FF2B5EF4-FFF2-40B4-BE49-F238E27FC236}">
                <a16:creationId xmlns:a16="http://schemas.microsoft.com/office/drawing/2014/main" id="{95DB2F2A-0545-4D3E-8B46-4DED32B823DC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371" name="テキスト ボックス 370">
            <a:extLst>
              <a:ext uri="{FF2B5EF4-FFF2-40B4-BE49-F238E27FC236}">
                <a16:creationId xmlns:a16="http://schemas.microsoft.com/office/drawing/2014/main" id="{FB57C3E2-9670-4724-B19C-E97E9C2AB1CF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372" name="テキスト ボックス 371">
            <a:extLst>
              <a:ext uri="{FF2B5EF4-FFF2-40B4-BE49-F238E27FC236}">
                <a16:creationId xmlns:a16="http://schemas.microsoft.com/office/drawing/2014/main" id="{EF37F53D-35A8-40D9-AE7B-BFEF2AE9196D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373" name="テキスト ボックス 372">
            <a:extLst>
              <a:ext uri="{FF2B5EF4-FFF2-40B4-BE49-F238E27FC236}">
                <a16:creationId xmlns:a16="http://schemas.microsoft.com/office/drawing/2014/main" id="{E6348C6B-69D6-40B9-95B8-C13BC1266485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374" name="直線コネクタ 373">
            <a:extLst>
              <a:ext uri="{FF2B5EF4-FFF2-40B4-BE49-F238E27FC236}">
                <a16:creationId xmlns:a16="http://schemas.microsoft.com/office/drawing/2014/main" id="{EEECC64A-B2F4-4477-8BB0-63F7773FCD4C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5" name="テキスト ボックス 374">
            <a:extLst>
              <a:ext uri="{FF2B5EF4-FFF2-40B4-BE49-F238E27FC236}">
                <a16:creationId xmlns:a16="http://schemas.microsoft.com/office/drawing/2014/main" id="{25B37C8E-57CB-4B20-B532-E45DE5D36A69}"/>
              </a:ext>
            </a:extLst>
          </xdr:cNvPr>
          <xdr:cNvSpPr txBox="1"/>
        </xdr:nvSpPr>
        <xdr:spPr>
          <a:xfrm>
            <a:off x="13882569" y="20049422"/>
            <a:ext cx="789172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376" name="テキスト ボックス 375">
            <a:extLst>
              <a:ext uri="{FF2B5EF4-FFF2-40B4-BE49-F238E27FC236}">
                <a16:creationId xmlns:a16="http://schemas.microsoft.com/office/drawing/2014/main" id="{DF607F09-BB95-40D5-8490-3179D5AE993A}"/>
              </a:ext>
            </a:extLst>
          </xdr:cNvPr>
          <xdr:cNvSpPr txBox="1"/>
        </xdr:nvSpPr>
        <xdr:spPr>
          <a:xfrm>
            <a:off x="14527436" y="20052144"/>
            <a:ext cx="865679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377" name="テキスト ボックス 376">
            <a:extLst>
              <a:ext uri="{FF2B5EF4-FFF2-40B4-BE49-F238E27FC236}">
                <a16:creationId xmlns:a16="http://schemas.microsoft.com/office/drawing/2014/main" id="{53B35991-6D57-4490-A24B-604D7F19DB8C}"/>
              </a:ext>
            </a:extLst>
          </xdr:cNvPr>
          <xdr:cNvSpPr txBox="1"/>
        </xdr:nvSpPr>
        <xdr:spPr>
          <a:xfrm>
            <a:off x="15214373" y="20052144"/>
            <a:ext cx="813662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</xdr:grpSp>
    <xdr:clientData/>
  </xdr:twoCellAnchor>
  <xdr:twoCellAnchor>
    <xdr:from>
      <xdr:col>3</xdr:col>
      <xdr:colOff>1266822</xdr:colOff>
      <xdr:row>60</xdr:row>
      <xdr:rowOff>112690</xdr:rowOff>
    </xdr:from>
    <xdr:to>
      <xdr:col>3</xdr:col>
      <xdr:colOff>6876241</xdr:colOff>
      <xdr:row>78</xdr:row>
      <xdr:rowOff>94952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C70EB684-F9C8-40C7-A90E-C241D101DB68}"/>
            </a:ext>
          </a:extLst>
        </xdr:cNvPr>
        <xdr:cNvGrpSpPr/>
      </xdr:nvGrpSpPr>
      <xdr:grpSpPr>
        <a:xfrm>
          <a:off x="18396854" y="9909833"/>
          <a:ext cx="5613501" cy="2924126"/>
          <a:chOff x="10842840" y="17469192"/>
          <a:chExt cx="5611474" cy="2908989"/>
        </a:xfrm>
      </xdr:grpSpPr>
      <xdr:graphicFrame macro="">
        <xdr:nvGraphicFramePr>
          <xdr:cNvPr id="143" name="グラフ 142">
            <a:extLst>
              <a:ext uri="{FF2B5EF4-FFF2-40B4-BE49-F238E27FC236}">
                <a16:creationId xmlns:a16="http://schemas.microsoft.com/office/drawing/2014/main" id="{6BBA92FA-738A-45AB-ADD7-AABB9BDAC83E}"/>
              </a:ext>
            </a:extLst>
          </xdr:cNvPr>
          <xdr:cNvGraphicFramePr/>
        </xdr:nvGraphicFramePr>
        <xdr:xfrm>
          <a:off x="10842840" y="17469192"/>
          <a:ext cx="5611474" cy="29089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44" name="テキスト ボックス 143">
            <a:extLst>
              <a:ext uri="{FF2B5EF4-FFF2-40B4-BE49-F238E27FC236}">
                <a16:creationId xmlns:a16="http://schemas.microsoft.com/office/drawing/2014/main" id="{FB99128C-459E-4E8E-8D15-513C06E51D0E}"/>
              </a:ext>
            </a:extLst>
          </xdr:cNvPr>
          <xdr:cNvSpPr txBox="1"/>
        </xdr:nvSpPr>
        <xdr:spPr>
          <a:xfrm>
            <a:off x="11296269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very</a:t>
            </a:r>
            <a:r>
              <a:rPr kumimoji="1" lang="en-US" altLang="ja-JP" sz="1050" baseline="0"/>
              <a:t> hot</a:t>
            </a:r>
            <a:endParaRPr kumimoji="1" lang="ja-JP" altLang="en-US" sz="1050"/>
          </a:p>
        </xdr:txBody>
      </xdr:sp>
      <xdr:sp macro="" textlink="">
        <xdr:nvSpPr>
          <xdr:cNvPr id="145" name="テキスト ボックス 144">
            <a:extLst>
              <a:ext uri="{FF2B5EF4-FFF2-40B4-BE49-F238E27FC236}">
                <a16:creationId xmlns:a16="http://schemas.microsoft.com/office/drawing/2014/main" id="{6CB0DEBA-683F-4777-89F7-D764FEC5CAAE}"/>
              </a:ext>
            </a:extLst>
          </xdr:cNvPr>
          <xdr:cNvSpPr txBox="1"/>
        </xdr:nvSpPr>
        <xdr:spPr>
          <a:xfrm>
            <a:off x="12106353" y="20052144"/>
            <a:ext cx="379818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hot</a:t>
            </a:r>
            <a:endParaRPr kumimoji="1" lang="ja-JP" altLang="en-US" sz="1050"/>
          </a:p>
        </xdr:txBody>
      </xdr:sp>
      <xdr:sp macro="" textlink="">
        <xdr:nvSpPr>
          <xdr:cNvPr id="146" name="テキスト ボックス 145">
            <a:extLst>
              <a:ext uri="{FF2B5EF4-FFF2-40B4-BE49-F238E27FC236}">
                <a16:creationId xmlns:a16="http://schemas.microsoft.com/office/drawing/2014/main" id="{26AFBC5B-1288-48B0-9A2C-3CDB97E8400F}"/>
              </a:ext>
            </a:extLst>
          </xdr:cNvPr>
          <xdr:cNvSpPr txBox="1"/>
        </xdr:nvSpPr>
        <xdr:spPr>
          <a:xfrm>
            <a:off x="12541883" y="20049423"/>
            <a:ext cx="789172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slightly hot</a:t>
            </a:r>
            <a:endParaRPr kumimoji="1" lang="ja-JP" altLang="en-US" sz="1050"/>
          </a:p>
        </xdr:txBody>
      </xdr:sp>
      <xdr:sp macro="" textlink="">
        <xdr:nvSpPr>
          <xdr:cNvPr id="147" name="テキスト ボックス 146">
            <a:extLst>
              <a:ext uri="{FF2B5EF4-FFF2-40B4-BE49-F238E27FC236}">
                <a16:creationId xmlns:a16="http://schemas.microsoft.com/office/drawing/2014/main" id="{60928DE8-AF5E-4CE9-9411-838B091B06FE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148" name="テキスト ボックス 147">
            <a:extLst>
              <a:ext uri="{FF2B5EF4-FFF2-40B4-BE49-F238E27FC236}">
                <a16:creationId xmlns:a16="http://schemas.microsoft.com/office/drawing/2014/main" id="{B7988127-8AD0-4335-BE39-F07661262338}"/>
              </a:ext>
            </a:extLst>
          </xdr:cNvPr>
          <xdr:cNvSpPr txBox="1"/>
        </xdr:nvSpPr>
        <xdr:spPr>
          <a:xfrm>
            <a:off x="13885671" y="20049423"/>
            <a:ext cx="820466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slightly hot</a:t>
            </a:r>
            <a:endParaRPr kumimoji="1" lang="ja-JP" altLang="en-US" sz="1050"/>
          </a:p>
        </xdr:txBody>
      </xdr:sp>
      <xdr:sp macro="" textlink="">
        <xdr:nvSpPr>
          <xdr:cNvPr id="149" name="テキスト ボックス 148">
            <a:extLst>
              <a:ext uri="{FF2B5EF4-FFF2-40B4-BE49-F238E27FC236}">
                <a16:creationId xmlns:a16="http://schemas.microsoft.com/office/drawing/2014/main" id="{BCB21BE1-13A1-4A63-A986-DC7BEB84D29E}"/>
              </a:ext>
            </a:extLst>
          </xdr:cNvPr>
          <xdr:cNvSpPr txBox="1"/>
        </xdr:nvSpPr>
        <xdr:spPr>
          <a:xfrm>
            <a:off x="14772461" y="20052144"/>
            <a:ext cx="370294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hot</a:t>
            </a:r>
            <a:endParaRPr kumimoji="1" lang="ja-JP" altLang="en-US" sz="1050"/>
          </a:p>
        </xdr:txBody>
      </xdr:sp>
      <xdr:sp macro="" textlink="">
        <xdr:nvSpPr>
          <xdr:cNvPr id="150" name="テキスト ボックス 149">
            <a:extLst>
              <a:ext uri="{FF2B5EF4-FFF2-40B4-BE49-F238E27FC236}">
                <a16:creationId xmlns:a16="http://schemas.microsoft.com/office/drawing/2014/main" id="{5F325157-0DAB-44CF-A71E-2B84E7C58684}"/>
              </a:ext>
            </a:extLst>
          </xdr:cNvPr>
          <xdr:cNvSpPr txBox="1"/>
        </xdr:nvSpPr>
        <xdr:spPr>
          <a:xfrm>
            <a:off x="15302106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very</a:t>
            </a:r>
            <a:r>
              <a:rPr kumimoji="1" lang="en-US" altLang="ja-JP" sz="1050" baseline="0"/>
              <a:t> hot</a:t>
            </a:r>
            <a:endParaRPr kumimoji="1" lang="ja-JP" altLang="en-US" sz="1050"/>
          </a:p>
        </xdr:txBody>
      </xdr:sp>
      <xdr:sp macro="" textlink="">
        <xdr:nvSpPr>
          <xdr:cNvPr id="151" name="テキスト ボックス 150">
            <a:extLst>
              <a:ext uri="{FF2B5EF4-FFF2-40B4-BE49-F238E27FC236}">
                <a16:creationId xmlns:a16="http://schemas.microsoft.com/office/drawing/2014/main" id="{26A19476-6E8E-4A33-925B-9EE482FA0792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152" name="テキスト ボックス 151">
            <a:extLst>
              <a:ext uri="{FF2B5EF4-FFF2-40B4-BE49-F238E27FC236}">
                <a16:creationId xmlns:a16="http://schemas.microsoft.com/office/drawing/2014/main" id="{7D7B092D-B0B2-4B36-A3BB-9520434133F5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153" name="直線コネクタ 152">
            <a:extLst>
              <a:ext uri="{FF2B5EF4-FFF2-40B4-BE49-F238E27FC236}">
                <a16:creationId xmlns:a16="http://schemas.microsoft.com/office/drawing/2014/main" id="{63BB357F-9CDF-4022-A363-4C632318C149}"/>
              </a:ext>
            </a:extLst>
          </xdr:cNvPr>
          <xdr:cNvCxnSpPr/>
        </xdr:nvCxnSpPr>
        <xdr:spPr>
          <a:xfrm>
            <a:off x="11628159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直線コネクタ 153">
            <a:extLst>
              <a:ext uri="{FF2B5EF4-FFF2-40B4-BE49-F238E27FC236}">
                <a16:creationId xmlns:a16="http://schemas.microsoft.com/office/drawing/2014/main" id="{D4681C4D-10BE-4D6C-B900-67B6DE529A80}"/>
              </a:ext>
            </a:extLst>
          </xdr:cNvPr>
          <xdr:cNvCxnSpPr/>
        </xdr:nvCxnSpPr>
        <xdr:spPr>
          <a:xfrm>
            <a:off x="13619383" y="17849242"/>
            <a:ext cx="0" cy="196245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5" name="テキスト ボックス 154">
            <a:extLst>
              <a:ext uri="{FF2B5EF4-FFF2-40B4-BE49-F238E27FC236}">
                <a16:creationId xmlns:a16="http://schemas.microsoft.com/office/drawing/2014/main" id="{649D86F1-CBE2-4596-A6C0-94C19A47505E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156" name="テキスト ボックス 155">
            <a:extLst>
              <a:ext uri="{FF2B5EF4-FFF2-40B4-BE49-F238E27FC236}">
                <a16:creationId xmlns:a16="http://schemas.microsoft.com/office/drawing/2014/main" id="{60382BE7-4D3A-4C35-8894-0EC1EFD88FEF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157" name="テキスト ボックス 156">
            <a:extLst>
              <a:ext uri="{FF2B5EF4-FFF2-40B4-BE49-F238E27FC236}">
                <a16:creationId xmlns:a16="http://schemas.microsoft.com/office/drawing/2014/main" id="{33D7E14A-6271-42A5-A9ED-E0E1CE23DD59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158" name="テキスト ボックス 157">
            <a:extLst>
              <a:ext uri="{FF2B5EF4-FFF2-40B4-BE49-F238E27FC236}">
                <a16:creationId xmlns:a16="http://schemas.microsoft.com/office/drawing/2014/main" id="{389E5EF3-6C4F-4744-827C-8BE7D2ACFDC2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159" name="直線コネクタ 158">
            <a:extLst>
              <a:ext uri="{FF2B5EF4-FFF2-40B4-BE49-F238E27FC236}">
                <a16:creationId xmlns:a16="http://schemas.microsoft.com/office/drawing/2014/main" id="{1EAE4ECF-10A1-4C88-A927-2007C8645679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7297</xdr:colOff>
      <xdr:row>60</xdr:row>
      <xdr:rowOff>112222</xdr:rowOff>
    </xdr:from>
    <xdr:to>
      <xdr:col>4</xdr:col>
      <xdr:colOff>5610997</xdr:colOff>
      <xdr:row>79</xdr:row>
      <xdr:rowOff>56999</xdr:rowOff>
    </xdr:to>
    <xdr:grpSp>
      <xdr:nvGrpSpPr>
        <xdr:cNvPr id="160" name="グループ化 159">
          <a:extLst>
            <a:ext uri="{FF2B5EF4-FFF2-40B4-BE49-F238E27FC236}">
              <a16:creationId xmlns:a16="http://schemas.microsoft.com/office/drawing/2014/main" id="{787A2390-1678-47AC-9810-5EFBC7F4E3F7}"/>
            </a:ext>
          </a:extLst>
        </xdr:cNvPr>
        <xdr:cNvGrpSpPr/>
      </xdr:nvGrpSpPr>
      <xdr:grpSpPr>
        <a:xfrm>
          <a:off x="26123486" y="9909365"/>
          <a:ext cx="5598257" cy="3049926"/>
          <a:chOff x="10847019" y="17469192"/>
          <a:chExt cx="5610215" cy="3039384"/>
        </a:xfrm>
      </xdr:grpSpPr>
      <xdr:graphicFrame macro="">
        <xdr:nvGraphicFramePr>
          <xdr:cNvPr id="161" name="グラフ 160">
            <a:extLst>
              <a:ext uri="{FF2B5EF4-FFF2-40B4-BE49-F238E27FC236}">
                <a16:creationId xmlns:a16="http://schemas.microsoft.com/office/drawing/2014/main" id="{FE1F0ED0-5B25-48A3-A307-7B46AE878F43}"/>
              </a:ext>
            </a:extLst>
          </xdr:cNvPr>
          <xdr:cNvGraphicFramePr/>
        </xdr:nvGraphicFramePr>
        <xdr:xfrm>
          <a:off x="10847019" y="17469192"/>
          <a:ext cx="5610215" cy="29049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162" name="テキスト ボックス 161">
            <a:extLst>
              <a:ext uri="{FF2B5EF4-FFF2-40B4-BE49-F238E27FC236}">
                <a16:creationId xmlns:a16="http://schemas.microsoft.com/office/drawing/2014/main" id="{8FCF50B2-C27B-4C86-9F48-3952BD460B69}"/>
              </a:ext>
            </a:extLst>
          </xdr:cNvPr>
          <xdr:cNvSpPr txBox="1"/>
        </xdr:nvSpPr>
        <xdr:spPr>
          <a:xfrm>
            <a:off x="11296269" y="20052144"/>
            <a:ext cx="657813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163" name="テキスト ボックス 162">
            <a:extLst>
              <a:ext uri="{FF2B5EF4-FFF2-40B4-BE49-F238E27FC236}">
                <a16:creationId xmlns:a16="http://schemas.microsoft.com/office/drawing/2014/main" id="{8694E273-D505-45AD-89E7-9250EC4928B8}"/>
              </a:ext>
            </a:extLst>
          </xdr:cNvPr>
          <xdr:cNvSpPr txBox="1"/>
        </xdr:nvSpPr>
        <xdr:spPr>
          <a:xfrm>
            <a:off x="12055709" y="20052144"/>
            <a:ext cx="481106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164" name="テキスト ボックス 163">
            <a:extLst>
              <a:ext uri="{FF2B5EF4-FFF2-40B4-BE49-F238E27FC236}">
                <a16:creationId xmlns:a16="http://schemas.microsoft.com/office/drawing/2014/main" id="{A539837E-3A5F-49ED-AAF3-C09B5AE6FF6B}"/>
              </a:ext>
            </a:extLst>
          </xdr:cNvPr>
          <xdr:cNvSpPr txBox="1"/>
        </xdr:nvSpPr>
        <xdr:spPr>
          <a:xfrm>
            <a:off x="12541883" y="20049422"/>
            <a:ext cx="789172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165" name="テキスト ボックス 164">
            <a:extLst>
              <a:ext uri="{FF2B5EF4-FFF2-40B4-BE49-F238E27FC236}">
                <a16:creationId xmlns:a16="http://schemas.microsoft.com/office/drawing/2014/main" id="{183A0897-BCB6-46C3-9737-7133DCB39AB6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169" name="テキスト ボックス 168">
            <a:extLst>
              <a:ext uri="{FF2B5EF4-FFF2-40B4-BE49-F238E27FC236}">
                <a16:creationId xmlns:a16="http://schemas.microsoft.com/office/drawing/2014/main" id="{76AEBDF2-68F1-4E9E-BA00-44D373787C76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170" name="テキスト ボックス 169">
            <a:extLst>
              <a:ext uri="{FF2B5EF4-FFF2-40B4-BE49-F238E27FC236}">
                <a16:creationId xmlns:a16="http://schemas.microsoft.com/office/drawing/2014/main" id="{D2819968-26D7-42DD-A829-F27B08B6BC79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171" name="直線コネクタ 170">
            <a:extLst>
              <a:ext uri="{FF2B5EF4-FFF2-40B4-BE49-F238E27FC236}">
                <a16:creationId xmlns:a16="http://schemas.microsoft.com/office/drawing/2014/main" id="{803D49BD-6038-4089-8AF7-B7F1D567F13F}"/>
              </a:ext>
            </a:extLst>
          </xdr:cNvPr>
          <xdr:cNvCxnSpPr/>
        </xdr:nvCxnSpPr>
        <xdr:spPr>
          <a:xfrm>
            <a:off x="11655364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直線コネクタ 171">
            <a:extLst>
              <a:ext uri="{FF2B5EF4-FFF2-40B4-BE49-F238E27FC236}">
                <a16:creationId xmlns:a16="http://schemas.microsoft.com/office/drawing/2014/main" id="{36C56EB6-2643-40B3-BE97-03AA33F9D053}"/>
              </a:ext>
            </a:extLst>
          </xdr:cNvPr>
          <xdr:cNvCxnSpPr/>
        </xdr:nvCxnSpPr>
        <xdr:spPr>
          <a:xfrm>
            <a:off x="13626189" y="17860775"/>
            <a:ext cx="0" cy="195092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テキスト ボックス 172">
            <a:extLst>
              <a:ext uri="{FF2B5EF4-FFF2-40B4-BE49-F238E27FC236}">
                <a16:creationId xmlns:a16="http://schemas.microsoft.com/office/drawing/2014/main" id="{3AB33DF3-BD26-4C2F-88CA-D5C04F1EF0C2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6060C03B-27EF-4337-8BEE-C001A3190A8F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175" name="テキスト ボックス 174">
            <a:extLst>
              <a:ext uri="{FF2B5EF4-FFF2-40B4-BE49-F238E27FC236}">
                <a16:creationId xmlns:a16="http://schemas.microsoft.com/office/drawing/2014/main" id="{0BCC2FE6-DC33-4D0C-975A-47B5407E6C59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176" name="テキスト ボックス 175">
            <a:extLst>
              <a:ext uri="{FF2B5EF4-FFF2-40B4-BE49-F238E27FC236}">
                <a16:creationId xmlns:a16="http://schemas.microsoft.com/office/drawing/2014/main" id="{31D65BCD-D817-4EA8-954C-F35630D39B8E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177" name="直線コネクタ 176">
            <a:extLst>
              <a:ext uri="{FF2B5EF4-FFF2-40B4-BE49-F238E27FC236}">
                <a16:creationId xmlns:a16="http://schemas.microsoft.com/office/drawing/2014/main" id="{43903CBC-FCC6-476A-81FE-773594291362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8" name="テキスト ボックス 177">
            <a:extLst>
              <a:ext uri="{FF2B5EF4-FFF2-40B4-BE49-F238E27FC236}">
                <a16:creationId xmlns:a16="http://schemas.microsoft.com/office/drawing/2014/main" id="{E09D978A-223A-4241-B011-52490137AF29}"/>
              </a:ext>
            </a:extLst>
          </xdr:cNvPr>
          <xdr:cNvSpPr txBox="1"/>
        </xdr:nvSpPr>
        <xdr:spPr>
          <a:xfrm>
            <a:off x="13882569" y="20049422"/>
            <a:ext cx="789172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179" name="テキスト ボックス 178">
            <a:extLst>
              <a:ext uri="{FF2B5EF4-FFF2-40B4-BE49-F238E27FC236}">
                <a16:creationId xmlns:a16="http://schemas.microsoft.com/office/drawing/2014/main" id="{FB32A603-5347-46D7-9697-49FCD5E8E7F2}"/>
              </a:ext>
            </a:extLst>
          </xdr:cNvPr>
          <xdr:cNvSpPr txBox="1"/>
        </xdr:nvSpPr>
        <xdr:spPr>
          <a:xfrm>
            <a:off x="14719722" y="20052144"/>
            <a:ext cx="481106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180" name="テキスト ボックス 179">
            <a:extLst>
              <a:ext uri="{FF2B5EF4-FFF2-40B4-BE49-F238E27FC236}">
                <a16:creationId xmlns:a16="http://schemas.microsoft.com/office/drawing/2014/main" id="{624ED247-3873-4A42-B5E2-8745A3228BE1}"/>
              </a:ext>
            </a:extLst>
          </xdr:cNvPr>
          <xdr:cNvSpPr txBox="1"/>
        </xdr:nvSpPr>
        <xdr:spPr>
          <a:xfrm>
            <a:off x="15292297" y="20052144"/>
            <a:ext cx="657813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</xdr:grpSp>
    <xdr:clientData/>
  </xdr:twoCellAnchor>
  <xdr:twoCellAnchor>
    <xdr:from>
      <xdr:col>9</xdr:col>
      <xdr:colOff>895103</xdr:colOff>
      <xdr:row>64</xdr:row>
      <xdr:rowOff>0</xdr:rowOff>
    </xdr:from>
    <xdr:to>
      <xdr:col>9</xdr:col>
      <xdr:colOff>6506681</xdr:colOff>
      <xdr:row>81</xdr:row>
      <xdr:rowOff>135405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BEF305D6-E197-441C-8E36-8C583B30C9C3}"/>
            </a:ext>
          </a:extLst>
        </xdr:cNvPr>
        <xdr:cNvGrpSpPr/>
      </xdr:nvGrpSpPr>
      <xdr:grpSpPr>
        <a:xfrm>
          <a:off x="62102753" y="10450286"/>
          <a:ext cx="5248268" cy="2908541"/>
          <a:chOff x="65485607" y="10601739"/>
          <a:chExt cx="5607496" cy="2948771"/>
        </a:xfrm>
      </xdr:grpSpPr>
      <xdr:graphicFrame macro="">
        <xdr:nvGraphicFramePr>
          <xdr:cNvPr id="129" name="グラフ 128">
            <a:extLst>
              <a:ext uri="{FF2B5EF4-FFF2-40B4-BE49-F238E27FC236}">
                <a16:creationId xmlns:a16="http://schemas.microsoft.com/office/drawing/2014/main" id="{9F635042-7F27-42A2-89F3-B74B5970911E}"/>
              </a:ext>
            </a:extLst>
          </xdr:cNvPr>
          <xdr:cNvGraphicFramePr/>
        </xdr:nvGraphicFramePr>
        <xdr:xfrm>
          <a:off x="65485607" y="10601739"/>
          <a:ext cx="5607496" cy="29487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130" name="テキスト ボックス 129">
            <a:extLst>
              <a:ext uri="{FF2B5EF4-FFF2-40B4-BE49-F238E27FC236}">
                <a16:creationId xmlns:a16="http://schemas.microsoft.com/office/drawing/2014/main" id="{BBCD9FA7-EC9D-4689-A370-6A4E9915B18B}"/>
              </a:ext>
            </a:extLst>
          </xdr:cNvPr>
          <xdr:cNvSpPr txBox="1"/>
        </xdr:nvSpPr>
        <xdr:spPr>
          <a:xfrm>
            <a:off x="65941655" y="13217293"/>
            <a:ext cx="656306" cy="2560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/>
              <a:t>cold</a:t>
            </a:r>
            <a:endParaRPr kumimoji="1" lang="ja-JP" altLang="en-US" sz="1050"/>
          </a:p>
        </xdr:txBody>
      </xdr:sp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CC4486E1-3024-4307-B007-A1DE9C16B9DE}"/>
              </a:ext>
            </a:extLst>
          </xdr:cNvPr>
          <xdr:cNvSpPr txBox="1"/>
        </xdr:nvSpPr>
        <xdr:spPr>
          <a:xfrm>
            <a:off x="66750198" y="13217293"/>
            <a:ext cx="379733" cy="2560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cool</a:t>
            </a:r>
            <a:endParaRPr kumimoji="1" lang="ja-JP" altLang="en-US" sz="1050"/>
          </a:p>
        </xdr:txBody>
      </xdr:sp>
      <xdr:sp macro="" textlink="">
        <xdr:nvSpPr>
          <xdr:cNvPr id="132" name="テキスト ボックス 131">
            <a:extLst>
              <a:ext uri="{FF2B5EF4-FFF2-40B4-BE49-F238E27FC236}">
                <a16:creationId xmlns:a16="http://schemas.microsoft.com/office/drawing/2014/main" id="{DD085DB4-176F-4837-9ECD-FB9C233619A1}"/>
              </a:ext>
            </a:extLst>
          </xdr:cNvPr>
          <xdr:cNvSpPr txBox="1"/>
        </xdr:nvSpPr>
        <xdr:spPr>
          <a:xfrm>
            <a:off x="67129341" y="13217256"/>
            <a:ext cx="898852" cy="26024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 cool</a:t>
            </a:r>
            <a:endParaRPr kumimoji="1" lang="ja-JP" altLang="en-US" sz="1050"/>
          </a:p>
        </xdr:txBody>
      </xdr:sp>
      <xdr:sp macro="" textlink="">
        <xdr:nvSpPr>
          <xdr:cNvPr id="133" name="テキスト ボックス 132">
            <a:extLst>
              <a:ext uri="{FF2B5EF4-FFF2-40B4-BE49-F238E27FC236}">
                <a16:creationId xmlns:a16="http://schemas.microsoft.com/office/drawing/2014/main" id="{3AF3BB0E-4032-40B2-BE3D-AAE65A4160EF}"/>
              </a:ext>
            </a:extLst>
          </xdr:cNvPr>
          <xdr:cNvSpPr txBox="1"/>
        </xdr:nvSpPr>
        <xdr:spPr>
          <a:xfrm>
            <a:off x="67960436" y="13219977"/>
            <a:ext cx="609562" cy="2548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134" name="テキスト ボックス 133">
            <a:extLst>
              <a:ext uri="{FF2B5EF4-FFF2-40B4-BE49-F238E27FC236}">
                <a16:creationId xmlns:a16="http://schemas.microsoft.com/office/drawing/2014/main" id="{770CC777-AEBC-4758-BFCF-A5C1A70D723F}"/>
              </a:ext>
            </a:extLst>
          </xdr:cNvPr>
          <xdr:cNvSpPr txBox="1"/>
        </xdr:nvSpPr>
        <xdr:spPr>
          <a:xfrm>
            <a:off x="68494319" y="13217256"/>
            <a:ext cx="892599" cy="26024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 warm</a:t>
            </a:r>
            <a:endParaRPr kumimoji="1" lang="ja-JP" altLang="en-US" sz="1050"/>
          </a:p>
        </xdr:txBody>
      </xdr:sp>
      <xdr:sp macro="" textlink="">
        <xdr:nvSpPr>
          <xdr:cNvPr id="135" name="テキスト ボックス 134">
            <a:extLst>
              <a:ext uri="{FF2B5EF4-FFF2-40B4-BE49-F238E27FC236}">
                <a16:creationId xmlns:a16="http://schemas.microsoft.com/office/drawing/2014/main" id="{99EF8F82-5F9B-457E-96D8-82003B5D801E}"/>
              </a:ext>
            </a:extLst>
          </xdr:cNvPr>
          <xdr:cNvSpPr txBox="1"/>
        </xdr:nvSpPr>
        <xdr:spPr>
          <a:xfrm>
            <a:off x="69343066" y="13220014"/>
            <a:ext cx="511415" cy="2560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warm</a:t>
            </a:r>
            <a:endParaRPr kumimoji="1" lang="ja-JP" altLang="en-US" sz="1050"/>
          </a:p>
        </xdr:txBody>
      </xdr:sp>
      <xdr:sp macro="" textlink="">
        <xdr:nvSpPr>
          <xdr:cNvPr id="136" name="テキスト ボックス 135">
            <a:extLst>
              <a:ext uri="{FF2B5EF4-FFF2-40B4-BE49-F238E27FC236}">
                <a16:creationId xmlns:a16="http://schemas.microsoft.com/office/drawing/2014/main" id="{A2C66C42-B67A-472B-9562-2DCCE7A49F78}"/>
              </a:ext>
            </a:extLst>
          </xdr:cNvPr>
          <xdr:cNvSpPr txBox="1"/>
        </xdr:nvSpPr>
        <xdr:spPr>
          <a:xfrm>
            <a:off x="69941153" y="13217293"/>
            <a:ext cx="656305" cy="2560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hot</a:t>
            </a:r>
            <a:endParaRPr kumimoji="1" lang="ja-JP" altLang="en-US" sz="1050"/>
          </a:p>
        </xdr:txBody>
      </xdr:sp>
      <xdr:sp macro="" textlink="">
        <xdr:nvSpPr>
          <xdr:cNvPr id="137" name="テキスト ボックス 136">
            <a:extLst>
              <a:ext uri="{FF2B5EF4-FFF2-40B4-BE49-F238E27FC236}">
                <a16:creationId xmlns:a16="http://schemas.microsoft.com/office/drawing/2014/main" id="{67A94237-BF61-45BE-802E-5A80DDB0527E}"/>
              </a:ext>
            </a:extLst>
          </xdr:cNvPr>
          <xdr:cNvSpPr txBox="1"/>
        </xdr:nvSpPr>
        <xdr:spPr>
          <a:xfrm>
            <a:off x="65569037" y="11201732"/>
            <a:ext cx="621490" cy="2488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 and B</a:t>
            </a:r>
            <a:endParaRPr kumimoji="1" lang="ja-JP" altLang="en-US" sz="1050"/>
          </a:p>
        </xdr:txBody>
      </xdr:sp>
      <xdr:cxnSp macro="">
        <xdr:nvCxnSpPr>
          <xdr:cNvPr id="139" name="直線コネクタ 138">
            <a:extLst>
              <a:ext uri="{FF2B5EF4-FFF2-40B4-BE49-F238E27FC236}">
                <a16:creationId xmlns:a16="http://schemas.microsoft.com/office/drawing/2014/main" id="{82A2A90D-B9FA-46AA-BDC9-96D89A056046}"/>
              </a:ext>
            </a:extLst>
          </xdr:cNvPr>
          <xdr:cNvCxnSpPr/>
        </xdr:nvCxnSpPr>
        <xdr:spPr>
          <a:xfrm>
            <a:off x="66295228" y="12317153"/>
            <a:ext cx="3967011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直線コネクタ 139">
            <a:extLst>
              <a:ext uri="{FF2B5EF4-FFF2-40B4-BE49-F238E27FC236}">
                <a16:creationId xmlns:a16="http://schemas.microsoft.com/office/drawing/2014/main" id="{5BC78C51-3717-4F8B-B9B8-0F59073125E2}"/>
              </a:ext>
            </a:extLst>
          </xdr:cNvPr>
          <xdr:cNvCxnSpPr/>
        </xdr:nvCxnSpPr>
        <xdr:spPr>
          <a:xfrm>
            <a:off x="68262890" y="10987472"/>
            <a:ext cx="0" cy="1991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コネクタ 180">
            <a:extLst>
              <a:ext uri="{FF2B5EF4-FFF2-40B4-BE49-F238E27FC236}">
                <a16:creationId xmlns:a16="http://schemas.microsoft.com/office/drawing/2014/main" id="{B94D5397-85A7-4A95-94BE-83ACCEBB0620}"/>
              </a:ext>
            </a:extLst>
          </xdr:cNvPr>
          <xdr:cNvCxnSpPr/>
        </xdr:nvCxnSpPr>
        <xdr:spPr>
          <a:xfrm>
            <a:off x="66291146" y="11654107"/>
            <a:ext cx="3964291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2" name="テキスト ボックス 181">
            <a:extLst>
              <a:ext uri="{FF2B5EF4-FFF2-40B4-BE49-F238E27FC236}">
                <a16:creationId xmlns:a16="http://schemas.microsoft.com/office/drawing/2014/main" id="{CE993680-37D3-4CBF-81A0-74F772F6840A}"/>
              </a:ext>
            </a:extLst>
          </xdr:cNvPr>
          <xdr:cNvSpPr txBox="1"/>
        </xdr:nvSpPr>
        <xdr:spPr>
          <a:xfrm>
            <a:off x="65567677" y="11886348"/>
            <a:ext cx="618768" cy="2325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 and C</a:t>
            </a:r>
            <a:endParaRPr kumimoji="1" lang="ja-JP" altLang="en-US" sz="1050"/>
          </a:p>
        </xdr:txBody>
      </xdr:sp>
      <xdr:sp macro="" textlink="">
        <xdr:nvSpPr>
          <xdr:cNvPr id="183" name="テキスト ボックス 182">
            <a:extLst>
              <a:ext uri="{FF2B5EF4-FFF2-40B4-BE49-F238E27FC236}">
                <a16:creationId xmlns:a16="http://schemas.microsoft.com/office/drawing/2014/main" id="{13300419-B0F0-477C-B5A1-283CFF9D0DC8}"/>
              </a:ext>
            </a:extLst>
          </xdr:cNvPr>
          <xdr:cNvSpPr txBox="1"/>
        </xdr:nvSpPr>
        <xdr:spPr>
          <a:xfrm>
            <a:off x="65570398" y="12538071"/>
            <a:ext cx="617408" cy="2556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 and C</a:t>
            </a:r>
            <a:endParaRPr kumimoji="1" lang="ja-JP" altLang="en-US" sz="1050"/>
          </a:p>
        </xdr:txBody>
      </xdr:sp>
    </xdr:grpSp>
    <xdr:clientData/>
  </xdr:twoCellAnchor>
  <xdr:twoCellAnchor>
    <xdr:from>
      <xdr:col>11</xdr:col>
      <xdr:colOff>1171954</xdr:colOff>
      <xdr:row>64</xdr:row>
      <xdr:rowOff>7</xdr:rowOff>
    </xdr:from>
    <xdr:to>
      <xdr:col>11</xdr:col>
      <xdr:colOff>6774749</xdr:colOff>
      <xdr:row>82</xdr:row>
      <xdr:rowOff>87399</xdr:rowOff>
    </xdr:to>
    <xdr:grpSp>
      <xdr:nvGrpSpPr>
        <xdr:cNvPr id="185" name="グループ化 184">
          <a:extLst>
            <a:ext uri="{FF2B5EF4-FFF2-40B4-BE49-F238E27FC236}">
              <a16:creationId xmlns:a16="http://schemas.microsoft.com/office/drawing/2014/main" id="{E2E23EB6-33C0-46F4-8853-A0000277AE54}"/>
            </a:ext>
          </a:extLst>
        </xdr:cNvPr>
        <xdr:cNvGrpSpPr/>
      </xdr:nvGrpSpPr>
      <xdr:grpSpPr>
        <a:xfrm>
          <a:off x="74760744" y="10450293"/>
          <a:ext cx="5140152" cy="3025174"/>
          <a:chOff x="65485607" y="10601739"/>
          <a:chExt cx="5607496" cy="3060548"/>
        </a:xfrm>
      </xdr:grpSpPr>
      <xdr:graphicFrame macro="">
        <xdr:nvGraphicFramePr>
          <xdr:cNvPr id="186" name="グラフ 185">
            <a:extLst>
              <a:ext uri="{FF2B5EF4-FFF2-40B4-BE49-F238E27FC236}">
                <a16:creationId xmlns:a16="http://schemas.microsoft.com/office/drawing/2014/main" id="{730EC7B2-8D2F-4B76-903A-3C96AA117FAD}"/>
              </a:ext>
            </a:extLst>
          </xdr:cNvPr>
          <xdr:cNvGraphicFramePr/>
        </xdr:nvGraphicFramePr>
        <xdr:xfrm>
          <a:off x="65485607" y="10601739"/>
          <a:ext cx="5607496" cy="294877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188" name="テキスト ボックス 187">
            <a:extLst>
              <a:ext uri="{FF2B5EF4-FFF2-40B4-BE49-F238E27FC236}">
                <a16:creationId xmlns:a16="http://schemas.microsoft.com/office/drawing/2014/main" id="{141B2958-4E16-44DA-9CEA-DD9CADCBF917}"/>
              </a:ext>
            </a:extLst>
          </xdr:cNvPr>
          <xdr:cNvSpPr txBox="1"/>
        </xdr:nvSpPr>
        <xdr:spPr>
          <a:xfrm>
            <a:off x="66594842" y="13217293"/>
            <a:ext cx="690447" cy="2560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/>
              <a:t>dis</a:t>
            </a:r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190" name="テキスト ボックス 189">
            <a:extLst>
              <a:ext uri="{FF2B5EF4-FFF2-40B4-BE49-F238E27FC236}">
                <a16:creationId xmlns:a16="http://schemas.microsoft.com/office/drawing/2014/main" id="{998673CA-D210-4975-BF9F-F41EBE5341B1}"/>
              </a:ext>
            </a:extLst>
          </xdr:cNvPr>
          <xdr:cNvSpPr txBox="1"/>
        </xdr:nvSpPr>
        <xdr:spPr>
          <a:xfrm>
            <a:off x="67960436" y="13219977"/>
            <a:ext cx="609562" cy="25480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191" name="テキスト ボックス 190">
            <a:extLst>
              <a:ext uri="{FF2B5EF4-FFF2-40B4-BE49-F238E27FC236}">
                <a16:creationId xmlns:a16="http://schemas.microsoft.com/office/drawing/2014/main" id="{1ED8BE9D-83B7-4422-B7AC-FD8733096E0B}"/>
              </a:ext>
            </a:extLst>
          </xdr:cNvPr>
          <xdr:cNvSpPr txBox="1"/>
        </xdr:nvSpPr>
        <xdr:spPr>
          <a:xfrm>
            <a:off x="68492957" y="13219538"/>
            <a:ext cx="892599" cy="4427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192" name="テキスト ボックス 191">
            <a:extLst>
              <a:ext uri="{FF2B5EF4-FFF2-40B4-BE49-F238E27FC236}">
                <a16:creationId xmlns:a16="http://schemas.microsoft.com/office/drawing/2014/main" id="{ADD0273D-530B-42F7-986C-DDDFB0B5EEE1}"/>
              </a:ext>
            </a:extLst>
          </xdr:cNvPr>
          <xdr:cNvSpPr txBox="1"/>
        </xdr:nvSpPr>
        <xdr:spPr>
          <a:xfrm>
            <a:off x="69343066" y="13220014"/>
            <a:ext cx="511415" cy="2560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193" name="テキスト ボックス 192">
            <a:extLst>
              <a:ext uri="{FF2B5EF4-FFF2-40B4-BE49-F238E27FC236}">
                <a16:creationId xmlns:a16="http://schemas.microsoft.com/office/drawing/2014/main" id="{09EE58AB-61D9-4E96-B4C0-CAE722B0CFCA}"/>
              </a:ext>
            </a:extLst>
          </xdr:cNvPr>
          <xdr:cNvSpPr txBox="1"/>
        </xdr:nvSpPr>
        <xdr:spPr>
          <a:xfrm>
            <a:off x="69941151" y="13217244"/>
            <a:ext cx="656305" cy="4394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 baseline="0"/>
              <a:t>very</a:t>
            </a:r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194" name="テキスト ボックス 193">
            <a:extLst>
              <a:ext uri="{FF2B5EF4-FFF2-40B4-BE49-F238E27FC236}">
                <a16:creationId xmlns:a16="http://schemas.microsoft.com/office/drawing/2014/main" id="{C9DC33C0-1BCD-4B2C-A51C-CF42DF6B1E39}"/>
              </a:ext>
            </a:extLst>
          </xdr:cNvPr>
          <xdr:cNvSpPr txBox="1"/>
        </xdr:nvSpPr>
        <xdr:spPr>
          <a:xfrm>
            <a:off x="65569037" y="11201732"/>
            <a:ext cx="621490" cy="2488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 and B</a:t>
            </a:r>
            <a:endParaRPr kumimoji="1" lang="ja-JP" altLang="en-US" sz="1050"/>
          </a:p>
        </xdr:txBody>
      </xdr:sp>
      <xdr:cxnSp macro="">
        <xdr:nvCxnSpPr>
          <xdr:cNvPr id="195" name="直線コネクタ 194">
            <a:extLst>
              <a:ext uri="{FF2B5EF4-FFF2-40B4-BE49-F238E27FC236}">
                <a16:creationId xmlns:a16="http://schemas.microsoft.com/office/drawing/2014/main" id="{4F7102E5-9D6B-4844-B828-D1DD213F1CA5}"/>
              </a:ext>
            </a:extLst>
          </xdr:cNvPr>
          <xdr:cNvCxnSpPr/>
        </xdr:nvCxnSpPr>
        <xdr:spPr>
          <a:xfrm>
            <a:off x="66295228" y="12317153"/>
            <a:ext cx="3967011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コネクタ 195">
            <a:extLst>
              <a:ext uri="{FF2B5EF4-FFF2-40B4-BE49-F238E27FC236}">
                <a16:creationId xmlns:a16="http://schemas.microsoft.com/office/drawing/2014/main" id="{7B96618E-643E-482B-AB18-C80B5DBFA8A5}"/>
              </a:ext>
            </a:extLst>
          </xdr:cNvPr>
          <xdr:cNvCxnSpPr/>
        </xdr:nvCxnSpPr>
        <xdr:spPr>
          <a:xfrm>
            <a:off x="68262890" y="10987472"/>
            <a:ext cx="0" cy="1991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コネクタ 196">
            <a:extLst>
              <a:ext uri="{FF2B5EF4-FFF2-40B4-BE49-F238E27FC236}">
                <a16:creationId xmlns:a16="http://schemas.microsoft.com/office/drawing/2014/main" id="{0B52CD65-4CF4-42E2-BBE8-52072BC9EC6C}"/>
              </a:ext>
            </a:extLst>
          </xdr:cNvPr>
          <xdr:cNvCxnSpPr/>
        </xdr:nvCxnSpPr>
        <xdr:spPr>
          <a:xfrm>
            <a:off x="66291146" y="11654107"/>
            <a:ext cx="3964291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8" name="テキスト ボックス 197">
            <a:extLst>
              <a:ext uri="{FF2B5EF4-FFF2-40B4-BE49-F238E27FC236}">
                <a16:creationId xmlns:a16="http://schemas.microsoft.com/office/drawing/2014/main" id="{4B28DC23-0132-4ABC-98AB-61BE84993744}"/>
              </a:ext>
            </a:extLst>
          </xdr:cNvPr>
          <xdr:cNvSpPr txBox="1"/>
        </xdr:nvSpPr>
        <xdr:spPr>
          <a:xfrm>
            <a:off x="65567677" y="11886348"/>
            <a:ext cx="618768" cy="2325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 and C</a:t>
            </a:r>
            <a:endParaRPr kumimoji="1" lang="ja-JP" altLang="en-US" sz="1050"/>
          </a:p>
        </xdr:txBody>
      </xdr:sp>
      <xdr:sp macro="" textlink="">
        <xdr:nvSpPr>
          <xdr:cNvPr id="199" name="テキスト ボックス 198">
            <a:extLst>
              <a:ext uri="{FF2B5EF4-FFF2-40B4-BE49-F238E27FC236}">
                <a16:creationId xmlns:a16="http://schemas.microsoft.com/office/drawing/2014/main" id="{3D10C8EE-8F93-4700-9784-25D74130CADB}"/>
              </a:ext>
            </a:extLst>
          </xdr:cNvPr>
          <xdr:cNvSpPr txBox="1"/>
        </xdr:nvSpPr>
        <xdr:spPr>
          <a:xfrm>
            <a:off x="65570398" y="12538071"/>
            <a:ext cx="617408" cy="2556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 and C</a:t>
            </a:r>
            <a:endParaRPr kumimoji="1" lang="ja-JP" altLang="en-US" sz="1050"/>
          </a:p>
        </xdr:txBody>
      </xdr:sp>
      <xdr:sp macro="" textlink="">
        <xdr:nvSpPr>
          <xdr:cNvPr id="200" name="テキスト ボックス 199">
            <a:extLst>
              <a:ext uri="{FF2B5EF4-FFF2-40B4-BE49-F238E27FC236}">
                <a16:creationId xmlns:a16="http://schemas.microsoft.com/office/drawing/2014/main" id="{EC9B02B5-B53D-4345-A656-43C49843D033}"/>
              </a:ext>
            </a:extLst>
          </xdr:cNvPr>
          <xdr:cNvSpPr txBox="1"/>
        </xdr:nvSpPr>
        <xdr:spPr>
          <a:xfrm>
            <a:off x="67164381" y="13219538"/>
            <a:ext cx="892599" cy="4427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discomfort</a:t>
            </a:r>
            <a:endParaRPr kumimoji="1" lang="ja-JP" altLang="en-US" sz="1050"/>
          </a:p>
        </xdr:txBody>
      </xdr:sp>
      <xdr:sp macro="" textlink="">
        <xdr:nvSpPr>
          <xdr:cNvPr id="201" name="テキスト ボックス 200">
            <a:extLst>
              <a:ext uri="{FF2B5EF4-FFF2-40B4-BE49-F238E27FC236}">
                <a16:creationId xmlns:a16="http://schemas.microsoft.com/office/drawing/2014/main" id="{B8A23860-D0BF-4C0E-9D77-8353D6A39380}"/>
              </a:ext>
            </a:extLst>
          </xdr:cNvPr>
          <xdr:cNvSpPr txBox="1"/>
        </xdr:nvSpPr>
        <xdr:spPr>
          <a:xfrm>
            <a:off x="65944628" y="13217244"/>
            <a:ext cx="656305" cy="43946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 baseline="0"/>
              <a:t>very</a:t>
            </a:r>
          </a:p>
          <a:p>
            <a:pPr algn="ctr"/>
            <a:r>
              <a:rPr kumimoji="1" lang="en-US" altLang="ja-JP" sz="1050" baseline="0"/>
              <a:t>discomfort</a:t>
            </a:r>
            <a:endParaRPr kumimoji="1" lang="ja-JP" altLang="en-US" sz="1050"/>
          </a:p>
        </xdr:txBody>
      </xdr:sp>
    </xdr:grpSp>
    <xdr:clientData/>
  </xdr:twoCellAnchor>
  <xdr:twoCellAnchor>
    <xdr:from>
      <xdr:col>2</xdr:col>
      <xdr:colOff>1269421</xdr:colOff>
      <xdr:row>60</xdr:row>
      <xdr:rowOff>106630</xdr:rowOff>
    </xdr:from>
    <xdr:to>
      <xdr:col>2</xdr:col>
      <xdr:colOff>6879639</xdr:colOff>
      <xdr:row>78</xdr:row>
      <xdr:rowOff>88150</xdr:rowOff>
    </xdr:to>
    <xdr:grpSp>
      <xdr:nvGrpSpPr>
        <xdr:cNvPr id="202" name="グループ化 201">
          <a:extLst>
            <a:ext uri="{FF2B5EF4-FFF2-40B4-BE49-F238E27FC236}">
              <a16:creationId xmlns:a16="http://schemas.microsoft.com/office/drawing/2014/main" id="{B7AA6406-2AE4-4B92-AFA4-28053C1F3181}"/>
            </a:ext>
          </a:extLst>
        </xdr:cNvPr>
        <xdr:cNvGrpSpPr/>
      </xdr:nvGrpSpPr>
      <xdr:grpSpPr>
        <a:xfrm>
          <a:off x="11065203" y="9899691"/>
          <a:ext cx="5608858" cy="2923384"/>
          <a:chOff x="10840116" y="17468702"/>
          <a:chExt cx="5618283" cy="2909491"/>
        </a:xfrm>
      </xdr:grpSpPr>
      <xdr:graphicFrame macro="">
        <xdr:nvGraphicFramePr>
          <xdr:cNvPr id="203" name="グラフ 202">
            <a:extLst>
              <a:ext uri="{FF2B5EF4-FFF2-40B4-BE49-F238E27FC236}">
                <a16:creationId xmlns:a16="http://schemas.microsoft.com/office/drawing/2014/main" id="{3E629DA8-FF85-4E1E-A2FE-01E8ADD47659}"/>
              </a:ext>
            </a:extLst>
          </xdr:cNvPr>
          <xdr:cNvGraphicFramePr/>
        </xdr:nvGraphicFramePr>
        <xdr:xfrm>
          <a:off x="10840116" y="17468702"/>
          <a:ext cx="5618283" cy="29094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204" name="テキスト ボックス 203">
            <a:extLst>
              <a:ext uri="{FF2B5EF4-FFF2-40B4-BE49-F238E27FC236}">
                <a16:creationId xmlns:a16="http://schemas.microsoft.com/office/drawing/2014/main" id="{1FC09D70-BAED-4265-AC50-9F457D8DC007}"/>
              </a:ext>
            </a:extLst>
          </xdr:cNvPr>
          <xdr:cNvSpPr txBox="1"/>
        </xdr:nvSpPr>
        <xdr:spPr>
          <a:xfrm>
            <a:off x="11296269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hot</a:t>
            </a:r>
            <a:endParaRPr lang="ja-JP" altLang="ja-JP" sz="1050">
              <a:effectLst/>
            </a:endParaRPr>
          </a:p>
        </xdr:txBody>
      </xdr:sp>
      <xdr:sp macro="" textlink="">
        <xdr:nvSpPr>
          <xdr:cNvPr id="205" name="テキスト ボックス 204">
            <a:extLst>
              <a:ext uri="{FF2B5EF4-FFF2-40B4-BE49-F238E27FC236}">
                <a16:creationId xmlns:a16="http://schemas.microsoft.com/office/drawing/2014/main" id="{0861975C-70A3-4321-92E2-2DBFBD54845A}"/>
              </a:ext>
            </a:extLst>
          </xdr:cNvPr>
          <xdr:cNvSpPr txBox="1"/>
        </xdr:nvSpPr>
        <xdr:spPr>
          <a:xfrm>
            <a:off x="12106353" y="20052144"/>
            <a:ext cx="379818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warm</a:t>
            </a:r>
            <a:endParaRPr lang="ja-JP" altLang="ja-JP" sz="1050">
              <a:effectLst/>
            </a:endParaRPr>
          </a:p>
        </xdr:txBody>
      </xdr:sp>
      <xdr:sp macro="" textlink="">
        <xdr:nvSpPr>
          <xdr:cNvPr id="206" name="テキスト ボックス 205">
            <a:extLst>
              <a:ext uri="{FF2B5EF4-FFF2-40B4-BE49-F238E27FC236}">
                <a16:creationId xmlns:a16="http://schemas.microsoft.com/office/drawing/2014/main" id="{9FB00842-261F-4829-A119-FA28C0E887D7}"/>
              </a:ext>
            </a:extLst>
          </xdr:cNvPr>
          <xdr:cNvSpPr txBox="1"/>
        </xdr:nvSpPr>
        <xdr:spPr>
          <a:xfrm>
            <a:off x="12462743" y="20049423"/>
            <a:ext cx="887039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slightly </a:t>
            </a:r>
            <a:r>
              <a:rPr kumimoji="1" lang="en-US" altLang="ja-JP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warm</a:t>
            </a:r>
            <a:endParaRPr kumimoji="1" lang="ja-JP" altLang="en-US" sz="1050"/>
          </a:p>
        </xdr:txBody>
      </xdr:sp>
      <xdr:sp macro="" textlink="">
        <xdr:nvSpPr>
          <xdr:cNvPr id="207" name="テキスト ボックス 206">
            <a:extLst>
              <a:ext uri="{FF2B5EF4-FFF2-40B4-BE49-F238E27FC236}">
                <a16:creationId xmlns:a16="http://schemas.microsoft.com/office/drawing/2014/main" id="{3F9F1A04-E6CA-4A69-82E8-79AD78FB99BF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208" name="テキスト ボックス 207">
            <a:extLst>
              <a:ext uri="{FF2B5EF4-FFF2-40B4-BE49-F238E27FC236}">
                <a16:creationId xmlns:a16="http://schemas.microsoft.com/office/drawing/2014/main" id="{13DA2F66-01ED-49F2-8D10-C8634BB57780}"/>
              </a:ext>
            </a:extLst>
          </xdr:cNvPr>
          <xdr:cNvSpPr txBox="1"/>
        </xdr:nvSpPr>
        <xdr:spPr>
          <a:xfrm>
            <a:off x="13885671" y="20049423"/>
            <a:ext cx="820466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 warm</a:t>
            </a:r>
            <a:endParaRPr kumimoji="1" lang="ja-JP" altLang="en-US" sz="1050"/>
          </a:p>
        </xdr:txBody>
      </xdr:sp>
      <xdr:sp macro="" textlink="">
        <xdr:nvSpPr>
          <xdr:cNvPr id="209" name="テキスト ボックス 208">
            <a:extLst>
              <a:ext uri="{FF2B5EF4-FFF2-40B4-BE49-F238E27FC236}">
                <a16:creationId xmlns:a16="http://schemas.microsoft.com/office/drawing/2014/main" id="{894D4A80-9F2F-43C8-8E6E-E44701D5A3D9}"/>
              </a:ext>
            </a:extLst>
          </xdr:cNvPr>
          <xdr:cNvSpPr txBox="1"/>
        </xdr:nvSpPr>
        <xdr:spPr>
          <a:xfrm>
            <a:off x="14772461" y="20052144"/>
            <a:ext cx="370294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warm</a:t>
            </a:r>
            <a:endParaRPr kumimoji="1" lang="ja-JP" altLang="en-US" sz="1050"/>
          </a:p>
        </xdr:txBody>
      </xdr:sp>
      <xdr:sp macro="" textlink="">
        <xdr:nvSpPr>
          <xdr:cNvPr id="210" name="テキスト ボックス 209">
            <a:extLst>
              <a:ext uri="{FF2B5EF4-FFF2-40B4-BE49-F238E27FC236}">
                <a16:creationId xmlns:a16="http://schemas.microsoft.com/office/drawing/2014/main" id="{D1F0E3AF-2A4D-445F-AA7C-D49B0684C7F3}"/>
              </a:ext>
            </a:extLst>
          </xdr:cNvPr>
          <xdr:cNvSpPr txBox="1"/>
        </xdr:nvSpPr>
        <xdr:spPr>
          <a:xfrm>
            <a:off x="15302106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hot</a:t>
            </a:r>
            <a:endParaRPr kumimoji="1" lang="ja-JP" altLang="en-US" sz="1050"/>
          </a:p>
        </xdr:txBody>
      </xdr:sp>
      <xdr:sp macro="" textlink="">
        <xdr:nvSpPr>
          <xdr:cNvPr id="211" name="テキスト ボックス 210">
            <a:extLst>
              <a:ext uri="{FF2B5EF4-FFF2-40B4-BE49-F238E27FC236}">
                <a16:creationId xmlns:a16="http://schemas.microsoft.com/office/drawing/2014/main" id="{C5968913-D72F-47F2-A5CF-9F4B2019DEB5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212" name="テキスト ボックス 211">
            <a:extLst>
              <a:ext uri="{FF2B5EF4-FFF2-40B4-BE49-F238E27FC236}">
                <a16:creationId xmlns:a16="http://schemas.microsoft.com/office/drawing/2014/main" id="{21F79919-D8C6-4518-B663-9B6D36E55E90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213" name="直線コネクタ 212">
            <a:extLst>
              <a:ext uri="{FF2B5EF4-FFF2-40B4-BE49-F238E27FC236}">
                <a16:creationId xmlns:a16="http://schemas.microsoft.com/office/drawing/2014/main" id="{A2993CF9-2AC1-4850-93F5-357A98F9115E}"/>
              </a:ext>
            </a:extLst>
          </xdr:cNvPr>
          <xdr:cNvCxnSpPr/>
        </xdr:nvCxnSpPr>
        <xdr:spPr>
          <a:xfrm>
            <a:off x="11655364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直線コネクタ 213">
            <a:extLst>
              <a:ext uri="{FF2B5EF4-FFF2-40B4-BE49-F238E27FC236}">
                <a16:creationId xmlns:a16="http://schemas.microsoft.com/office/drawing/2014/main" id="{0C462A7D-45BE-4766-A0EA-1415275249F3}"/>
              </a:ext>
            </a:extLst>
          </xdr:cNvPr>
          <xdr:cNvCxnSpPr/>
        </xdr:nvCxnSpPr>
        <xdr:spPr>
          <a:xfrm>
            <a:off x="13626189" y="17860775"/>
            <a:ext cx="0" cy="195092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テキスト ボックス 214">
            <a:extLst>
              <a:ext uri="{FF2B5EF4-FFF2-40B4-BE49-F238E27FC236}">
                <a16:creationId xmlns:a16="http://schemas.microsoft.com/office/drawing/2014/main" id="{EA551023-643B-478C-94A2-319058150AA9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216" name="テキスト ボックス 215">
            <a:extLst>
              <a:ext uri="{FF2B5EF4-FFF2-40B4-BE49-F238E27FC236}">
                <a16:creationId xmlns:a16="http://schemas.microsoft.com/office/drawing/2014/main" id="{A0D7C7DF-B8FF-480C-BEA8-DF757A2DC450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217" name="テキスト ボックス 216">
            <a:extLst>
              <a:ext uri="{FF2B5EF4-FFF2-40B4-BE49-F238E27FC236}">
                <a16:creationId xmlns:a16="http://schemas.microsoft.com/office/drawing/2014/main" id="{2D596179-A838-4B22-8A7F-232E30EC866A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218" name="テキスト ボックス 217">
            <a:extLst>
              <a:ext uri="{FF2B5EF4-FFF2-40B4-BE49-F238E27FC236}">
                <a16:creationId xmlns:a16="http://schemas.microsoft.com/office/drawing/2014/main" id="{91261BB8-6A0F-491B-9870-6A908F56AB27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219" name="直線コネクタ 218">
            <a:extLst>
              <a:ext uri="{FF2B5EF4-FFF2-40B4-BE49-F238E27FC236}">
                <a16:creationId xmlns:a16="http://schemas.microsoft.com/office/drawing/2014/main" id="{74F836E7-5948-4AB4-97EE-F01B922BD57D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477733</xdr:colOff>
      <xdr:row>60</xdr:row>
      <xdr:rowOff>106630</xdr:rowOff>
    </xdr:from>
    <xdr:to>
      <xdr:col>5</xdr:col>
      <xdr:colOff>6087951</xdr:colOff>
      <xdr:row>78</xdr:row>
      <xdr:rowOff>88150</xdr:rowOff>
    </xdr:to>
    <xdr:grpSp>
      <xdr:nvGrpSpPr>
        <xdr:cNvPr id="306" name="グループ化 305">
          <a:extLst>
            <a:ext uri="{FF2B5EF4-FFF2-40B4-BE49-F238E27FC236}">
              <a16:creationId xmlns:a16="http://schemas.microsoft.com/office/drawing/2014/main" id="{80887806-8605-4540-9D00-EDF03223D465}"/>
            </a:ext>
          </a:extLst>
        </xdr:cNvPr>
        <xdr:cNvGrpSpPr/>
      </xdr:nvGrpSpPr>
      <xdr:grpSpPr>
        <a:xfrm>
          <a:off x="35839976" y="9899691"/>
          <a:ext cx="5608857" cy="2923384"/>
          <a:chOff x="10840116" y="17468702"/>
          <a:chExt cx="5618283" cy="2909491"/>
        </a:xfrm>
      </xdr:grpSpPr>
      <xdr:graphicFrame macro="">
        <xdr:nvGraphicFramePr>
          <xdr:cNvPr id="307" name="グラフ 306">
            <a:extLst>
              <a:ext uri="{FF2B5EF4-FFF2-40B4-BE49-F238E27FC236}">
                <a16:creationId xmlns:a16="http://schemas.microsoft.com/office/drawing/2014/main" id="{903D0CB4-5587-4F97-82C9-3FE3DA60E859}"/>
              </a:ext>
            </a:extLst>
          </xdr:cNvPr>
          <xdr:cNvGraphicFramePr/>
        </xdr:nvGraphicFramePr>
        <xdr:xfrm>
          <a:off x="10840116" y="17468702"/>
          <a:ext cx="5618283" cy="29094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">
        <xdr:nvSpPr>
          <xdr:cNvPr id="308" name="テキスト ボックス 307">
            <a:extLst>
              <a:ext uri="{FF2B5EF4-FFF2-40B4-BE49-F238E27FC236}">
                <a16:creationId xmlns:a16="http://schemas.microsoft.com/office/drawing/2014/main" id="{DF31DFF1-1B1C-4712-B0E3-AC4C7649F29B}"/>
              </a:ext>
            </a:extLst>
          </xdr:cNvPr>
          <xdr:cNvSpPr txBox="1"/>
        </xdr:nvSpPr>
        <xdr:spPr>
          <a:xfrm>
            <a:off x="11296269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/>
              <a:t>cold</a:t>
            </a:r>
            <a:endParaRPr kumimoji="1" lang="ja-JP" altLang="en-US" sz="1050"/>
          </a:p>
        </xdr:txBody>
      </xdr:sp>
      <xdr:sp macro="" textlink="">
        <xdr:nvSpPr>
          <xdr:cNvPr id="309" name="テキスト ボックス 308">
            <a:extLst>
              <a:ext uri="{FF2B5EF4-FFF2-40B4-BE49-F238E27FC236}">
                <a16:creationId xmlns:a16="http://schemas.microsoft.com/office/drawing/2014/main" id="{3905D2D9-5540-4B1D-A9B9-C2CDE6D2191B}"/>
              </a:ext>
            </a:extLst>
          </xdr:cNvPr>
          <xdr:cNvSpPr txBox="1"/>
        </xdr:nvSpPr>
        <xdr:spPr>
          <a:xfrm>
            <a:off x="12106353" y="20052144"/>
            <a:ext cx="379818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cool</a:t>
            </a:r>
            <a:endParaRPr kumimoji="1" lang="ja-JP" altLang="en-US" sz="1050"/>
          </a:p>
        </xdr:txBody>
      </xdr:sp>
      <xdr:sp macro="" textlink="">
        <xdr:nvSpPr>
          <xdr:cNvPr id="310" name="テキスト ボックス 309">
            <a:extLst>
              <a:ext uri="{FF2B5EF4-FFF2-40B4-BE49-F238E27FC236}">
                <a16:creationId xmlns:a16="http://schemas.microsoft.com/office/drawing/2014/main" id="{E900D42B-473B-42B7-B69E-5CEC9ACC6554}"/>
              </a:ext>
            </a:extLst>
          </xdr:cNvPr>
          <xdr:cNvSpPr txBox="1"/>
        </xdr:nvSpPr>
        <xdr:spPr>
          <a:xfrm>
            <a:off x="12541883" y="20049423"/>
            <a:ext cx="789172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slightly cool</a:t>
            </a:r>
            <a:endParaRPr kumimoji="1" lang="ja-JP" altLang="en-US" sz="1050"/>
          </a:p>
        </xdr:txBody>
      </xdr:sp>
      <xdr:sp macro="" textlink="">
        <xdr:nvSpPr>
          <xdr:cNvPr id="311" name="テキスト ボックス 310">
            <a:extLst>
              <a:ext uri="{FF2B5EF4-FFF2-40B4-BE49-F238E27FC236}">
                <a16:creationId xmlns:a16="http://schemas.microsoft.com/office/drawing/2014/main" id="{0C3E4B6A-EE4D-4694-8719-844B42B2D3DA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312" name="テキスト ボックス 311">
            <a:extLst>
              <a:ext uri="{FF2B5EF4-FFF2-40B4-BE49-F238E27FC236}">
                <a16:creationId xmlns:a16="http://schemas.microsoft.com/office/drawing/2014/main" id="{CABFD85E-C69F-4B01-90DA-4BFF56F6269D}"/>
              </a:ext>
            </a:extLst>
          </xdr:cNvPr>
          <xdr:cNvSpPr txBox="1"/>
        </xdr:nvSpPr>
        <xdr:spPr>
          <a:xfrm>
            <a:off x="13885671" y="20049423"/>
            <a:ext cx="820466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 warm</a:t>
            </a:r>
            <a:endParaRPr kumimoji="1" lang="ja-JP" altLang="en-US" sz="1050"/>
          </a:p>
        </xdr:txBody>
      </xdr:sp>
      <xdr:sp macro="" textlink="">
        <xdr:nvSpPr>
          <xdr:cNvPr id="313" name="テキスト ボックス 312">
            <a:extLst>
              <a:ext uri="{FF2B5EF4-FFF2-40B4-BE49-F238E27FC236}">
                <a16:creationId xmlns:a16="http://schemas.microsoft.com/office/drawing/2014/main" id="{A8F3EAF3-D673-4DB8-8E37-DCD992B2D4D1}"/>
              </a:ext>
            </a:extLst>
          </xdr:cNvPr>
          <xdr:cNvSpPr txBox="1"/>
        </xdr:nvSpPr>
        <xdr:spPr>
          <a:xfrm>
            <a:off x="14772461" y="20052144"/>
            <a:ext cx="370294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warm</a:t>
            </a:r>
            <a:endParaRPr kumimoji="1" lang="ja-JP" altLang="en-US" sz="1050"/>
          </a:p>
        </xdr:txBody>
      </xdr:sp>
      <xdr:sp macro="" textlink="">
        <xdr:nvSpPr>
          <xdr:cNvPr id="314" name="テキスト ボックス 313">
            <a:extLst>
              <a:ext uri="{FF2B5EF4-FFF2-40B4-BE49-F238E27FC236}">
                <a16:creationId xmlns:a16="http://schemas.microsoft.com/office/drawing/2014/main" id="{70933F3E-38F6-43E6-82FA-67B393ED2A1C}"/>
              </a:ext>
            </a:extLst>
          </xdr:cNvPr>
          <xdr:cNvSpPr txBox="1"/>
        </xdr:nvSpPr>
        <xdr:spPr>
          <a:xfrm>
            <a:off x="15302106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hot</a:t>
            </a:r>
            <a:endParaRPr kumimoji="1" lang="ja-JP" altLang="en-US" sz="1050"/>
          </a:p>
        </xdr:txBody>
      </xdr:sp>
      <xdr:sp macro="" textlink="">
        <xdr:nvSpPr>
          <xdr:cNvPr id="315" name="テキスト ボックス 314">
            <a:extLst>
              <a:ext uri="{FF2B5EF4-FFF2-40B4-BE49-F238E27FC236}">
                <a16:creationId xmlns:a16="http://schemas.microsoft.com/office/drawing/2014/main" id="{678D1A40-08E9-4D7F-87FD-7D0B9712E242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316" name="テキスト ボックス 315">
            <a:extLst>
              <a:ext uri="{FF2B5EF4-FFF2-40B4-BE49-F238E27FC236}">
                <a16:creationId xmlns:a16="http://schemas.microsoft.com/office/drawing/2014/main" id="{F3E27F0D-73E5-45F2-A2DC-438B859A261D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317" name="直線コネクタ 316">
            <a:extLst>
              <a:ext uri="{FF2B5EF4-FFF2-40B4-BE49-F238E27FC236}">
                <a16:creationId xmlns:a16="http://schemas.microsoft.com/office/drawing/2014/main" id="{FBB37D15-C50A-4FEF-A24F-94B7565CD739}"/>
              </a:ext>
            </a:extLst>
          </xdr:cNvPr>
          <xdr:cNvCxnSpPr/>
        </xdr:nvCxnSpPr>
        <xdr:spPr>
          <a:xfrm>
            <a:off x="11655364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直線コネクタ 317">
            <a:extLst>
              <a:ext uri="{FF2B5EF4-FFF2-40B4-BE49-F238E27FC236}">
                <a16:creationId xmlns:a16="http://schemas.microsoft.com/office/drawing/2014/main" id="{3844BFA9-6532-4AED-89DF-7DE382370953}"/>
              </a:ext>
            </a:extLst>
          </xdr:cNvPr>
          <xdr:cNvCxnSpPr/>
        </xdr:nvCxnSpPr>
        <xdr:spPr>
          <a:xfrm>
            <a:off x="13626189" y="17860775"/>
            <a:ext cx="0" cy="195092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9" name="テキスト ボックス 318">
            <a:extLst>
              <a:ext uri="{FF2B5EF4-FFF2-40B4-BE49-F238E27FC236}">
                <a16:creationId xmlns:a16="http://schemas.microsoft.com/office/drawing/2014/main" id="{618614CF-4B8C-4CC3-9D04-4DE236E6DB8B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320" name="テキスト ボックス 319">
            <a:extLst>
              <a:ext uri="{FF2B5EF4-FFF2-40B4-BE49-F238E27FC236}">
                <a16:creationId xmlns:a16="http://schemas.microsoft.com/office/drawing/2014/main" id="{6DD4FDDB-3292-44AE-B790-352CB52121BD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321" name="テキスト ボックス 320">
            <a:extLst>
              <a:ext uri="{FF2B5EF4-FFF2-40B4-BE49-F238E27FC236}">
                <a16:creationId xmlns:a16="http://schemas.microsoft.com/office/drawing/2014/main" id="{60C5DB21-1B65-463C-9549-E8C1FFBCF540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322" name="テキスト ボックス 321">
            <a:extLst>
              <a:ext uri="{FF2B5EF4-FFF2-40B4-BE49-F238E27FC236}">
                <a16:creationId xmlns:a16="http://schemas.microsoft.com/office/drawing/2014/main" id="{26811E72-604A-4C71-B14E-FDFD4316F0BB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323" name="直線コネクタ 322">
            <a:extLst>
              <a:ext uri="{FF2B5EF4-FFF2-40B4-BE49-F238E27FC236}">
                <a16:creationId xmlns:a16="http://schemas.microsoft.com/office/drawing/2014/main" id="{6CDB7D8C-6E43-4481-84DB-B79BD8B9443A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592649</xdr:colOff>
      <xdr:row>60</xdr:row>
      <xdr:rowOff>112222</xdr:rowOff>
    </xdr:from>
    <xdr:to>
      <xdr:col>7</xdr:col>
      <xdr:colOff>6184600</xdr:colOff>
      <xdr:row>79</xdr:row>
      <xdr:rowOff>56999</xdr:rowOff>
    </xdr:to>
    <xdr:grpSp>
      <xdr:nvGrpSpPr>
        <xdr:cNvPr id="378" name="グループ化 377">
          <a:extLst>
            <a:ext uri="{FF2B5EF4-FFF2-40B4-BE49-F238E27FC236}">
              <a16:creationId xmlns:a16="http://schemas.microsoft.com/office/drawing/2014/main" id="{DBB744B4-CAE9-4351-8DB1-1EBECBBB5F82}"/>
            </a:ext>
          </a:extLst>
        </xdr:cNvPr>
        <xdr:cNvGrpSpPr/>
      </xdr:nvGrpSpPr>
      <xdr:grpSpPr>
        <a:xfrm>
          <a:off x="52297071" y="9909365"/>
          <a:ext cx="5593311" cy="3049926"/>
          <a:chOff x="10847018" y="17469192"/>
          <a:chExt cx="5610215" cy="3039384"/>
        </a:xfrm>
      </xdr:grpSpPr>
      <xdr:graphicFrame macro="">
        <xdr:nvGraphicFramePr>
          <xdr:cNvPr id="379" name="グラフ 378">
            <a:extLst>
              <a:ext uri="{FF2B5EF4-FFF2-40B4-BE49-F238E27FC236}">
                <a16:creationId xmlns:a16="http://schemas.microsoft.com/office/drawing/2014/main" id="{D5E317F3-1B4D-4156-BE0E-10F0ECB64B19}"/>
              </a:ext>
            </a:extLst>
          </xdr:cNvPr>
          <xdr:cNvGraphicFramePr/>
        </xdr:nvGraphicFramePr>
        <xdr:xfrm>
          <a:off x="10847018" y="17469192"/>
          <a:ext cx="5610215" cy="29049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380" name="テキスト ボックス 379">
            <a:extLst>
              <a:ext uri="{FF2B5EF4-FFF2-40B4-BE49-F238E27FC236}">
                <a16:creationId xmlns:a16="http://schemas.microsoft.com/office/drawing/2014/main" id="{222DE73B-8382-4B63-89C9-B07B58B9EDCA}"/>
              </a:ext>
            </a:extLst>
          </xdr:cNvPr>
          <xdr:cNvSpPr txBox="1"/>
        </xdr:nvSpPr>
        <xdr:spPr>
          <a:xfrm>
            <a:off x="11296269" y="20052144"/>
            <a:ext cx="657813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381" name="テキスト ボックス 380">
            <a:extLst>
              <a:ext uri="{FF2B5EF4-FFF2-40B4-BE49-F238E27FC236}">
                <a16:creationId xmlns:a16="http://schemas.microsoft.com/office/drawing/2014/main" id="{00CD6E0D-B03A-462E-8541-4556CCF990E3}"/>
              </a:ext>
            </a:extLst>
          </xdr:cNvPr>
          <xdr:cNvSpPr txBox="1"/>
        </xdr:nvSpPr>
        <xdr:spPr>
          <a:xfrm>
            <a:off x="12055709" y="20052144"/>
            <a:ext cx="481106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382" name="テキスト ボックス 381">
            <a:extLst>
              <a:ext uri="{FF2B5EF4-FFF2-40B4-BE49-F238E27FC236}">
                <a16:creationId xmlns:a16="http://schemas.microsoft.com/office/drawing/2014/main" id="{1B98C27C-8939-4374-818E-094CF23ECAA3}"/>
              </a:ext>
            </a:extLst>
          </xdr:cNvPr>
          <xdr:cNvSpPr txBox="1"/>
        </xdr:nvSpPr>
        <xdr:spPr>
          <a:xfrm>
            <a:off x="12541883" y="20049422"/>
            <a:ext cx="789172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383" name="テキスト ボックス 382">
            <a:extLst>
              <a:ext uri="{FF2B5EF4-FFF2-40B4-BE49-F238E27FC236}">
                <a16:creationId xmlns:a16="http://schemas.microsoft.com/office/drawing/2014/main" id="{E2653336-2844-454E-A8F5-628A032087B0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384" name="テキスト ボックス 383">
            <a:extLst>
              <a:ext uri="{FF2B5EF4-FFF2-40B4-BE49-F238E27FC236}">
                <a16:creationId xmlns:a16="http://schemas.microsoft.com/office/drawing/2014/main" id="{531AB21C-16E1-4A6B-9A17-A45CBF99EE0D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385" name="テキスト ボックス 384">
            <a:extLst>
              <a:ext uri="{FF2B5EF4-FFF2-40B4-BE49-F238E27FC236}">
                <a16:creationId xmlns:a16="http://schemas.microsoft.com/office/drawing/2014/main" id="{80706B0D-9584-4169-B5E1-406CE2BD2056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386" name="直線コネクタ 385">
            <a:extLst>
              <a:ext uri="{FF2B5EF4-FFF2-40B4-BE49-F238E27FC236}">
                <a16:creationId xmlns:a16="http://schemas.microsoft.com/office/drawing/2014/main" id="{1E00C0BF-FCD7-4607-95BB-D5BDA8CC2F34}"/>
              </a:ext>
            </a:extLst>
          </xdr:cNvPr>
          <xdr:cNvCxnSpPr/>
        </xdr:nvCxnSpPr>
        <xdr:spPr>
          <a:xfrm>
            <a:off x="11655364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直線コネクタ 386">
            <a:extLst>
              <a:ext uri="{FF2B5EF4-FFF2-40B4-BE49-F238E27FC236}">
                <a16:creationId xmlns:a16="http://schemas.microsoft.com/office/drawing/2014/main" id="{6182706E-C733-4D39-993E-3108F9E60FE5}"/>
              </a:ext>
            </a:extLst>
          </xdr:cNvPr>
          <xdr:cNvCxnSpPr/>
        </xdr:nvCxnSpPr>
        <xdr:spPr>
          <a:xfrm>
            <a:off x="13626189" y="17860775"/>
            <a:ext cx="0" cy="195092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8" name="テキスト ボックス 387">
            <a:extLst>
              <a:ext uri="{FF2B5EF4-FFF2-40B4-BE49-F238E27FC236}">
                <a16:creationId xmlns:a16="http://schemas.microsoft.com/office/drawing/2014/main" id="{23C2DED8-8443-4FB6-96B1-42B2A46B9AB1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389" name="テキスト ボックス 388">
            <a:extLst>
              <a:ext uri="{FF2B5EF4-FFF2-40B4-BE49-F238E27FC236}">
                <a16:creationId xmlns:a16="http://schemas.microsoft.com/office/drawing/2014/main" id="{5CCB6F39-2482-4683-B6E3-24940D525265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390" name="テキスト ボックス 389">
            <a:extLst>
              <a:ext uri="{FF2B5EF4-FFF2-40B4-BE49-F238E27FC236}">
                <a16:creationId xmlns:a16="http://schemas.microsoft.com/office/drawing/2014/main" id="{4CC6DB73-E5A3-4FBF-8B1A-FF38945A9BA6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391" name="テキスト ボックス 390">
            <a:extLst>
              <a:ext uri="{FF2B5EF4-FFF2-40B4-BE49-F238E27FC236}">
                <a16:creationId xmlns:a16="http://schemas.microsoft.com/office/drawing/2014/main" id="{DE5FA0D0-3662-475C-BBA0-10EDFF57C6AE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392" name="直線コネクタ 391">
            <a:extLst>
              <a:ext uri="{FF2B5EF4-FFF2-40B4-BE49-F238E27FC236}">
                <a16:creationId xmlns:a16="http://schemas.microsoft.com/office/drawing/2014/main" id="{2E4662BF-E19B-4688-B05C-C1A2A9EBC838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3" name="テキスト ボックス 392">
            <a:extLst>
              <a:ext uri="{FF2B5EF4-FFF2-40B4-BE49-F238E27FC236}">
                <a16:creationId xmlns:a16="http://schemas.microsoft.com/office/drawing/2014/main" id="{97B6E298-B855-450B-8A5E-BA0EB4DFF571}"/>
              </a:ext>
            </a:extLst>
          </xdr:cNvPr>
          <xdr:cNvSpPr txBox="1"/>
        </xdr:nvSpPr>
        <xdr:spPr>
          <a:xfrm>
            <a:off x="13882569" y="20049422"/>
            <a:ext cx="789172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394" name="テキスト ボックス 393">
            <a:extLst>
              <a:ext uri="{FF2B5EF4-FFF2-40B4-BE49-F238E27FC236}">
                <a16:creationId xmlns:a16="http://schemas.microsoft.com/office/drawing/2014/main" id="{1FD9CB03-AF2B-460A-8E55-F6BFE94824C5}"/>
              </a:ext>
            </a:extLst>
          </xdr:cNvPr>
          <xdr:cNvSpPr txBox="1"/>
        </xdr:nvSpPr>
        <xdr:spPr>
          <a:xfrm>
            <a:off x="14719722" y="20052144"/>
            <a:ext cx="481106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395" name="テキスト ボックス 394">
            <a:extLst>
              <a:ext uri="{FF2B5EF4-FFF2-40B4-BE49-F238E27FC236}">
                <a16:creationId xmlns:a16="http://schemas.microsoft.com/office/drawing/2014/main" id="{86FB033D-6017-4CE2-AC09-18C5811CDEDE}"/>
              </a:ext>
            </a:extLst>
          </xdr:cNvPr>
          <xdr:cNvSpPr txBox="1"/>
        </xdr:nvSpPr>
        <xdr:spPr>
          <a:xfrm>
            <a:off x="15292297" y="20052144"/>
            <a:ext cx="657813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</xdr:grpSp>
    <xdr:clientData/>
  </xdr:twoCellAnchor>
  <xdr:twoCellAnchor>
    <xdr:from>
      <xdr:col>1</xdr:col>
      <xdr:colOff>5009319</xdr:colOff>
      <xdr:row>78</xdr:row>
      <xdr:rowOff>68526</xdr:rowOff>
    </xdr:from>
    <xdr:to>
      <xdr:col>1</xdr:col>
      <xdr:colOff>5800286</xdr:colOff>
      <xdr:row>79</xdr:row>
      <xdr:rowOff>152941</xdr:rowOff>
    </xdr:to>
    <xdr:sp macro="" textlink="">
      <xdr:nvSpPr>
        <xdr:cNvPr id="560" name="テキスト ボックス 559">
          <a:extLst>
            <a:ext uri="{FF2B5EF4-FFF2-40B4-BE49-F238E27FC236}">
              <a16:creationId xmlns:a16="http://schemas.microsoft.com/office/drawing/2014/main" id="{790D5E1E-255F-4033-906D-0E6840E826F6}"/>
            </a:ext>
          </a:extLst>
        </xdr:cNvPr>
        <xdr:cNvSpPr txBox="1"/>
      </xdr:nvSpPr>
      <xdr:spPr>
        <a:xfrm>
          <a:off x="5992787" y="12365629"/>
          <a:ext cx="790967" cy="24207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050" baseline="0"/>
            <a:t>5 min</a:t>
          </a:r>
          <a:endParaRPr kumimoji="1" lang="ja-JP" altLang="en-US" sz="1050"/>
        </a:p>
      </xdr:txBody>
    </xdr:sp>
    <xdr:clientData/>
  </xdr:twoCellAnchor>
  <xdr:twoCellAnchor>
    <xdr:from>
      <xdr:col>0</xdr:col>
      <xdr:colOff>48666</xdr:colOff>
      <xdr:row>59</xdr:row>
      <xdr:rowOff>27307</xdr:rowOff>
    </xdr:from>
    <xdr:to>
      <xdr:col>2</xdr:col>
      <xdr:colOff>944893</xdr:colOff>
      <xdr:row>94</xdr:row>
      <xdr:rowOff>35661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A3F301A2-5D6C-4444-A360-AFD512335614}"/>
            </a:ext>
          </a:extLst>
        </xdr:cNvPr>
        <xdr:cNvGrpSpPr/>
      </xdr:nvGrpSpPr>
      <xdr:grpSpPr>
        <a:xfrm>
          <a:off x="47305" y="9662525"/>
          <a:ext cx="10690649" cy="5721993"/>
          <a:chOff x="48666" y="9472265"/>
          <a:chExt cx="10686967" cy="5611295"/>
        </a:xfrm>
      </xdr:grpSpPr>
      <xdr:grpSp>
        <xdr:nvGrpSpPr>
          <xdr:cNvPr id="342" name="グループ化 341">
            <a:extLst>
              <a:ext uri="{FF2B5EF4-FFF2-40B4-BE49-F238E27FC236}">
                <a16:creationId xmlns:a16="http://schemas.microsoft.com/office/drawing/2014/main" id="{B813329B-4EDD-420B-B50E-E8D62E930F69}"/>
              </a:ext>
            </a:extLst>
          </xdr:cNvPr>
          <xdr:cNvGrpSpPr/>
        </xdr:nvGrpSpPr>
        <xdr:grpSpPr>
          <a:xfrm>
            <a:off x="2567943" y="9472265"/>
            <a:ext cx="5608858" cy="2865754"/>
            <a:chOff x="10840116" y="17468702"/>
            <a:chExt cx="5618283" cy="2909491"/>
          </a:xfrm>
        </xdr:grpSpPr>
        <xdr:graphicFrame macro="">
          <xdr:nvGraphicFramePr>
            <xdr:cNvPr id="343" name="グラフ 342">
              <a:extLst>
                <a:ext uri="{FF2B5EF4-FFF2-40B4-BE49-F238E27FC236}">
                  <a16:creationId xmlns:a16="http://schemas.microsoft.com/office/drawing/2014/main" id="{D0A4BBF6-F531-4826-9B6D-14ADCA9B2A24}"/>
                </a:ext>
              </a:extLst>
            </xdr:cNvPr>
            <xdr:cNvGraphicFramePr/>
          </xdr:nvGraphicFramePr>
          <xdr:xfrm>
            <a:off x="10840116" y="17468702"/>
            <a:ext cx="5618283" cy="290949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sp macro="" textlink="">
          <xdr:nvSpPr>
            <xdr:cNvPr id="344" name="テキスト ボックス 343">
              <a:extLst>
                <a:ext uri="{FF2B5EF4-FFF2-40B4-BE49-F238E27FC236}">
                  <a16:creationId xmlns:a16="http://schemas.microsoft.com/office/drawing/2014/main" id="{D0E27998-1D22-4D44-B9E8-6E4D8BDEE0B6}"/>
                </a:ext>
              </a:extLst>
            </xdr:cNvPr>
            <xdr:cNvSpPr txBox="1"/>
          </xdr:nvSpPr>
          <xdr:spPr>
            <a:xfrm>
              <a:off x="11296269" y="20052144"/>
              <a:ext cx="657813" cy="247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kumimoji="1" lang="en-US" altLang="ja-JP" sz="1050"/>
                <a:t>cold</a:t>
              </a:r>
              <a:endParaRPr kumimoji="1" lang="ja-JP" altLang="en-US" sz="1050"/>
            </a:p>
          </xdr:txBody>
        </xdr:sp>
        <xdr:sp macro="" textlink="">
          <xdr:nvSpPr>
            <xdr:cNvPr id="345" name="テキスト ボックス 344">
              <a:extLst>
                <a:ext uri="{FF2B5EF4-FFF2-40B4-BE49-F238E27FC236}">
                  <a16:creationId xmlns:a16="http://schemas.microsoft.com/office/drawing/2014/main" id="{54EFF35C-1081-4DDF-AA4E-C8014D096652}"/>
                </a:ext>
              </a:extLst>
            </xdr:cNvPr>
            <xdr:cNvSpPr txBox="1"/>
          </xdr:nvSpPr>
          <xdr:spPr>
            <a:xfrm>
              <a:off x="12106353" y="20052144"/>
              <a:ext cx="379818" cy="247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kumimoji="1" lang="en-US" altLang="ja-JP" sz="1050" baseline="0"/>
                <a:t>cool</a:t>
              </a:r>
              <a:endParaRPr kumimoji="1" lang="ja-JP" altLang="en-US" sz="1050"/>
            </a:p>
          </xdr:txBody>
        </xdr:sp>
        <xdr:sp macro="" textlink="">
          <xdr:nvSpPr>
            <xdr:cNvPr id="346" name="テキスト ボックス 345">
              <a:extLst>
                <a:ext uri="{FF2B5EF4-FFF2-40B4-BE49-F238E27FC236}">
                  <a16:creationId xmlns:a16="http://schemas.microsoft.com/office/drawing/2014/main" id="{903E9473-29E3-48FD-A3D3-378B34EF5857}"/>
                </a:ext>
              </a:extLst>
            </xdr:cNvPr>
            <xdr:cNvSpPr txBox="1"/>
          </xdr:nvSpPr>
          <xdr:spPr>
            <a:xfrm>
              <a:off x="12541883" y="20049423"/>
              <a:ext cx="789172" cy="256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 baseline="0"/>
                <a:t>slightly cool</a:t>
              </a:r>
              <a:endParaRPr kumimoji="1" lang="ja-JP" altLang="en-US" sz="1050"/>
            </a:p>
          </xdr:txBody>
        </xdr:sp>
        <xdr:sp macro="" textlink="">
          <xdr:nvSpPr>
            <xdr:cNvPr id="347" name="テキスト ボックス 346">
              <a:extLst>
                <a:ext uri="{FF2B5EF4-FFF2-40B4-BE49-F238E27FC236}">
                  <a16:creationId xmlns:a16="http://schemas.microsoft.com/office/drawing/2014/main" id="{6E433090-17B2-4529-A12D-7ED902AFD820}"/>
                </a:ext>
              </a:extLst>
            </xdr:cNvPr>
            <xdr:cNvSpPr txBox="1"/>
          </xdr:nvSpPr>
          <xdr:spPr>
            <a:xfrm>
              <a:off x="13320945" y="20049423"/>
              <a:ext cx="604255" cy="256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kumimoji="1" lang="en-US" altLang="ja-JP" sz="1050" baseline="0"/>
                <a:t>neutral</a:t>
              </a:r>
              <a:endParaRPr kumimoji="1" lang="ja-JP" altLang="en-US" sz="1050"/>
            </a:p>
          </xdr:txBody>
        </xdr:sp>
        <xdr:sp macro="" textlink="">
          <xdr:nvSpPr>
            <xdr:cNvPr id="348" name="テキスト ボックス 347">
              <a:extLst>
                <a:ext uri="{FF2B5EF4-FFF2-40B4-BE49-F238E27FC236}">
                  <a16:creationId xmlns:a16="http://schemas.microsoft.com/office/drawing/2014/main" id="{913AC34A-3D78-470D-92CE-9175E0E6989B}"/>
                </a:ext>
              </a:extLst>
            </xdr:cNvPr>
            <xdr:cNvSpPr txBox="1"/>
          </xdr:nvSpPr>
          <xdr:spPr>
            <a:xfrm>
              <a:off x="13885671" y="20049423"/>
              <a:ext cx="820466" cy="2567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kumimoji="1" lang="en-US" altLang="ja-JP" sz="1050" baseline="0"/>
                <a:t>slightly warm</a:t>
              </a:r>
              <a:endParaRPr kumimoji="1" lang="ja-JP" altLang="en-US" sz="1050"/>
            </a:p>
          </xdr:txBody>
        </xdr:sp>
        <xdr:sp macro="" textlink="">
          <xdr:nvSpPr>
            <xdr:cNvPr id="349" name="テキスト ボックス 348">
              <a:extLst>
                <a:ext uri="{FF2B5EF4-FFF2-40B4-BE49-F238E27FC236}">
                  <a16:creationId xmlns:a16="http://schemas.microsoft.com/office/drawing/2014/main" id="{7780F935-FCED-404A-AF77-6C1BFE3D34D4}"/>
                </a:ext>
              </a:extLst>
            </xdr:cNvPr>
            <xdr:cNvSpPr txBox="1"/>
          </xdr:nvSpPr>
          <xdr:spPr>
            <a:xfrm>
              <a:off x="14772461" y="20052144"/>
              <a:ext cx="370294" cy="247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kumimoji="1" lang="en-US" altLang="ja-JP" sz="1050" baseline="0"/>
                <a:t>warm</a:t>
              </a:r>
              <a:endParaRPr kumimoji="1" lang="ja-JP" altLang="en-US" sz="1050"/>
            </a:p>
          </xdr:txBody>
        </xdr:sp>
        <xdr:sp macro="" textlink="">
          <xdr:nvSpPr>
            <xdr:cNvPr id="350" name="テキスト ボックス 349">
              <a:extLst>
                <a:ext uri="{FF2B5EF4-FFF2-40B4-BE49-F238E27FC236}">
                  <a16:creationId xmlns:a16="http://schemas.microsoft.com/office/drawing/2014/main" id="{AE68BFED-5B15-4318-A786-6562458290C9}"/>
                </a:ext>
              </a:extLst>
            </xdr:cNvPr>
            <xdr:cNvSpPr txBox="1"/>
          </xdr:nvSpPr>
          <xdr:spPr>
            <a:xfrm>
              <a:off x="15302106" y="20052144"/>
              <a:ext cx="657813" cy="2472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pPr algn="ctr"/>
              <a:r>
                <a:rPr kumimoji="1" lang="en-US" altLang="ja-JP" sz="1050" baseline="0"/>
                <a:t>hot</a:t>
              </a:r>
              <a:endParaRPr kumimoji="1" lang="ja-JP" altLang="en-US" sz="1050"/>
            </a:p>
          </xdr:txBody>
        </xdr:sp>
        <xdr:sp macro="" textlink="">
          <xdr:nvSpPr>
            <xdr:cNvPr id="351" name="テキスト ボックス 350">
              <a:extLst>
                <a:ext uri="{FF2B5EF4-FFF2-40B4-BE49-F238E27FC236}">
                  <a16:creationId xmlns:a16="http://schemas.microsoft.com/office/drawing/2014/main" id="{134AF133-C649-4603-9577-1915BB209015}"/>
                </a:ext>
              </a:extLst>
            </xdr:cNvPr>
            <xdr:cNvSpPr txBox="1"/>
          </xdr:nvSpPr>
          <xdr:spPr>
            <a:xfrm>
              <a:off x="11275597" y="18059747"/>
              <a:ext cx="283888" cy="2495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A</a:t>
              </a:r>
              <a:endParaRPr kumimoji="1" lang="ja-JP" altLang="en-US" sz="1050"/>
            </a:p>
          </xdr:txBody>
        </xdr:sp>
        <xdr:sp macro="" textlink="">
          <xdr:nvSpPr>
            <xdr:cNvPr id="352" name="テキスト ボックス 351">
              <a:extLst>
                <a:ext uri="{FF2B5EF4-FFF2-40B4-BE49-F238E27FC236}">
                  <a16:creationId xmlns:a16="http://schemas.microsoft.com/office/drawing/2014/main" id="{711D7A72-856E-477E-9C44-5C9C6E56C043}"/>
                </a:ext>
              </a:extLst>
            </xdr:cNvPr>
            <xdr:cNvSpPr txBox="1"/>
          </xdr:nvSpPr>
          <xdr:spPr>
            <a:xfrm>
              <a:off x="15687848" y="18059747"/>
              <a:ext cx="273007" cy="2495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B</a:t>
              </a:r>
              <a:endParaRPr kumimoji="1" lang="ja-JP" altLang="en-US" sz="1050"/>
            </a:p>
          </xdr:txBody>
        </xdr:sp>
        <xdr:cxnSp macro="">
          <xdr:nvCxnSpPr>
            <xdr:cNvPr id="353" name="直線コネクタ 352">
              <a:extLst>
                <a:ext uri="{FF2B5EF4-FFF2-40B4-BE49-F238E27FC236}">
                  <a16:creationId xmlns:a16="http://schemas.microsoft.com/office/drawing/2014/main" id="{454B59D3-4924-4395-B652-E68E0AF90BF3}"/>
                </a:ext>
              </a:extLst>
            </xdr:cNvPr>
            <xdr:cNvCxnSpPr/>
          </xdr:nvCxnSpPr>
          <xdr:spPr>
            <a:xfrm>
              <a:off x="11655364" y="19161463"/>
              <a:ext cx="3965178" cy="0"/>
            </a:xfrm>
            <a:prstGeom prst="line">
              <a:avLst/>
            </a:prstGeom>
            <a:ln w="9525">
              <a:solidFill>
                <a:schemeClr val="bg1">
                  <a:lumMod val="75000"/>
                </a:schemeClr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4" name="直線コネクタ 353">
              <a:extLst>
                <a:ext uri="{FF2B5EF4-FFF2-40B4-BE49-F238E27FC236}">
                  <a16:creationId xmlns:a16="http://schemas.microsoft.com/office/drawing/2014/main" id="{7AA31235-6A66-4FEC-8812-10734F318AD9}"/>
                </a:ext>
              </a:extLst>
            </xdr:cNvPr>
            <xdr:cNvCxnSpPr/>
          </xdr:nvCxnSpPr>
          <xdr:spPr>
            <a:xfrm>
              <a:off x="13626189" y="17860775"/>
              <a:ext cx="0" cy="1950920"/>
            </a:xfrm>
            <a:prstGeom prst="line">
              <a:avLst/>
            </a:prstGeom>
            <a:ln w="952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55" name="テキスト ボックス 354">
              <a:extLst>
                <a:ext uri="{FF2B5EF4-FFF2-40B4-BE49-F238E27FC236}">
                  <a16:creationId xmlns:a16="http://schemas.microsoft.com/office/drawing/2014/main" id="{66910B5D-0DBE-45FA-9AC9-341F8384BA44}"/>
                </a:ext>
              </a:extLst>
            </xdr:cNvPr>
            <xdr:cNvSpPr txBox="1"/>
          </xdr:nvSpPr>
          <xdr:spPr>
            <a:xfrm>
              <a:off x="11274236" y="18681980"/>
              <a:ext cx="286610" cy="2514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B</a:t>
              </a:r>
              <a:endParaRPr kumimoji="1" lang="ja-JP" altLang="en-US" sz="1050"/>
            </a:p>
          </xdr:txBody>
        </xdr:sp>
        <xdr:sp macro="" textlink="">
          <xdr:nvSpPr>
            <xdr:cNvPr id="356" name="テキスト ボックス 355">
              <a:extLst>
                <a:ext uri="{FF2B5EF4-FFF2-40B4-BE49-F238E27FC236}">
                  <a16:creationId xmlns:a16="http://schemas.microsoft.com/office/drawing/2014/main" id="{2FA697FD-989E-4593-82DE-854A8F64A7EB}"/>
                </a:ext>
              </a:extLst>
            </xdr:cNvPr>
            <xdr:cNvSpPr txBox="1"/>
          </xdr:nvSpPr>
          <xdr:spPr>
            <a:xfrm>
              <a:off x="15685127" y="18681980"/>
              <a:ext cx="276359" cy="2514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C</a:t>
              </a:r>
              <a:endParaRPr kumimoji="1" lang="ja-JP" altLang="en-US" sz="1050"/>
            </a:p>
          </xdr:txBody>
        </xdr:sp>
        <xdr:sp macro="" textlink="">
          <xdr:nvSpPr>
            <xdr:cNvPr id="357" name="テキスト ボックス 356">
              <a:extLst>
                <a:ext uri="{FF2B5EF4-FFF2-40B4-BE49-F238E27FC236}">
                  <a16:creationId xmlns:a16="http://schemas.microsoft.com/office/drawing/2014/main" id="{584985C8-DD79-4908-9153-E624E6BD89CC}"/>
                </a:ext>
              </a:extLst>
            </xdr:cNvPr>
            <xdr:cNvSpPr txBox="1"/>
          </xdr:nvSpPr>
          <xdr:spPr>
            <a:xfrm>
              <a:off x="11274238" y="19371809"/>
              <a:ext cx="286606" cy="24788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A</a:t>
              </a:r>
              <a:endParaRPr kumimoji="1" lang="ja-JP" altLang="en-US" sz="1050"/>
            </a:p>
          </xdr:txBody>
        </xdr:sp>
        <xdr:sp macro="" textlink="">
          <xdr:nvSpPr>
            <xdr:cNvPr id="358" name="テキスト ボックス 357">
              <a:extLst>
                <a:ext uri="{FF2B5EF4-FFF2-40B4-BE49-F238E27FC236}">
                  <a16:creationId xmlns:a16="http://schemas.microsoft.com/office/drawing/2014/main" id="{03C52825-FF80-472C-B341-360E5AF7BE8C}"/>
                </a:ext>
              </a:extLst>
            </xdr:cNvPr>
            <xdr:cNvSpPr txBox="1"/>
          </xdr:nvSpPr>
          <xdr:spPr>
            <a:xfrm>
              <a:off x="15685125" y="19373169"/>
              <a:ext cx="276361" cy="2451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C</a:t>
              </a:r>
              <a:endParaRPr kumimoji="1" lang="ja-JP" altLang="en-US" sz="1050"/>
            </a:p>
          </xdr:txBody>
        </xdr:sp>
        <xdr:cxnSp macro="">
          <xdr:nvCxnSpPr>
            <xdr:cNvPr id="359" name="直線コネクタ 358">
              <a:extLst>
                <a:ext uri="{FF2B5EF4-FFF2-40B4-BE49-F238E27FC236}">
                  <a16:creationId xmlns:a16="http://schemas.microsoft.com/office/drawing/2014/main" id="{DDECF27A-6B8F-4C6B-8D95-261BB430FA84}"/>
                </a:ext>
              </a:extLst>
            </xdr:cNvPr>
            <xdr:cNvCxnSpPr/>
          </xdr:nvCxnSpPr>
          <xdr:spPr>
            <a:xfrm>
              <a:off x="11656725" y="18501994"/>
              <a:ext cx="3959735" cy="0"/>
            </a:xfrm>
            <a:prstGeom prst="line">
              <a:avLst/>
            </a:prstGeom>
            <a:ln w="9525">
              <a:solidFill>
                <a:schemeClr val="bg1">
                  <a:lumMod val="75000"/>
                </a:schemeClr>
              </a:solidFill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9827278C-994D-4763-888C-2C46543DBDF3}"/>
              </a:ext>
            </a:extLst>
          </xdr:cNvPr>
          <xdr:cNvGrpSpPr/>
        </xdr:nvGrpSpPr>
        <xdr:grpSpPr>
          <a:xfrm>
            <a:off x="48666" y="9711672"/>
            <a:ext cx="5608846" cy="2863032"/>
            <a:chOff x="48666" y="9711672"/>
            <a:chExt cx="5608846" cy="2863032"/>
          </a:xfrm>
        </xdr:grpSpPr>
        <xdr:grpSp>
          <xdr:nvGrpSpPr>
            <xdr:cNvPr id="396" name="グループ化 395">
              <a:extLst>
                <a:ext uri="{FF2B5EF4-FFF2-40B4-BE49-F238E27FC236}">
                  <a16:creationId xmlns:a16="http://schemas.microsoft.com/office/drawing/2014/main" id="{93F9E080-7093-4C3B-8EE3-E5C1CE349405}"/>
                </a:ext>
              </a:extLst>
            </xdr:cNvPr>
            <xdr:cNvGrpSpPr/>
          </xdr:nvGrpSpPr>
          <xdr:grpSpPr>
            <a:xfrm>
              <a:off x="48666" y="9711672"/>
              <a:ext cx="5608846" cy="2863032"/>
              <a:chOff x="10840116" y="17468702"/>
              <a:chExt cx="5618283" cy="2909491"/>
            </a:xfrm>
          </xdr:grpSpPr>
          <xdr:graphicFrame macro="">
            <xdr:nvGraphicFramePr>
              <xdr:cNvPr id="397" name="グラフ 396">
                <a:extLst>
                  <a:ext uri="{FF2B5EF4-FFF2-40B4-BE49-F238E27FC236}">
                    <a16:creationId xmlns:a16="http://schemas.microsoft.com/office/drawing/2014/main" id="{6AE9075D-96E5-45C6-A38A-533805BC6A5E}"/>
                  </a:ext>
                </a:extLst>
              </xdr:cNvPr>
              <xdr:cNvGraphicFramePr/>
            </xdr:nvGraphicFramePr>
            <xdr:xfrm>
              <a:off x="10840116" y="17468702"/>
              <a:ext cx="5618283" cy="2909491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0"/>
              </a:graphicData>
            </a:graphic>
          </xdr:graphicFrame>
          <xdr:sp macro="" textlink="">
            <xdr:nvSpPr>
              <xdr:cNvPr id="398" name="テキスト ボックス 397">
                <a:extLst>
                  <a:ext uri="{FF2B5EF4-FFF2-40B4-BE49-F238E27FC236}">
                    <a16:creationId xmlns:a16="http://schemas.microsoft.com/office/drawing/2014/main" id="{E8A8BDB9-E366-4351-9B2A-7DA1B16C9EF5}"/>
                  </a:ext>
                </a:extLst>
              </xdr:cNvPr>
              <xdr:cNvSpPr txBox="1"/>
            </xdr:nvSpPr>
            <xdr:spPr>
              <a:xfrm>
                <a:off x="11296269" y="20052144"/>
                <a:ext cx="657813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/>
                  <a:t>cold</a:t>
                </a:r>
                <a:endParaRPr kumimoji="1" lang="ja-JP" altLang="en-US" sz="1050"/>
              </a:p>
            </xdr:txBody>
          </xdr:sp>
          <xdr:sp macro="" textlink="">
            <xdr:nvSpPr>
              <xdr:cNvPr id="399" name="テキスト ボックス 398">
                <a:extLst>
                  <a:ext uri="{FF2B5EF4-FFF2-40B4-BE49-F238E27FC236}">
                    <a16:creationId xmlns:a16="http://schemas.microsoft.com/office/drawing/2014/main" id="{1FFF7EFB-14F5-4C7D-9F23-439E53EC2BAB}"/>
                  </a:ext>
                </a:extLst>
              </xdr:cNvPr>
              <xdr:cNvSpPr txBox="1"/>
            </xdr:nvSpPr>
            <xdr:spPr>
              <a:xfrm>
                <a:off x="12106353" y="20052144"/>
                <a:ext cx="379818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cool</a:t>
                </a:r>
                <a:endParaRPr kumimoji="1" lang="ja-JP" altLang="en-US" sz="1050"/>
              </a:p>
            </xdr:txBody>
          </xdr:sp>
          <xdr:sp macro="" textlink="">
            <xdr:nvSpPr>
              <xdr:cNvPr id="400" name="テキスト ボックス 399">
                <a:extLst>
                  <a:ext uri="{FF2B5EF4-FFF2-40B4-BE49-F238E27FC236}">
                    <a16:creationId xmlns:a16="http://schemas.microsoft.com/office/drawing/2014/main" id="{28FF276B-5FE1-497F-9385-D6DDDB85F6E3}"/>
                  </a:ext>
                </a:extLst>
              </xdr:cNvPr>
              <xdr:cNvSpPr txBox="1"/>
            </xdr:nvSpPr>
            <xdr:spPr>
              <a:xfrm>
                <a:off x="12541883" y="20049423"/>
                <a:ext cx="789172" cy="25673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 baseline="0"/>
                  <a:t>slightly cool</a:t>
                </a:r>
                <a:endParaRPr kumimoji="1" lang="ja-JP" altLang="en-US" sz="1050"/>
              </a:p>
            </xdr:txBody>
          </xdr:sp>
          <xdr:sp macro="" textlink="">
            <xdr:nvSpPr>
              <xdr:cNvPr id="401" name="テキスト ボックス 400">
                <a:extLst>
                  <a:ext uri="{FF2B5EF4-FFF2-40B4-BE49-F238E27FC236}">
                    <a16:creationId xmlns:a16="http://schemas.microsoft.com/office/drawing/2014/main" id="{E7C440F8-76C7-475D-9CD5-D0B3F0482965}"/>
                  </a:ext>
                </a:extLst>
              </xdr:cNvPr>
              <xdr:cNvSpPr txBox="1"/>
            </xdr:nvSpPr>
            <xdr:spPr>
              <a:xfrm>
                <a:off x="13320945" y="20049423"/>
                <a:ext cx="604255" cy="25673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neutral</a:t>
                </a:r>
                <a:endParaRPr kumimoji="1" lang="ja-JP" altLang="en-US" sz="1050"/>
              </a:p>
            </xdr:txBody>
          </xdr:sp>
          <xdr:sp macro="" textlink="">
            <xdr:nvSpPr>
              <xdr:cNvPr id="402" name="テキスト ボックス 401">
                <a:extLst>
                  <a:ext uri="{FF2B5EF4-FFF2-40B4-BE49-F238E27FC236}">
                    <a16:creationId xmlns:a16="http://schemas.microsoft.com/office/drawing/2014/main" id="{C208A932-CBB9-4505-B678-92CE0C6572AF}"/>
                  </a:ext>
                </a:extLst>
              </xdr:cNvPr>
              <xdr:cNvSpPr txBox="1"/>
            </xdr:nvSpPr>
            <xdr:spPr>
              <a:xfrm>
                <a:off x="13885671" y="20049423"/>
                <a:ext cx="820466" cy="25673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slightly warm</a:t>
                </a:r>
                <a:endParaRPr kumimoji="1" lang="ja-JP" altLang="en-US" sz="1050"/>
              </a:p>
            </xdr:txBody>
          </xdr:sp>
          <xdr:sp macro="" textlink="">
            <xdr:nvSpPr>
              <xdr:cNvPr id="403" name="テキスト ボックス 402">
                <a:extLst>
                  <a:ext uri="{FF2B5EF4-FFF2-40B4-BE49-F238E27FC236}">
                    <a16:creationId xmlns:a16="http://schemas.microsoft.com/office/drawing/2014/main" id="{0B59B061-C8B7-4AF6-9C8F-CF9196EB4B47}"/>
                  </a:ext>
                </a:extLst>
              </xdr:cNvPr>
              <xdr:cNvSpPr txBox="1"/>
            </xdr:nvSpPr>
            <xdr:spPr>
              <a:xfrm>
                <a:off x="14772461" y="20052144"/>
                <a:ext cx="370294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warm</a:t>
                </a:r>
                <a:endParaRPr kumimoji="1" lang="ja-JP" altLang="en-US" sz="1050"/>
              </a:p>
            </xdr:txBody>
          </xdr:sp>
          <xdr:sp macro="" textlink="">
            <xdr:nvSpPr>
              <xdr:cNvPr id="404" name="テキスト ボックス 403">
                <a:extLst>
                  <a:ext uri="{FF2B5EF4-FFF2-40B4-BE49-F238E27FC236}">
                    <a16:creationId xmlns:a16="http://schemas.microsoft.com/office/drawing/2014/main" id="{AD266092-41DD-4231-842D-B44238C316AB}"/>
                  </a:ext>
                </a:extLst>
              </xdr:cNvPr>
              <xdr:cNvSpPr txBox="1"/>
            </xdr:nvSpPr>
            <xdr:spPr>
              <a:xfrm>
                <a:off x="15302106" y="20052144"/>
                <a:ext cx="657813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hot</a:t>
                </a:r>
                <a:endParaRPr kumimoji="1" lang="ja-JP" altLang="en-US" sz="1050"/>
              </a:p>
            </xdr:txBody>
          </xdr:sp>
          <xdr:sp macro="" textlink="">
            <xdr:nvSpPr>
              <xdr:cNvPr id="405" name="テキスト ボックス 404">
                <a:extLst>
                  <a:ext uri="{FF2B5EF4-FFF2-40B4-BE49-F238E27FC236}">
                    <a16:creationId xmlns:a16="http://schemas.microsoft.com/office/drawing/2014/main" id="{7F921AAF-763B-4317-B0DA-15E79D313B2F}"/>
                  </a:ext>
                </a:extLst>
              </xdr:cNvPr>
              <xdr:cNvSpPr txBox="1"/>
            </xdr:nvSpPr>
            <xdr:spPr>
              <a:xfrm>
                <a:off x="11275597" y="18059747"/>
                <a:ext cx="283888" cy="24955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A</a:t>
                </a:r>
                <a:endParaRPr kumimoji="1" lang="ja-JP" altLang="en-US" sz="1050"/>
              </a:p>
            </xdr:txBody>
          </xdr:sp>
          <xdr:sp macro="" textlink="">
            <xdr:nvSpPr>
              <xdr:cNvPr id="406" name="テキスト ボックス 405">
                <a:extLst>
                  <a:ext uri="{FF2B5EF4-FFF2-40B4-BE49-F238E27FC236}">
                    <a16:creationId xmlns:a16="http://schemas.microsoft.com/office/drawing/2014/main" id="{D9CC0DDD-CA55-492D-BAEC-29F7EC44B257}"/>
                  </a:ext>
                </a:extLst>
              </xdr:cNvPr>
              <xdr:cNvSpPr txBox="1"/>
            </xdr:nvSpPr>
            <xdr:spPr>
              <a:xfrm>
                <a:off x="15687848" y="18059747"/>
                <a:ext cx="273007" cy="24955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B</a:t>
                </a:r>
                <a:endParaRPr kumimoji="1" lang="ja-JP" altLang="en-US" sz="1050"/>
              </a:p>
            </xdr:txBody>
          </xdr:sp>
          <xdr:cxnSp macro="">
            <xdr:nvCxnSpPr>
              <xdr:cNvPr id="407" name="直線コネクタ 406">
                <a:extLst>
                  <a:ext uri="{FF2B5EF4-FFF2-40B4-BE49-F238E27FC236}">
                    <a16:creationId xmlns:a16="http://schemas.microsoft.com/office/drawing/2014/main" id="{715FBD1D-044D-4BE5-9420-555F413182CC}"/>
                  </a:ext>
                </a:extLst>
              </xdr:cNvPr>
              <xdr:cNvCxnSpPr/>
            </xdr:nvCxnSpPr>
            <xdr:spPr>
              <a:xfrm>
                <a:off x="11655364" y="19161463"/>
                <a:ext cx="3965178" cy="0"/>
              </a:xfrm>
              <a:prstGeom prst="line">
                <a:avLst/>
              </a:prstGeom>
              <a:ln w="9525">
                <a:solidFill>
                  <a:schemeClr val="bg1">
                    <a:lumMod val="75000"/>
                  </a:schemeClr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08" name="直線コネクタ 407">
                <a:extLst>
                  <a:ext uri="{FF2B5EF4-FFF2-40B4-BE49-F238E27FC236}">
                    <a16:creationId xmlns:a16="http://schemas.microsoft.com/office/drawing/2014/main" id="{A1F3E15F-A7CE-4771-83DB-1E6E8C0125CC}"/>
                  </a:ext>
                </a:extLst>
              </xdr:cNvPr>
              <xdr:cNvCxnSpPr/>
            </xdr:nvCxnSpPr>
            <xdr:spPr>
              <a:xfrm>
                <a:off x="13626189" y="17860775"/>
                <a:ext cx="0" cy="1950920"/>
              </a:xfrm>
              <a:prstGeom prst="line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09" name="テキスト ボックス 408">
                <a:extLst>
                  <a:ext uri="{FF2B5EF4-FFF2-40B4-BE49-F238E27FC236}">
                    <a16:creationId xmlns:a16="http://schemas.microsoft.com/office/drawing/2014/main" id="{84A203A0-C0AF-42AC-96AD-BBFC90A04051}"/>
                  </a:ext>
                </a:extLst>
              </xdr:cNvPr>
              <xdr:cNvSpPr txBox="1"/>
            </xdr:nvSpPr>
            <xdr:spPr>
              <a:xfrm>
                <a:off x="11274236" y="18681980"/>
                <a:ext cx="286610" cy="25144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B</a:t>
                </a:r>
                <a:endParaRPr kumimoji="1" lang="ja-JP" altLang="en-US" sz="1050"/>
              </a:p>
            </xdr:txBody>
          </xdr:sp>
          <xdr:sp macro="" textlink="">
            <xdr:nvSpPr>
              <xdr:cNvPr id="410" name="テキスト ボックス 409">
                <a:extLst>
                  <a:ext uri="{FF2B5EF4-FFF2-40B4-BE49-F238E27FC236}">
                    <a16:creationId xmlns:a16="http://schemas.microsoft.com/office/drawing/2014/main" id="{30AA2D49-6FA5-483C-80D6-E2548A5E7652}"/>
                  </a:ext>
                </a:extLst>
              </xdr:cNvPr>
              <xdr:cNvSpPr txBox="1"/>
            </xdr:nvSpPr>
            <xdr:spPr>
              <a:xfrm>
                <a:off x="15685127" y="18681980"/>
                <a:ext cx="276359" cy="25144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C</a:t>
                </a:r>
                <a:endParaRPr kumimoji="1" lang="ja-JP" altLang="en-US" sz="1050"/>
              </a:p>
            </xdr:txBody>
          </xdr:sp>
          <xdr:sp macro="" textlink="">
            <xdr:nvSpPr>
              <xdr:cNvPr id="411" name="テキスト ボックス 410">
                <a:extLst>
                  <a:ext uri="{FF2B5EF4-FFF2-40B4-BE49-F238E27FC236}">
                    <a16:creationId xmlns:a16="http://schemas.microsoft.com/office/drawing/2014/main" id="{70056609-6D2A-4D20-8F1A-E6F25FBCAEB7}"/>
                  </a:ext>
                </a:extLst>
              </xdr:cNvPr>
              <xdr:cNvSpPr txBox="1"/>
            </xdr:nvSpPr>
            <xdr:spPr>
              <a:xfrm>
                <a:off x="11274238" y="19371809"/>
                <a:ext cx="286606" cy="247881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A</a:t>
                </a:r>
                <a:endParaRPr kumimoji="1" lang="ja-JP" altLang="en-US" sz="1050"/>
              </a:p>
            </xdr:txBody>
          </xdr:sp>
          <xdr:sp macro="" textlink="">
            <xdr:nvSpPr>
              <xdr:cNvPr id="412" name="テキスト ボックス 411">
                <a:extLst>
                  <a:ext uri="{FF2B5EF4-FFF2-40B4-BE49-F238E27FC236}">
                    <a16:creationId xmlns:a16="http://schemas.microsoft.com/office/drawing/2014/main" id="{5F7649D7-74CB-4F00-A808-1CA398B12791}"/>
                  </a:ext>
                </a:extLst>
              </xdr:cNvPr>
              <xdr:cNvSpPr txBox="1"/>
            </xdr:nvSpPr>
            <xdr:spPr>
              <a:xfrm>
                <a:off x="15685125" y="19373169"/>
                <a:ext cx="276361" cy="2451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C</a:t>
                </a:r>
                <a:endParaRPr kumimoji="1" lang="ja-JP" altLang="en-US" sz="1050"/>
              </a:p>
            </xdr:txBody>
          </xdr:sp>
          <xdr:cxnSp macro="">
            <xdr:nvCxnSpPr>
              <xdr:cNvPr id="413" name="直線コネクタ 412">
                <a:extLst>
                  <a:ext uri="{FF2B5EF4-FFF2-40B4-BE49-F238E27FC236}">
                    <a16:creationId xmlns:a16="http://schemas.microsoft.com/office/drawing/2014/main" id="{0BF504AA-0F60-4E3C-BB08-8521D9A92FBB}"/>
                  </a:ext>
                </a:extLst>
              </xdr:cNvPr>
              <xdr:cNvCxnSpPr/>
            </xdr:nvCxnSpPr>
            <xdr:spPr>
              <a:xfrm>
                <a:off x="11656725" y="18501994"/>
                <a:ext cx="3959735" cy="0"/>
              </a:xfrm>
              <a:prstGeom prst="line">
                <a:avLst/>
              </a:prstGeom>
              <a:ln w="9525">
                <a:solidFill>
                  <a:schemeClr val="bg1">
                    <a:lumMod val="75000"/>
                  </a:schemeClr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" name="テキスト ボックス 1">
              <a:extLst>
                <a:ext uri="{FF2B5EF4-FFF2-40B4-BE49-F238E27FC236}">
                  <a16:creationId xmlns:a16="http://schemas.microsoft.com/office/drawing/2014/main" id="{4F91A223-B398-415A-BC25-7BB8CBE9249F}"/>
                </a:ext>
              </a:extLst>
            </xdr:cNvPr>
            <xdr:cNvSpPr txBox="1"/>
          </xdr:nvSpPr>
          <xdr:spPr>
            <a:xfrm>
              <a:off x="899024" y="10176342"/>
              <a:ext cx="793617" cy="24692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/>
                <a:t>20</a:t>
              </a:r>
              <a:r>
                <a:rPr kumimoji="1" lang="en-US" altLang="ja-JP" sz="1050" baseline="0"/>
                <a:t> sec</a:t>
              </a:r>
              <a:endParaRPr kumimoji="1" lang="ja-JP" altLang="en-US" sz="1050"/>
            </a:p>
          </xdr:txBody>
        </xdr:sp>
      </xdr:grpSp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A846F80E-7264-44C3-8749-721EFA5FF410}"/>
              </a:ext>
            </a:extLst>
          </xdr:cNvPr>
          <xdr:cNvGrpSpPr/>
        </xdr:nvGrpSpPr>
        <xdr:grpSpPr>
          <a:xfrm>
            <a:off x="48666" y="12097186"/>
            <a:ext cx="5610218" cy="2863032"/>
            <a:chOff x="48666" y="12097186"/>
            <a:chExt cx="5610218" cy="2863032"/>
          </a:xfrm>
        </xdr:grpSpPr>
        <xdr:grpSp>
          <xdr:nvGrpSpPr>
            <xdr:cNvPr id="540" name="グループ化 539">
              <a:extLst>
                <a:ext uri="{FF2B5EF4-FFF2-40B4-BE49-F238E27FC236}">
                  <a16:creationId xmlns:a16="http://schemas.microsoft.com/office/drawing/2014/main" id="{DDC875D8-22DE-406B-B30F-1B85D6819197}"/>
                </a:ext>
              </a:extLst>
            </xdr:cNvPr>
            <xdr:cNvGrpSpPr/>
          </xdr:nvGrpSpPr>
          <xdr:grpSpPr>
            <a:xfrm>
              <a:off x="48666" y="12097186"/>
              <a:ext cx="5610218" cy="2863032"/>
              <a:chOff x="10840116" y="17468702"/>
              <a:chExt cx="5618283" cy="2909491"/>
            </a:xfrm>
          </xdr:grpSpPr>
          <xdr:graphicFrame macro="">
            <xdr:nvGraphicFramePr>
              <xdr:cNvPr id="541" name="グラフ 540">
                <a:extLst>
                  <a:ext uri="{FF2B5EF4-FFF2-40B4-BE49-F238E27FC236}">
                    <a16:creationId xmlns:a16="http://schemas.microsoft.com/office/drawing/2014/main" id="{C5276029-FE00-4D1A-991C-A610F7438440}"/>
                  </a:ext>
                </a:extLst>
              </xdr:cNvPr>
              <xdr:cNvGraphicFramePr/>
            </xdr:nvGraphicFramePr>
            <xdr:xfrm>
              <a:off x="10840116" y="17468702"/>
              <a:ext cx="5618283" cy="2909491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1"/>
              </a:graphicData>
            </a:graphic>
          </xdr:graphicFrame>
          <xdr:sp macro="" textlink="">
            <xdr:nvSpPr>
              <xdr:cNvPr id="542" name="テキスト ボックス 541">
                <a:extLst>
                  <a:ext uri="{FF2B5EF4-FFF2-40B4-BE49-F238E27FC236}">
                    <a16:creationId xmlns:a16="http://schemas.microsoft.com/office/drawing/2014/main" id="{3291D897-B294-42D9-B9F0-8A5665BCCD56}"/>
                  </a:ext>
                </a:extLst>
              </xdr:cNvPr>
              <xdr:cNvSpPr txBox="1"/>
            </xdr:nvSpPr>
            <xdr:spPr>
              <a:xfrm>
                <a:off x="11296269" y="20052144"/>
                <a:ext cx="657813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/>
                  <a:t>cold</a:t>
                </a:r>
                <a:endParaRPr kumimoji="1" lang="ja-JP" altLang="en-US" sz="1050"/>
              </a:p>
            </xdr:txBody>
          </xdr:sp>
          <xdr:sp macro="" textlink="">
            <xdr:nvSpPr>
              <xdr:cNvPr id="543" name="テキスト ボックス 542">
                <a:extLst>
                  <a:ext uri="{FF2B5EF4-FFF2-40B4-BE49-F238E27FC236}">
                    <a16:creationId xmlns:a16="http://schemas.microsoft.com/office/drawing/2014/main" id="{D1141204-E2FD-42EB-81CF-992C892C1186}"/>
                  </a:ext>
                </a:extLst>
              </xdr:cNvPr>
              <xdr:cNvSpPr txBox="1"/>
            </xdr:nvSpPr>
            <xdr:spPr>
              <a:xfrm>
                <a:off x="12106353" y="20052144"/>
                <a:ext cx="379818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cool</a:t>
                </a:r>
                <a:endParaRPr kumimoji="1" lang="ja-JP" altLang="en-US" sz="1050"/>
              </a:p>
            </xdr:txBody>
          </xdr:sp>
          <xdr:sp macro="" textlink="">
            <xdr:nvSpPr>
              <xdr:cNvPr id="544" name="テキスト ボックス 543">
                <a:extLst>
                  <a:ext uri="{FF2B5EF4-FFF2-40B4-BE49-F238E27FC236}">
                    <a16:creationId xmlns:a16="http://schemas.microsoft.com/office/drawing/2014/main" id="{3CE10136-3C7D-41DB-A4DD-9C1967715522}"/>
                  </a:ext>
                </a:extLst>
              </xdr:cNvPr>
              <xdr:cNvSpPr txBox="1"/>
            </xdr:nvSpPr>
            <xdr:spPr>
              <a:xfrm>
                <a:off x="12541883" y="20049423"/>
                <a:ext cx="789172" cy="25673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 baseline="0"/>
                  <a:t>slightly cool</a:t>
                </a:r>
                <a:endParaRPr kumimoji="1" lang="ja-JP" altLang="en-US" sz="1050"/>
              </a:p>
            </xdr:txBody>
          </xdr:sp>
          <xdr:sp macro="" textlink="">
            <xdr:nvSpPr>
              <xdr:cNvPr id="545" name="テキスト ボックス 544">
                <a:extLst>
                  <a:ext uri="{FF2B5EF4-FFF2-40B4-BE49-F238E27FC236}">
                    <a16:creationId xmlns:a16="http://schemas.microsoft.com/office/drawing/2014/main" id="{4CCCAA20-D624-471B-81E6-30B3A1BF6F5E}"/>
                  </a:ext>
                </a:extLst>
              </xdr:cNvPr>
              <xdr:cNvSpPr txBox="1"/>
            </xdr:nvSpPr>
            <xdr:spPr>
              <a:xfrm>
                <a:off x="13320945" y="20049423"/>
                <a:ext cx="604255" cy="25673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neutral</a:t>
                </a:r>
                <a:endParaRPr kumimoji="1" lang="ja-JP" altLang="en-US" sz="1050"/>
              </a:p>
            </xdr:txBody>
          </xdr:sp>
          <xdr:sp macro="" textlink="">
            <xdr:nvSpPr>
              <xdr:cNvPr id="546" name="テキスト ボックス 545">
                <a:extLst>
                  <a:ext uri="{FF2B5EF4-FFF2-40B4-BE49-F238E27FC236}">
                    <a16:creationId xmlns:a16="http://schemas.microsoft.com/office/drawing/2014/main" id="{8394AAF2-F0E6-4F8E-A215-2D733E3C5B2E}"/>
                  </a:ext>
                </a:extLst>
              </xdr:cNvPr>
              <xdr:cNvSpPr txBox="1"/>
            </xdr:nvSpPr>
            <xdr:spPr>
              <a:xfrm>
                <a:off x="13885671" y="20049423"/>
                <a:ext cx="820466" cy="25673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slightly warm</a:t>
                </a:r>
                <a:endParaRPr kumimoji="1" lang="ja-JP" altLang="en-US" sz="1050"/>
              </a:p>
            </xdr:txBody>
          </xdr:sp>
          <xdr:sp macro="" textlink="">
            <xdr:nvSpPr>
              <xdr:cNvPr id="547" name="テキスト ボックス 546">
                <a:extLst>
                  <a:ext uri="{FF2B5EF4-FFF2-40B4-BE49-F238E27FC236}">
                    <a16:creationId xmlns:a16="http://schemas.microsoft.com/office/drawing/2014/main" id="{FC4CB13F-A83D-491A-B628-DBD10923E93E}"/>
                  </a:ext>
                </a:extLst>
              </xdr:cNvPr>
              <xdr:cNvSpPr txBox="1"/>
            </xdr:nvSpPr>
            <xdr:spPr>
              <a:xfrm>
                <a:off x="14772461" y="20052144"/>
                <a:ext cx="370294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warm</a:t>
                </a:r>
                <a:endParaRPr kumimoji="1" lang="ja-JP" altLang="en-US" sz="1050"/>
              </a:p>
            </xdr:txBody>
          </xdr:sp>
          <xdr:sp macro="" textlink="">
            <xdr:nvSpPr>
              <xdr:cNvPr id="548" name="テキスト ボックス 547">
                <a:extLst>
                  <a:ext uri="{FF2B5EF4-FFF2-40B4-BE49-F238E27FC236}">
                    <a16:creationId xmlns:a16="http://schemas.microsoft.com/office/drawing/2014/main" id="{884643AF-11E3-45D8-9FB7-5F1D14075EE9}"/>
                  </a:ext>
                </a:extLst>
              </xdr:cNvPr>
              <xdr:cNvSpPr txBox="1"/>
            </xdr:nvSpPr>
            <xdr:spPr>
              <a:xfrm>
                <a:off x="15302106" y="20052144"/>
                <a:ext cx="657813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hot</a:t>
                </a:r>
                <a:endParaRPr kumimoji="1" lang="ja-JP" altLang="en-US" sz="1050"/>
              </a:p>
            </xdr:txBody>
          </xdr:sp>
          <xdr:sp macro="" textlink="">
            <xdr:nvSpPr>
              <xdr:cNvPr id="549" name="テキスト ボックス 548">
                <a:extLst>
                  <a:ext uri="{FF2B5EF4-FFF2-40B4-BE49-F238E27FC236}">
                    <a16:creationId xmlns:a16="http://schemas.microsoft.com/office/drawing/2014/main" id="{0C35DB8C-2A64-4AFC-B2D9-8DA27C2AFD5D}"/>
                  </a:ext>
                </a:extLst>
              </xdr:cNvPr>
              <xdr:cNvSpPr txBox="1"/>
            </xdr:nvSpPr>
            <xdr:spPr>
              <a:xfrm>
                <a:off x="11275597" y="18059747"/>
                <a:ext cx="283888" cy="24955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A</a:t>
                </a:r>
                <a:endParaRPr kumimoji="1" lang="ja-JP" altLang="en-US" sz="1050"/>
              </a:p>
            </xdr:txBody>
          </xdr:sp>
          <xdr:sp macro="" textlink="">
            <xdr:nvSpPr>
              <xdr:cNvPr id="550" name="テキスト ボックス 549">
                <a:extLst>
                  <a:ext uri="{FF2B5EF4-FFF2-40B4-BE49-F238E27FC236}">
                    <a16:creationId xmlns:a16="http://schemas.microsoft.com/office/drawing/2014/main" id="{AAAC1605-0F80-470F-B41B-6C396D8CEEB1}"/>
                  </a:ext>
                </a:extLst>
              </xdr:cNvPr>
              <xdr:cNvSpPr txBox="1"/>
            </xdr:nvSpPr>
            <xdr:spPr>
              <a:xfrm>
                <a:off x="15687848" y="18059747"/>
                <a:ext cx="273007" cy="24955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B</a:t>
                </a:r>
                <a:endParaRPr kumimoji="1" lang="ja-JP" altLang="en-US" sz="1050"/>
              </a:p>
            </xdr:txBody>
          </xdr:sp>
          <xdr:cxnSp macro="">
            <xdr:nvCxnSpPr>
              <xdr:cNvPr id="551" name="直線コネクタ 550">
                <a:extLst>
                  <a:ext uri="{FF2B5EF4-FFF2-40B4-BE49-F238E27FC236}">
                    <a16:creationId xmlns:a16="http://schemas.microsoft.com/office/drawing/2014/main" id="{89E4E3B0-9CD5-4E4B-8B3D-6E1CE1BA59F8}"/>
                  </a:ext>
                </a:extLst>
              </xdr:cNvPr>
              <xdr:cNvCxnSpPr/>
            </xdr:nvCxnSpPr>
            <xdr:spPr>
              <a:xfrm>
                <a:off x="11655364" y="19161463"/>
                <a:ext cx="3965178" cy="0"/>
              </a:xfrm>
              <a:prstGeom prst="line">
                <a:avLst/>
              </a:prstGeom>
              <a:ln w="9525">
                <a:solidFill>
                  <a:schemeClr val="bg1">
                    <a:lumMod val="75000"/>
                  </a:schemeClr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52" name="直線コネクタ 551">
                <a:extLst>
                  <a:ext uri="{FF2B5EF4-FFF2-40B4-BE49-F238E27FC236}">
                    <a16:creationId xmlns:a16="http://schemas.microsoft.com/office/drawing/2014/main" id="{F06D5FD7-0E36-42D2-BDC6-6CEB5F59AA4F}"/>
                  </a:ext>
                </a:extLst>
              </xdr:cNvPr>
              <xdr:cNvCxnSpPr/>
            </xdr:nvCxnSpPr>
            <xdr:spPr>
              <a:xfrm>
                <a:off x="13626189" y="17860775"/>
                <a:ext cx="0" cy="1950920"/>
              </a:xfrm>
              <a:prstGeom prst="line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53" name="テキスト ボックス 552">
                <a:extLst>
                  <a:ext uri="{FF2B5EF4-FFF2-40B4-BE49-F238E27FC236}">
                    <a16:creationId xmlns:a16="http://schemas.microsoft.com/office/drawing/2014/main" id="{52840ECD-CCDB-4EE5-ADE8-D21C663BFE24}"/>
                  </a:ext>
                </a:extLst>
              </xdr:cNvPr>
              <xdr:cNvSpPr txBox="1"/>
            </xdr:nvSpPr>
            <xdr:spPr>
              <a:xfrm>
                <a:off x="11274236" y="18681980"/>
                <a:ext cx="286610" cy="25144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B</a:t>
                </a:r>
                <a:endParaRPr kumimoji="1" lang="ja-JP" altLang="en-US" sz="1050"/>
              </a:p>
            </xdr:txBody>
          </xdr:sp>
          <xdr:sp macro="" textlink="">
            <xdr:nvSpPr>
              <xdr:cNvPr id="554" name="テキスト ボックス 553">
                <a:extLst>
                  <a:ext uri="{FF2B5EF4-FFF2-40B4-BE49-F238E27FC236}">
                    <a16:creationId xmlns:a16="http://schemas.microsoft.com/office/drawing/2014/main" id="{C27665A1-A808-4AA4-91BB-AA5A60C1EF71}"/>
                  </a:ext>
                </a:extLst>
              </xdr:cNvPr>
              <xdr:cNvSpPr txBox="1"/>
            </xdr:nvSpPr>
            <xdr:spPr>
              <a:xfrm>
                <a:off x="15685127" y="18681980"/>
                <a:ext cx="276359" cy="25144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C</a:t>
                </a:r>
                <a:endParaRPr kumimoji="1" lang="ja-JP" altLang="en-US" sz="1050"/>
              </a:p>
            </xdr:txBody>
          </xdr:sp>
          <xdr:sp macro="" textlink="">
            <xdr:nvSpPr>
              <xdr:cNvPr id="555" name="テキスト ボックス 554">
                <a:extLst>
                  <a:ext uri="{FF2B5EF4-FFF2-40B4-BE49-F238E27FC236}">
                    <a16:creationId xmlns:a16="http://schemas.microsoft.com/office/drawing/2014/main" id="{98E40EE6-37FD-4483-803E-BE5C5F02AD16}"/>
                  </a:ext>
                </a:extLst>
              </xdr:cNvPr>
              <xdr:cNvSpPr txBox="1"/>
            </xdr:nvSpPr>
            <xdr:spPr>
              <a:xfrm>
                <a:off x="11274238" y="19371809"/>
                <a:ext cx="286606" cy="247881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A</a:t>
                </a:r>
                <a:endParaRPr kumimoji="1" lang="ja-JP" altLang="en-US" sz="1050"/>
              </a:p>
            </xdr:txBody>
          </xdr:sp>
          <xdr:sp macro="" textlink="">
            <xdr:nvSpPr>
              <xdr:cNvPr id="556" name="テキスト ボックス 555">
                <a:extLst>
                  <a:ext uri="{FF2B5EF4-FFF2-40B4-BE49-F238E27FC236}">
                    <a16:creationId xmlns:a16="http://schemas.microsoft.com/office/drawing/2014/main" id="{A39B1CE8-2CA5-4F43-8E8E-87A0DA76291E}"/>
                  </a:ext>
                </a:extLst>
              </xdr:cNvPr>
              <xdr:cNvSpPr txBox="1"/>
            </xdr:nvSpPr>
            <xdr:spPr>
              <a:xfrm>
                <a:off x="15685125" y="19373169"/>
                <a:ext cx="276361" cy="2451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C</a:t>
                </a:r>
                <a:endParaRPr kumimoji="1" lang="ja-JP" altLang="en-US" sz="1050"/>
              </a:p>
            </xdr:txBody>
          </xdr:sp>
          <xdr:cxnSp macro="">
            <xdr:nvCxnSpPr>
              <xdr:cNvPr id="557" name="直線コネクタ 556">
                <a:extLst>
                  <a:ext uri="{FF2B5EF4-FFF2-40B4-BE49-F238E27FC236}">
                    <a16:creationId xmlns:a16="http://schemas.microsoft.com/office/drawing/2014/main" id="{2F628D4D-6A71-49AD-942C-4E0D65CFB32D}"/>
                  </a:ext>
                </a:extLst>
              </xdr:cNvPr>
              <xdr:cNvCxnSpPr/>
            </xdr:nvCxnSpPr>
            <xdr:spPr>
              <a:xfrm>
                <a:off x="11656725" y="18501994"/>
                <a:ext cx="3959735" cy="0"/>
              </a:xfrm>
              <a:prstGeom prst="line">
                <a:avLst/>
              </a:prstGeom>
              <a:ln w="9525">
                <a:solidFill>
                  <a:schemeClr val="bg1">
                    <a:lumMod val="75000"/>
                  </a:schemeClr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558" name="テキスト ボックス 557">
              <a:extLst>
                <a:ext uri="{FF2B5EF4-FFF2-40B4-BE49-F238E27FC236}">
                  <a16:creationId xmlns:a16="http://schemas.microsoft.com/office/drawing/2014/main" id="{95AAD7A4-1F5E-4B2D-9CA0-E25261762827}"/>
                </a:ext>
              </a:extLst>
            </xdr:cNvPr>
            <xdr:cNvSpPr txBox="1"/>
          </xdr:nvSpPr>
          <xdr:spPr>
            <a:xfrm>
              <a:off x="899024" y="12555080"/>
              <a:ext cx="793617" cy="2445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aseline="0"/>
                <a:t>5 min</a:t>
              </a:r>
              <a:endParaRPr kumimoji="1" lang="ja-JP" altLang="en-US" sz="1050"/>
            </a:p>
          </xdr:txBody>
        </xdr:sp>
      </xdr:grpSp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6DA7B650-3C38-4557-9B92-3F5E00B41FAF}"/>
              </a:ext>
            </a:extLst>
          </xdr:cNvPr>
          <xdr:cNvGrpSpPr/>
        </xdr:nvGrpSpPr>
        <xdr:grpSpPr>
          <a:xfrm>
            <a:off x="5143682" y="9711672"/>
            <a:ext cx="5591282" cy="2996871"/>
            <a:chOff x="5143682" y="9711672"/>
            <a:chExt cx="5591282" cy="2996871"/>
          </a:xfrm>
        </xdr:grpSpPr>
        <xdr:grpSp>
          <xdr:nvGrpSpPr>
            <xdr:cNvPr id="432" name="グループ化 431">
              <a:extLst>
                <a:ext uri="{FF2B5EF4-FFF2-40B4-BE49-F238E27FC236}">
                  <a16:creationId xmlns:a16="http://schemas.microsoft.com/office/drawing/2014/main" id="{C8B39A51-FADE-4D1D-8DEE-9B35693677BA}"/>
                </a:ext>
              </a:extLst>
            </xdr:cNvPr>
            <xdr:cNvGrpSpPr/>
          </xdr:nvGrpSpPr>
          <xdr:grpSpPr>
            <a:xfrm>
              <a:off x="5143682" y="9711672"/>
              <a:ext cx="5591282" cy="2996871"/>
              <a:chOff x="10847019" y="17469192"/>
              <a:chExt cx="5610215" cy="3039384"/>
            </a:xfrm>
          </xdr:grpSpPr>
          <xdr:graphicFrame macro="">
            <xdr:nvGraphicFramePr>
              <xdr:cNvPr id="433" name="グラフ 432">
                <a:extLst>
                  <a:ext uri="{FF2B5EF4-FFF2-40B4-BE49-F238E27FC236}">
                    <a16:creationId xmlns:a16="http://schemas.microsoft.com/office/drawing/2014/main" id="{8F2865C8-405B-451A-8706-B9F9EE38FBEC}"/>
                  </a:ext>
                </a:extLst>
              </xdr:cNvPr>
              <xdr:cNvGraphicFramePr/>
            </xdr:nvGraphicFramePr>
            <xdr:xfrm>
              <a:off x="10847019" y="17469192"/>
              <a:ext cx="5610215" cy="2904924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2"/>
              </a:graphicData>
            </a:graphic>
          </xdr:graphicFrame>
          <xdr:sp macro="" textlink="">
            <xdr:nvSpPr>
              <xdr:cNvPr id="434" name="テキスト ボックス 433">
                <a:extLst>
                  <a:ext uri="{FF2B5EF4-FFF2-40B4-BE49-F238E27FC236}">
                    <a16:creationId xmlns:a16="http://schemas.microsoft.com/office/drawing/2014/main" id="{F5C0722E-DC82-4F14-8893-54414DFFBE00}"/>
                  </a:ext>
                </a:extLst>
              </xdr:cNvPr>
              <xdr:cNvSpPr txBox="1"/>
            </xdr:nvSpPr>
            <xdr:spPr>
              <a:xfrm>
                <a:off x="11296269" y="20052144"/>
                <a:ext cx="657813" cy="45643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50"/>
                  <a:t>very</a:t>
                </a:r>
                <a:endParaRPr kumimoji="1" lang="en-US" altLang="ja-JP" sz="1050" baseline="0"/>
              </a:p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  <xdr:sp macro="" textlink="">
            <xdr:nvSpPr>
              <xdr:cNvPr id="435" name="テキスト ボックス 434">
                <a:extLst>
                  <a:ext uri="{FF2B5EF4-FFF2-40B4-BE49-F238E27FC236}">
                    <a16:creationId xmlns:a16="http://schemas.microsoft.com/office/drawing/2014/main" id="{F9CBF912-18BF-4250-ACEC-222FA22F1F2B}"/>
                  </a:ext>
                </a:extLst>
              </xdr:cNvPr>
              <xdr:cNvSpPr txBox="1"/>
            </xdr:nvSpPr>
            <xdr:spPr>
              <a:xfrm>
                <a:off x="12055709" y="20052144"/>
                <a:ext cx="481106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  <xdr:sp macro="" textlink="">
            <xdr:nvSpPr>
              <xdr:cNvPr id="436" name="テキスト ボックス 435">
                <a:extLst>
                  <a:ext uri="{FF2B5EF4-FFF2-40B4-BE49-F238E27FC236}">
                    <a16:creationId xmlns:a16="http://schemas.microsoft.com/office/drawing/2014/main" id="{4F6D4912-B723-472D-AFA6-F8B3132626EA}"/>
                  </a:ext>
                </a:extLst>
              </xdr:cNvPr>
              <xdr:cNvSpPr txBox="1"/>
            </xdr:nvSpPr>
            <xdr:spPr>
              <a:xfrm>
                <a:off x="12541883" y="20049422"/>
                <a:ext cx="789172" cy="41359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slightly</a:t>
                </a:r>
              </a:p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  <xdr:sp macro="" textlink="">
            <xdr:nvSpPr>
              <xdr:cNvPr id="437" name="テキスト ボックス 436">
                <a:extLst>
                  <a:ext uri="{FF2B5EF4-FFF2-40B4-BE49-F238E27FC236}">
                    <a16:creationId xmlns:a16="http://schemas.microsoft.com/office/drawing/2014/main" id="{A6CE006B-97A5-42FF-B0C3-123136448DB1}"/>
                  </a:ext>
                </a:extLst>
              </xdr:cNvPr>
              <xdr:cNvSpPr txBox="1"/>
            </xdr:nvSpPr>
            <xdr:spPr>
              <a:xfrm>
                <a:off x="13320945" y="20049423"/>
                <a:ext cx="604255" cy="25673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neutral</a:t>
                </a:r>
                <a:endParaRPr kumimoji="1" lang="ja-JP" altLang="en-US" sz="1050"/>
              </a:p>
            </xdr:txBody>
          </xdr:sp>
          <xdr:sp macro="" textlink="">
            <xdr:nvSpPr>
              <xdr:cNvPr id="438" name="テキスト ボックス 437">
                <a:extLst>
                  <a:ext uri="{FF2B5EF4-FFF2-40B4-BE49-F238E27FC236}">
                    <a16:creationId xmlns:a16="http://schemas.microsoft.com/office/drawing/2014/main" id="{27817BDC-7318-4C9B-9BF0-B78A6561AC92}"/>
                  </a:ext>
                </a:extLst>
              </xdr:cNvPr>
              <xdr:cNvSpPr txBox="1"/>
            </xdr:nvSpPr>
            <xdr:spPr>
              <a:xfrm>
                <a:off x="11275597" y="18059747"/>
                <a:ext cx="283888" cy="24955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A</a:t>
                </a:r>
                <a:endParaRPr kumimoji="1" lang="ja-JP" altLang="en-US" sz="1050"/>
              </a:p>
            </xdr:txBody>
          </xdr:sp>
          <xdr:sp macro="" textlink="">
            <xdr:nvSpPr>
              <xdr:cNvPr id="439" name="テキスト ボックス 438">
                <a:extLst>
                  <a:ext uri="{FF2B5EF4-FFF2-40B4-BE49-F238E27FC236}">
                    <a16:creationId xmlns:a16="http://schemas.microsoft.com/office/drawing/2014/main" id="{230AF62C-C5E6-436E-B196-7279D235674F}"/>
                  </a:ext>
                </a:extLst>
              </xdr:cNvPr>
              <xdr:cNvSpPr txBox="1"/>
            </xdr:nvSpPr>
            <xdr:spPr>
              <a:xfrm>
                <a:off x="15687848" y="18059747"/>
                <a:ext cx="273007" cy="24955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B</a:t>
                </a:r>
                <a:endParaRPr kumimoji="1" lang="ja-JP" altLang="en-US" sz="1050"/>
              </a:p>
            </xdr:txBody>
          </xdr:sp>
          <xdr:cxnSp macro="">
            <xdr:nvCxnSpPr>
              <xdr:cNvPr id="440" name="直線コネクタ 439">
                <a:extLst>
                  <a:ext uri="{FF2B5EF4-FFF2-40B4-BE49-F238E27FC236}">
                    <a16:creationId xmlns:a16="http://schemas.microsoft.com/office/drawing/2014/main" id="{89F54950-1043-4D08-8E39-A45D91CDC679}"/>
                  </a:ext>
                </a:extLst>
              </xdr:cNvPr>
              <xdr:cNvCxnSpPr/>
            </xdr:nvCxnSpPr>
            <xdr:spPr>
              <a:xfrm>
                <a:off x="11655364" y="19161463"/>
                <a:ext cx="3965178" cy="0"/>
              </a:xfrm>
              <a:prstGeom prst="line">
                <a:avLst/>
              </a:prstGeom>
              <a:ln w="9525">
                <a:solidFill>
                  <a:schemeClr val="bg1">
                    <a:lumMod val="75000"/>
                  </a:schemeClr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41" name="直線コネクタ 440">
                <a:extLst>
                  <a:ext uri="{FF2B5EF4-FFF2-40B4-BE49-F238E27FC236}">
                    <a16:creationId xmlns:a16="http://schemas.microsoft.com/office/drawing/2014/main" id="{0772CD22-5BB2-43AB-8BC2-236D17805577}"/>
                  </a:ext>
                </a:extLst>
              </xdr:cNvPr>
              <xdr:cNvCxnSpPr/>
            </xdr:nvCxnSpPr>
            <xdr:spPr>
              <a:xfrm>
                <a:off x="13626189" y="17860775"/>
                <a:ext cx="0" cy="1950920"/>
              </a:xfrm>
              <a:prstGeom prst="line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42" name="テキスト ボックス 441">
                <a:extLst>
                  <a:ext uri="{FF2B5EF4-FFF2-40B4-BE49-F238E27FC236}">
                    <a16:creationId xmlns:a16="http://schemas.microsoft.com/office/drawing/2014/main" id="{CEF32E80-8AC0-45D9-8E7A-8CE0F4D42932}"/>
                  </a:ext>
                </a:extLst>
              </xdr:cNvPr>
              <xdr:cNvSpPr txBox="1"/>
            </xdr:nvSpPr>
            <xdr:spPr>
              <a:xfrm>
                <a:off x="11274236" y="18681980"/>
                <a:ext cx="286610" cy="25144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B</a:t>
                </a:r>
                <a:endParaRPr kumimoji="1" lang="ja-JP" altLang="en-US" sz="1050"/>
              </a:p>
            </xdr:txBody>
          </xdr:sp>
          <xdr:sp macro="" textlink="">
            <xdr:nvSpPr>
              <xdr:cNvPr id="443" name="テキスト ボックス 442">
                <a:extLst>
                  <a:ext uri="{FF2B5EF4-FFF2-40B4-BE49-F238E27FC236}">
                    <a16:creationId xmlns:a16="http://schemas.microsoft.com/office/drawing/2014/main" id="{62C49C3F-A4DC-4B65-9649-6F96441A8A3B}"/>
                  </a:ext>
                </a:extLst>
              </xdr:cNvPr>
              <xdr:cNvSpPr txBox="1"/>
            </xdr:nvSpPr>
            <xdr:spPr>
              <a:xfrm>
                <a:off x="15685127" y="18681980"/>
                <a:ext cx="276359" cy="25144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C</a:t>
                </a:r>
                <a:endParaRPr kumimoji="1" lang="ja-JP" altLang="en-US" sz="1050"/>
              </a:p>
            </xdr:txBody>
          </xdr:sp>
          <xdr:sp macro="" textlink="">
            <xdr:nvSpPr>
              <xdr:cNvPr id="444" name="テキスト ボックス 443">
                <a:extLst>
                  <a:ext uri="{FF2B5EF4-FFF2-40B4-BE49-F238E27FC236}">
                    <a16:creationId xmlns:a16="http://schemas.microsoft.com/office/drawing/2014/main" id="{5DD4C4BD-CB86-4EC8-87C9-DA8D7C93C437}"/>
                  </a:ext>
                </a:extLst>
              </xdr:cNvPr>
              <xdr:cNvSpPr txBox="1"/>
            </xdr:nvSpPr>
            <xdr:spPr>
              <a:xfrm>
                <a:off x="11274238" y="19371809"/>
                <a:ext cx="286606" cy="247881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A</a:t>
                </a:r>
                <a:endParaRPr kumimoji="1" lang="ja-JP" altLang="en-US" sz="1050"/>
              </a:p>
            </xdr:txBody>
          </xdr:sp>
          <xdr:sp macro="" textlink="">
            <xdr:nvSpPr>
              <xdr:cNvPr id="445" name="テキスト ボックス 444">
                <a:extLst>
                  <a:ext uri="{FF2B5EF4-FFF2-40B4-BE49-F238E27FC236}">
                    <a16:creationId xmlns:a16="http://schemas.microsoft.com/office/drawing/2014/main" id="{87CF2A44-D2B9-47BD-A6CC-A708BAB5D6CF}"/>
                  </a:ext>
                </a:extLst>
              </xdr:cNvPr>
              <xdr:cNvSpPr txBox="1"/>
            </xdr:nvSpPr>
            <xdr:spPr>
              <a:xfrm>
                <a:off x="15685125" y="19373169"/>
                <a:ext cx="276361" cy="2451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C</a:t>
                </a:r>
                <a:endParaRPr kumimoji="1" lang="ja-JP" altLang="en-US" sz="1050"/>
              </a:p>
            </xdr:txBody>
          </xdr:sp>
          <xdr:cxnSp macro="">
            <xdr:nvCxnSpPr>
              <xdr:cNvPr id="446" name="直線コネクタ 445">
                <a:extLst>
                  <a:ext uri="{FF2B5EF4-FFF2-40B4-BE49-F238E27FC236}">
                    <a16:creationId xmlns:a16="http://schemas.microsoft.com/office/drawing/2014/main" id="{86F6A358-8270-4AFF-8C79-9EB8184B1024}"/>
                  </a:ext>
                </a:extLst>
              </xdr:cNvPr>
              <xdr:cNvCxnSpPr/>
            </xdr:nvCxnSpPr>
            <xdr:spPr>
              <a:xfrm>
                <a:off x="11656725" y="18501994"/>
                <a:ext cx="3959735" cy="0"/>
              </a:xfrm>
              <a:prstGeom prst="line">
                <a:avLst/>
              </a:prstGeom>
              <a:ln w="9525">
                <a:solidFill>
                  <a:schemeClr val="bg1">
                    <a:lumMod val="75000"/>
                  </a:schemeClr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47" name="テキスト ボックス 446">
                <a:extLst>
                  <a:ext uri="{FF2B5EF4-FFF2-40B4-BE49-F238E27FC236}">
                    <a16:creationId xmlns:a16="http://schemas.microsoft.com/office/drawing/2014/main" id="{1E87CF7D-654C-4B1B-9C1A-03CD3BC6A099}"/>
                  </a:ext>
                </a:extLst>
              </xdr:cNvPr>
              <xdr:cNvSpPr txBox="1"/>
            </xdr:nvSpPr>
            <xdr:spPr>
              <a:xfrm>
                <a:off x="13882569" y="20049422"/>
                <a:ext cx="789172" cy="41359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slightly</a:t>
                </a:r>
              </a:p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  <xdr:sp macro="" textlink="">
            <xdr:nvSpPr>
              <xdr:cNvPr id="448" name="テキスト ボックス 447">
                <a:extLst>
                  <a:ext uri="{FF2B5EF4-FFF2-40B4-BE49-F238E27FC236}">
                    <a16:creationId xmlns:a16="http://schemas.microsoft.com/office/drawing/2014/main" id="{61669AED-429E-4CB5-A60D-D95A13E03D94}"/>
                  </a:ext>
                </a:extLst>
              </xdr:cNvPr>
              <xdr:cNvSpPr txBox="1"/>
            </xdr:nvSpPr>
            <xdr:spPr>
              <a:xfrm>
                <a:off x="14719722" y="20052144"/>
                <a:ext cx="481106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  <xdr:sp macro="" textlink="">
            <xdr:nvSpPr>
              <xdr:cNvPr id="449" name="テキスト ボックス 448">
                <a:extLst>
                  <a:ext uri="{FF2B5EF4-FFF2-40B4-BE49-F238E27FC236}">
                    <a16:creationId xmlns:a16="http://schemas.microsoft.com/office/drawing/2014/main" id="{213BE327-C6ED-4076-B5BE-D9CEE6D9A43C}"/>
                  </a:ext>
                </a:extLst>
              </xdr:cNvPr>
              <xdr:cNvSpPr txBox="1"/>
            </xdr:nvSpPr>
            <xdr:spPr>
              <a:xfrm>
                <a:off x="15292297" y="20052144"/>
                <a:ext cx="657813" cy="45643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50"/>
                  <a:t>very</a:t>
                </a:r>
                <a:endParaRPr kumimoji="1" lang="en-US" altLang="ja-JP" sz="1050" baseline="0"/>
              </a:p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</xdr:grpSp>
        <xdr:sp macro="" textlink="">
          <xdr:nvSpPr>
            <xdr:cNvPr id="597" name="テキスト ボックス 596">
              <a:extLst>
                <a:ext uri="{FF2B5EF4-FFF2-40B4-BE49-F238E27FC236}">
                  <a16:creationId xmlns:a16="http://schemas.microsoft.com/office/drawing/2014/main" id="{9FA45A13-8F39-4C19-AAC7-544A69DA9A54}"/>
                </a:ext>
              </a:extLst>
            </xdr:cNvPr>
            <xdr:cNvSpPr txBox="1"/>
          </xdr:nvSpPr>
          <xdr:spPr>
            <a:xfrm>
              <a:off x="6008906" y="10176342"/>
              <a:ext cx="793617" cy="24692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/>
                <a:t>20</a:t>
              </a:r>
              <a:r>
                <a:rPr kumimoji="1" lang="en-US" altLang="ja-JP" sz="1050" baseline="0"/>
                <a:t> sec</a:t>
              </a:r>
              <a:endParaRPr kumimoji="1" lang="ja-JP" altLang="en-US" sz="1050"/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E1AC1B56-5D24-49A8-B7D0-E8D6DEDB5AAA}"/>
              </a:ext>
            </a:extLst>
          </xdr:cNvPr>
          <xdr:cNvGrpSpPr/>
        </xdr:nvGrpSpPr>
        <xdr:grpSpPr>
          <a:xfrm>
            <a:off x="5143682" y="12097186"/>
            <a:ext cx="5591951" cy="2986374"/>
            <a:chOff x="5143682" y="12097186"/>
            <a:chExt cx="5591951" cy="2986374"/>
          </a:xfrm>
        </xdr:grpSpPr>
        <xdr:grpSp>
          <xdr:nvGrpSpPr>
            <xdr:cNvPr id="579" name="グループ化 578">
              <a:extLst>
                <a:ext uri="{FF2B5EF4-FFF2-40B4-BE49-F238E27FC236}">
                  <a16:creationId xmlns:a16="http://schemas.microsoft.com/office/drawing/2014/main" id="{9E0AAB12-CE30-4E10-8155-F6CCFF5D95A0}"/>
                </a:ext>
              </a:extLst>
            </xdr:cNvPr>
            <xdr:cNvGrpSpPr/>
          </xdr:nvGrpSpPr>
          <xdr:grpSpPr>
            <a:xfrm>
              <a:off x="5143682" y="12097186"/>
              <a:ext cx="5591951" cy="2986374"/>
              <a:chOff x="10847018" y="17469192"/>
              <a:chExt cx="5610215" cy="3039384"/>
            </a:xfrm>
          </xdr:grpSpPr>
          <xdr:graphicFrame macro="">
            <xdr:nvGraphicFramePr>
              <xdr:cNvPr id="580" name="グラフ 579">
                <a:extLst>
                  <a:ext uri="{FF2B5EF4-FFF2-40B4-BE49-F238E27FC236}">
                    <a16:creationId xmlns:a16="http://schemas.microsoft.com/office/drawing/2014/main" id="{3756D8BE-9858-4568-B843-D6F62B6CB705}"/>
                  </a:ext>
                </a:extLst>
              </xdr:cNvPr>
              <xdr:cNvGraphicFramePr/>
            </xdr:nvGraphicFramePr>
            <xdr:xfrm>
              <a:off x="10847018" y="17469192"/>
              <a:ext cx="5610215" cy="2904924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3"/>
              </a:graphicData>
            </a:graphic>
          </xdr:graphicFrame>
          <xdr:sp macro="" textlink="">
            <xdr:nvSpPr>
              <xdr:cNvPr id="581" name="テキスト ボックス 580">
                <a:extLst>
                  <a:ext uri="{FF2B5EF4-FFF2-40B4-BE49-F238E27FC236}">
                    <a16:creationId xmlns:a16="http://schemas.microsoft.com/office/drawing/2014/main" id="{EAE4D34C-5260-48AB-B61C-79CECBBB94A1}"/>
                  </a:ext>
                </a:extLst>
              </xdr:cNvPr>
              <xdr:cNvSpPr txBox="1"/>
            </xdr:nvSpPr>
            <xdr:spPr>
              <a:xfrm>
                <a:off x="11296269" y="20052144"/>
                <a:ext cx="657813" cy="45643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50"/>
                  <a:t>very</a:t>
                </a:r>
                <a:endParaRPr kumimoji="1" lang="en-US" altLang="ja-JP" sz="1050" baseline="0"/>
              </a:p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  <xdr:sp macro="" textlink="">
            <xdr:nvSpPr>
              <xdr:cNvPr id="582" name="テキスト ボックス 581">
                <a:extLst>
                  <a:ext uri="{FF2B5EF4-FFF2-40B4-BE49-F238E27FC236}">
                    <a16:creationId xmlns:a16="http://schemas.microsoft.com/office/drawing/2014/main" id="{DD4EBB1B-95A1-4161-995D-1E59D7051B26}"/>
                  </a:ext>
                </a:extLst>
              </xdr:cNvPr>
              <xdr:cNvSpPr txBox="1"/>
            </xdr:nvSpPr>
            <xdr:spPr>
              <a:xfrm>
                <a:off x="12055709" y="20052144"/>
                <a:ext cx="481106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  <xdr:sp macro="" textlink="">
            <xdr:nvSpPr>
              <xdr:cNvPr id="583" name="テキスト ボックス 582">
                <a:extLst>
                  <a:ext uri="{FF2B5EF4-FFF2-40B4-BE49-F238E27FC236}">
                    <a16:creationId xmlns:a16="http://schemas.microsoft.com/office/drawing/2014/main" id="{5AE5115F-7D36-488E-96E5-11A45B220FAF}"/>
                  </a:ext>
                </a:extLst>
              </xdr:cNvPr>
              <xdr:cNvSpPr txBox="1"/>
            </xdr:nvSpPr>
            <xdr:spPr>
              <a:xfrm>
                <a:off x="12541883" y="20049422"/>
                <a:ext cx="789172" cy="41359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slightly</a:t>
                </a:r>
              </a:p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  <xdr:sp macro="" textlink="">
            <xdr:nvSpPr>
              <xdr:cNvPr id="584" name="テキスト ボックス 583">
                <a:extLst>
                  <a:ext uri="{FF2B5EF4-FFF2-40B4-BE49-F238E27FC236}">
                    <a16:creationId xmlns:a16="http://schemas.microsoft.com/office/drawing/2014/main" id="{4AB8E0B5-61E8-45D3-9D8D-05616F9D8BC5}"/>
                  </a:ext>
                </a:extLst>
              </xdr:cNvPr>
              <xdr:cNvSpPr txBox="1"/>
            </xdr:nvSpPr>
            <xdr:spPr>
              <a:xfrm>
                <a:off x="13320945" y="20049423"/>
                <a:ext cx="604255" cy="25673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neutral</a:t>
                </a:r>
                <a:endParaRPr kumimoji="1" lang="ja-JP" altLang="en-US" sz="1050"/>
              </a:p>
            </xdr:txBody>
          </xdr:sp>
          <xdr:sp macro="" textlink="">
            <xdr:nvSpPr>
              <xdr:cNvPr id="585" name="テキスト ボックス 584">
                <a:extLst>
                  <a:ext uri="{FF2B5EF4-FFF2-40B4-BE49-F238E27FC236}">
                    <a16:creationId xmlns:a16="http://schemas.microsoft.com/office/drawing/2014/main" id="{09C90899-445C-4E7B-AC28-04A1E13CAFC0}"/>
                  </a:ext>
                </a:extLst>
              </xdr:cNvPr>
              <xdr:cNvSpPr txBox="1"/>
            </xdr:nvSpPr>
            <xdr:spPr>
              <a:xfrm>
                <a:off x="11275597" y="18059747"/>
                <a:ext cx="283888" cy="24955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A</a:t>
                </a:r>
                <a:endParaRPr kumimoji="1" lang="ja-JP" altLang="en-US" sz="1050"/>
              </a:p>
            </xdr:txBody>
          </xdr:sp>
          <xdr:sp macro="" textlink="">
            <xdr:nvSpPr>
              <xdr:cNvPr id="586" name="テキスト ボックス 585">
                <a:extLst>
                  <a:ext uri="{FF2B5EF4-FFF2-40B4-BE49-F238E27FC236}">
                    <a16:creationId xmlns:a16="http://schemas.microsoft.com/office/drawing/2014/main" id="{512C921B-3FD0-4202-9FD9-BA9A0C95D257}"/>
                  </a:ext>
                </a:extLst>
              </xdr:cNvPr>
              <xdr:cNvSpPr txBox="1"/>
            </xdr:nvSpPr>
            <xdr:spPr>
              <a:xfrm>
                <a:off x="15687848" y="18059747"/>
                <a:ext cx="273007" cy="249556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B</a:t>
                </a:r>
                <a:endParaRPr kumimoji="1" lang="ja-JP" altLang="en-US" sz="1050"/>
              </a:p>
            </xdr:txBody>
          </xdr:sp>
          <xdr:cxnSp macro="">
            <xdr:nvCxnSpPr>
              <xdr:cNvPr id="587" name="直線コネクタ 586">
                <a:extLst>
                  <a:ext uri="{FF2B5EF4-FFF2-40B4-BE49-F238E27FC236}">
                    <a16:creationId xmlns:a16="http://schemas.microsoft.com/office/drawing/2014/main" id="{2A888339-3969-48F2-952F-66B5945E8495}"/>
                  </a:ext>
                </a:extLst>
              </xdr:cNvPr>
              <xdr:cNvCxnSpPr/>
            </xdr:nvCxnSpPr>
            <xdr:spPr>
              <a:xfrm>
                <a:off x="11655364" y="19161463"/>
                <a:ext cx="3965178" cy="0"/>
              </a:xfrm>
              <a:prstGeom prst="line">
                <a:avLst/>
              </a:prstGeom>
              <a:ln w="9525">
                <a:solidFill>
                  <a:schemeClr val="bg1">
                    <a:lumMod val="75000"/>
                  </a:schemeClr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88" name="直線コネクタ 587">
                <a:extLst>
                  <a:ext uri="{FF2B5EF4-FFF2-40B4-BE49-F238E27FC236}">
                    <a16:creationId xmlns:a16="http://schemas.microsoft.com/office/drawing/2014/main" id="{59910A9E-E30C-46D4-BD24-7DEC30C496A5}"/>
                  </a:ext>
                </a:extLst>
              </xdr:cNvPr>
              <xdr:cNvCxnSpPr/>
            </xdr:nvCxnSpPr>
            <xdr:spPr>
              <a:xfrm>
                <a:off x="13626189" y="17860775"/>
                <a:ext cx="0" cy="1950920"/>
              </a:xfrm>
              <a:prstGeom prst="line">
                <a:avLst/>
              </a:prstGeom>
              <a:ln w="952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89" name="テキスト ボックス 588">
                <a:extLst>
                  <a:ext uri="{FF2B5EF4-FFF2-40B4-BE49-F238E27FC236}">
                    <a16:creationId xmlns:a16="http://schemas.microsoft.com/office/drawing/2014/main" id="{0082F549-0DAD-4AB9-A59C-EA723B7D93F7}"/>
                  </a:ext>
                </a:extLst>
              </xdr:cNvPr>
              <xdr:cNvSpPr txBox="1"/>
            </xdr:nvSpPr>
            <xdr:spPr>
              <a:xfrm>
                <a:off x="11274236" y="18681980"/>
                <a:ext cx="286610" cy="25144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B</a:t>
                </a:r>
                <a:endParaRPr kumimoji="1" lang="ja-JP" altLang="en-US" sz="1050"/>
              </a:p>
            </xdr:txBody>
          </xdr:sp>
          <xdr:sp macro="" textlink="">
            <xdr:nvSpPr>
              <xdr:cNvPr id="590" name="テキスト ボックス 589">
                <a:extLst>
                  <a:ext uri="{FF2B5EF4-FFF2-40B4-BE49-F238E27FC236}">
                    <a16:creationId xmlns:a16="http://schemas.microsoft.com/office/drawing/2014/main" id="{9C967192-DBB2-42EE-9B5D-51F0F4F4DB61}"/>
                  </a:ext>
                </a:extLst>
              </xdr:cNvPr>
              <xdr:cNvSpPr txBox="1"/>
            </xdr:nvSpPr>
            <xdr:spPr>
              <a:xfrm>
                <a:off x="15685127" y="18681980"/>
                <a:ext cx="276359" cy="251443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C</a:t>
                </a:r>
                <a:endParaRPr kumimoji="1" lang="ja-JP" altLang="en-US" sz="1050"/>
              </a:p>
            </xdr:txBody>
          </xdr:sp>
          <xdr:sp macro="" textlink="">
            <xdr:nvSpPr>
              <xdr:cNvPr id="591" name="テキスト ボックス 590">
                <a:extLst>
                  <a:ext uri="{FF2B5EF4-FFF2-40B4-BE49-F238E27FC236}">
                    <a16:creationId xmlns:a16="http://schemas.microsoft.com/office/drawing/2014/main" id="{8F6498CB-2A4A-433C-A503-C473C0A3780C}"/>
                  </a:ext>
                </a:extLst>
              </xdr:cNvPr>
              <xdr:cNvSpPr txBox="1"/>
            </xdr:nvSpPr>
            <xdr:spPr>
              <a:xfrm>
                <a:off x="11274238" y="19371809"/>
                <a:ext cx="286606" cy="247881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A</a:t>
                </a:r>
                <a:endParaRPr kumimoji="1" lang="ja-JP" altLang="en-US" sz="1050"/>
              </a:p>
            </xdr:txBody>
          </xdr:sp>
          <xdr:sp macro="" textlink="">
            <xdr:nvSpPr>
              <xdr:cNvPr id="592" name="テキスト ボックス 591">
                <a:extLst>
                  <a:ext uri="{FF2B5EF4-FFF2-40B4-BE49-F238E27FC236}">
                    <a16:creationId xmlns:a16="http://schemas.microsoft.com/office/drawing/2014/main" id="{1F4619AA-D98D-45C0-B3D3-828109846711}"/>
                  </a:ext>
                </a:extLst>
              </xdr:cNvPr>
              <xdr:cNvSpPr txBox="1"/>
            </xdr:nvSpPr>
            <xdr:spPr>
              <a:xfrm>
                <a:off x="15685125" y="19373169"/>
                <a:ext cx="276361" cy="2451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r>
                  <a:rPr kumimoji="1" lang="en-US" altLang="ja-JP" sz="1050"/>
                  <a:t>C</a:t>
                </a:r>
                <a:endParaRPr kumimoji="1" lang="ja-JP" altLang="en-US" sz="1050"/>
              </a:p>
            </xdr:txBody>
          </xdr:sp>
          <xdr:cxnSp macro="">
            <xdr:nvCxnSpPr>
              <xdr:cNvPr id="593" name="直線コネクタ 592">
                <a:extLst>
                  <a:ext uri="{FF2B5EF4-FFF2-40B4-BE49-F238E27FC236}">
                    <a16:creationId xmlns:a16="http://schemas.microsoft.com/office/drawing/2014/main" id="{22D45222-B724-4CAD-9AC4-BE9F8F4205DC}"/>
                  </a:ext>
                </a:extLst>
              </xdr:cNvPr>
              <xdr:cNvCxnSpPr/>
            </xdr:nvCxnSpPr>
            <xdr:spPr>
              <a:xfrm>
                <a:off x="11656725" y="18501994"/>
                <a:ext cx="3959735" cy="0"/>
              </a:xfrm>
              <a:prstGeom prst="line">
                <a:avLst/>
              </a:prstGeom>
              <a:ln w="9525">
                <a:solidFill>
                  <a:schemeClr val="bg1">
                    <a:lumMod val="75000"/>
                  </a:schemeClr>
                </a:solidFill>
                <a:prstDash val="dash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94" name="テキスト ボックス 593">
                <a:extLst>
                  <a:ext uri="{FF2B5EF4-FFF2-40B4-BE49-F238E27FC236}">
                    <a16:creationId xmlns:a16="http://schemas.microsoft.com/office/drawing/2014/main" id="{407EF992-938F-4F91-A551-C85F766A2AEA}"/>
                  </a:ext>
                </a:extLst>
              </xdr:cNvPr>
              <xdr:cNvSpPr txBox="1"/>
            </xdr:nvSpPr>
            <xdr:spPr>
              <a:xfrm>
                <a:off x="13882569" y="20049422"/>
                <a:ext cx="789172" cy="413595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slightly</a:t>
                </a:r>
              </a:p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  <xdr:sp macro="" textlink="">
            <xdr:nvSpPr>
              <xdr:cNvPr id="595" name="テキスト ボックス 594">
                <a:extLst>
                  <a:ext uri="{FF2B5EF4-FFF2-40B4-BE49-F238E27FC236}">
                    <a16:creationId xmlns:a16="http://schemas.microsoft.com/office/drawing/2014/main" id="{7D166F08-C896-4FC7-8D99-1E017F104C7A}"/>
                  </a:ext>
                </a:extLst>
              </xdr:cNvPr>
              <xdr:cNvSpPr txBox="1"/>
            </xdr:nvSpPr>
            <xdr:spPr>
              <a:xfrm>
                <a:off x="14719722" y="20052144"/>
                <a:ext cx="481106" cy="24720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ctr">
                <a:noAutofit/>
              </a:bodyPr>
              <a:lstStyle/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  <xdr:sp macro="" textlink="">
            <xdr:nvSpPr>
              <xdr:cNvPr id="596" name="テキスト ボックス 595">
                <a:extLst>
                  <a:ext uri="{FF2B5EF4-FFF2-40B4-BE49-F238E27FC236}">
                    <a16:creationId xmlns:a16="http://schemas.microsoft.com/office/drawing/2014/main" id="{EEC95CF0-4C79-446A-8C44-49606B741B2D}"/>
                  </a:ext>
                </a:extLst>
              </xdr:cNvPr>
              <xdr:cNvSpPr txBox="1"/>
            </xdr:nvSpPr>
            <xdr:spPr>
              <a:xfrm>
                <a:off x="15292297" y="20052144"/>
                <a:ext cx="657813" cy="45643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pPr algn="ctr"/>
                <a:r>
                  <a:rPr kumimoji="1" lang="en-US" altLang="ja-JP" sz="1050"/>
                  <a:t>very</a:t>
                </a:r>
                <a:endParaRPr kumimoji="1" lang="en-US" altLang="ja-JP" sz="1050" baseline="0"/>
              </a:p>
              <a:p>
                <a:pPr algn="ctr"/>
                <a:r>
                  <a:rPr kumimoji="1" lang="en-US" altLang="ja-JP" sz="1050" baseline="0"/>
                  <a:t>comfort</a:t>
                </a:r>
                <a:endParaRPr kumimoji="1" lang="ja-JP" altLang="en-US" sz="1050"/>
              </a:p>
            </xdr:txBody>
          </xdr:sp>
        </xdr:grpSp>
        <xdr:sp macro="" textlink="">
          <xdr:nvSpPr>
            <xdr:cNvPr id="598" name="テキスト ボックス 597">
              <a:extLst>
                <a:ext uri="{FF2B5EF4-FFF2-40B4-BE49-F238E27FC236}">
                  <a16:creationId xmlns:a16="http://schemas.microsoft.com/office/drawing/2014/main" id="{033B099D-37B2-4763-9F7E-E7C239EE97D0}"/>
                </a:ext>
              </a:extLst>
            </xdr:cNvPr>
            <xdr:cNvSpPr txBox="1"/>
          </xdr:nvSpPr>
          <xdr:spPr>
            <a:xfrm>
              <a:off x="6008906" y="12555080"/>
              <a:ext cx="793617" cy="24450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tx1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050" baseline="0"/>
                <a:t>5 min</a:t>
              </a:r>
              <a:endParaRPr kumimoji="1" lang="ja-JP" altLang="en-US" sz="1050"/>
            </a:p>
          </xdr:txBody>
        </xdr:sp>
      </xdr:grpSp>
    </xdr:grpSp>
    <xdr:clientData/>
  </xdr:twoCellAnchor>
  <xdr:twoCellAnchor>
    <xdr:from>
      <xdr:col>3</xdr:col>
      <xdr:colOff>1278744</xdr:colOff>
      <xdr:row>115</xdr:row>
      <xdr:rowOff>100339</xdr:rowOff>
    </xdr:from>
    <xdr:to>
      <xdr:col>3</xdr:col>
      <xdr:colOff>6875057</xdr:colOff>
      <xdr:row>134</xdr:row>
      <xdr:rowOff>61056</xdr:rowOff>
    </xdr:to>
    <xdr:grpSp>
      <xdr:nvGrpSpPr>
        <xdr:cNvPr id="240" name="グループ化 239">
          <a:extLst>
            <a:ext uri="{FF2B5EF4-FFF2-40B4-BE49-F238E27FC236}">
              <a16:creationId xmlns:a16="http://schemas.microsoft.com/office/drawing/2014/main" id="{4EEE5B5B-9971-44D6-BD7D-820C5C2BE112}"/>
            </a:ext>
          </a:extLst>
        </xdr:cNvPr>
        <xdr:cNvGrpSpPr/>
      </xdr:nvGrpSpPr>
      <xdr:grpSpPr>
        <a:xfrm>
          <a:off x="18407416" y="18875475"/>
          <a:ext cx="5601755" cy="3063146"/>
          <a:chOff x="10847019" y="17469192"/>
          <a:chExt cx="5610215" cy="3039384"/>
        </a:xfrm>
      </xdr:grpSpPr>
      <xdr:graphicFrame macro="">
        <xdr:nvGraphicFramePr>
          <xdr:cNvPr id="241" name="グラフ 240">
            <a:extLst>
              <a:ext uri="{FF2B5EF4-FFF2-40B4-BE49-F238E27FC236}">
                <a16:creationId xmlns:a16="http://schemas.microsoft.com/office/drawing/2014/main" id="{2F80659B-6DDE-4CF6-8669-0A04580783D8}"/>
              </a:ext>
            </a:extLst>
          </xdr:cNvPr>
          <xdr:cNvGraphicFramePr/>
        </xdr:nvGraphicFramePr>
        <xdr:xfrm>
          <a:off x="10847019" y="17469192"/>
          <a:ext cx="5610215" cy="29049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sp macro="" textlink="">
        <xdr:nvSpPr>
          <xdr:cNvPr id="242" name="テキスト ボックス 241">
            <a:extLst>
              <a:ext uri="{FF2B5EF4-FFF2-40B4-BE49-F238E27FC236}">
                <a16:creationId xmlns:a16="http://schemas.microsoft.com/office/drawing/2014/main" id="{29695FA2-367F-46C1-A7FA-058864E4D2DA}"/>
              </a:ext>
            </a:extLst>
          </xdr:cNvPr>
          <xdr:cNvSpPr txBox="1"/>
        </xdr:nvSpPr>
        <xdr:spPr>
          <a:xfrm>
            <a:off x="11247832" y="20052144"/>
            <a:ext cx="754688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243" name="テキスト ボックス 242">
            <a:extLst>
              <a:ext uri="{FF2B5EF4-FFF2-40B4-BE49-F238E27FC236}">
                <a16:creationId xmlns:a16="http://schemas.microsoft.com/office/drawing/2014/main" id="{1DE882E3-7A54-4E2E-8D3B-D983460F9617}"/>
              </a:ext>
            </a:extLst>
          </xdr:cNvPr>
          <xdr:cNvSpPr txBox="1"/>
        </xdr:nvSpPr>
        <xdr:spPr>
          <a:xfrm>
            <a:off x="11925666" y="20052144"/>
            <a:ext cx="741194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244" name="テキスト ボックス 243">
            <a:extLst>
              <a:ext uri="{FF2B5EF4-FFF2-40B4-BE49-F238E27FC236}">
                <a16:creationId xmlns:a16="http://schemas.microsoft.com/office/drawing/2014/main" id="{570E42B8-1693-4A81-AA60-C054DFBCF89E}"/>
              </a:ext>
            </a:extLst>
          </xdr:cNvPr>
          <xdr:cNvSpPr txBox="1"/>
        </xdr:nvSpPr>
        <xdr:spPr>
          <a:xfrm>
            <a:off x="12433093" y="20049422"/>
            <a:ext cx="1006751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245" name="テキスト ボックス 244">
            <a:extLst>
              <a:ext uri="{FF2B5EF4-FFF2-40B4-BE49-F238E27FC236}">
                <a16:creationId xmlns:a16="http://schemas.microsoft.com/office/drawing/2014/main" id="{EE687C77-E7E6-4E2D-B716-236349D737E3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246" name="テキスト ボックス 245">
            <a:extLst>
              <a:ext uri="{FF2B5EF4-FFF2-40B4-BE49-F238E27FC236}">
                <a16:creationId xmlns:a16="http://schemas.microsoft.com/office/drawing/2014/main" id="{20A44D7B-26E9-4989-9571-4299936DF1DD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247" name="テキスト ボックス 246">
            <a:extLst>
              <a:ext uri="{FF2B5EF4-FFF2-40B4-BE49-F238E27FC236}">
                <a16:creationId xmlns:a16="http://schemas.microsoft.com/office/drawing/2014/main" id="{B24FEE25-A35E-4016-BED0-76E4E3A05C9A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248" name="直線コネクタ 247">
            <a:extLst>
              <a:ext uri="{FF2B5EF4-FFF2-40B4-BE49-F238E27FC236}">
                <a16:creationId xmlns:a16="http://schemas.microsoft.com/office/drawing/2014/main" id="{4D7E56FF-8C93-4E0A-B456-AFC3F7D22D52}"/>
              </a:ext>
            </a:extLst>
          </xdr:cNvPr>
          <xdr:cNvCxnSpPr/>
        </xdr:nvCxnSpPr>
        <xdr:spPr>
          <a:xfrm>
            <a:off x="11655364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直線コネクタ 248">
            <a:extLst>
              <a:ext uri="{FF2B5EF4-FFF2-40B4-BE49-F238E27FC236}">
                <a16:creationId xmlns:a16="http://schemas.microsoft.com/office/drawing/2014/main" id="{A0DBDEE5-D794-4357-9FC8-A104AE566344}"/>
              </a:ext>
            </a:extLst>
          </xdr:cNvPr>
          <xdr:cNvCxnSpPr/>
        </xdr:nvCxnSpPr>
        <xdr:spPr>
          <a:xfrm>
            <a:off x="13626189" y="17860775"/>
            <a:ext cx="0" cy="195092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テキスト ボックス 249">
            <a:extLst>
              <a:ext uri="{FF2B5EF4-FFF2-40B4-BE49-F238E27FC236}">
                <a16:creationId xmlns:a16="http://schemas.microsoft.com/office/drawing/2014/main" id="{BADCE615-0C74-4791-8C5B-1B28E1898259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251" name="テキスト ボックス 250">
            <a:extLst>
              <a:ext uri="{FF2B5EF4-FFF2-40B4-BE49-F238E27FC236}">
                <a16:creationId xmlns:a16="http://schemas.microsoft.com/office/drawing/2014/main" id="{306B5AB2-595C-4B1D-9702-19A89FCFD758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252" name="テキスト ボックス 251">
            <a:extLst>
              <a:ext uri="{FF2B5EF4-FFF2-40B4-BE49-F238E27FC236}">
                <a16:creationId xmlns:a16="http://schemas.microsoft.com/office/drawing/2014/main" id="{7AC7C887-9725-468F-946E-D74DDE703856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253" name="テキスト ボックス 252">
            <a:extLst>
              <a:ext uri="{FF2B5EF4-FFF2-40B4-BE49-F238E27FC236}">
                <a16:creationId xmlns:a16="http://schemas.microsoft.com/office/drawing/2014/main" id="{7DD6EC12-8DA1-4B12-923E-E0D5ABA1EF6C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254" name="直線コネクタ 253">
            <a:extLst>
              <a:ext uri="{FF2B5EF4-FFF2-40B4-BE49-F238E27FC236}">
                <a16:creationId xmlns:a16="http://schemas.microsoft.com/office/drawing/2014/main" id="{8C87801A-2922-49A9-BCA0-97C6F1F96E64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5" name="テキスト ボックス 254">
            <a:extLst>
              <a:ext uri="{FF2B5EF4-FFF2-40B4-BE49-F238E27FC236}">
                <a16:creationId xmlns:a16="http://schemas.microsoft.com/office/drawing/2014/main" id="{59EAF410-0990-4E73-B1D2-C07C11D5E892}"/>
              </a:ext>
            </a:extLst>
          </xdr:cNvPr>
          <xdr:cNvSpPr txBox="1"/>
        </xdr:nvSpPr>
        <xdr:spPr>
          <a:xfrm>
            <a:off x="13882569" y="20049422"/>
            <a:ext cx="789172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256" name="テキスト ボックス 255">
            <a:extLst>
              <a:ext uri="{FF2B5EF4-FFF2-40B4-BE49-F238E27FC236}">
                <a16:creationId xmlns:a16="http://schemas.microsoft.com/office/drawing/2014/main" id="{70911D40-CC44-41FD-A3CF-178BCF8A835F}"/>
              </a:ext>
            </a:extLst>
          </xdr:cNvPr>
          <xdr:cNvSpPr txBox="1"/>
        </xdr:nvSpPr>
        <xdr:spPr>
          <a:xfrm>
            <a:off x="14527436" y="20052144"/>
            <a:ext cx="865679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257" name="テキスト ボックス 256">
            <a:extLst>
              <a:ext uri="{FF2B5EF4-FFF2-40B4-BE49-F238E27FC236}">
                <a16:creationId xmlns:a16="http://schemas.microsoft.com/office/drawing/2014/main" id="{5CC6D6E7-095A-4C8E-AA92-FB1D7317B30D}"/>
              </a:ext>
            </a:extLst>
          </xdr:cNvPr>
          <xdr:cNvSpPr txBox="1"/>
        </xdr:nvSpPr>
        <xdr:spPr>
          <a:xfrm>
            <a:off x="15214373" y="20052144"/>
            <a:ext cx="813662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</xdr:grpSp>
    <xdr:clientData/>
  </xdr:twoCellAnchor>
  <xdr:twoCellAnchor>
    <xdr:from>
      <xdr:col>3</xdr:col>
      <xdr:colOff>1265462</xdr:colOff>
      <xdr:row>99</xdr:row>
      <xdr:rowOff>125497</xdr:rowOff>
    </xdr:from>
    <xdr:to>
      <xdr:col>3</xdr:col>
      <xdr:colOff>6878962</xdr:colOff>
      <xdr:row>117</xdr:row>
      <xdr:rowOff>110479</xdr:rowOff>
    </xdr:to>
    <xdr:graphicFrame macro="">
      <xdr:nvGraphicFramePr>
        <xdr:cNvPr id="259" name="グラフ 258">
          <a:extLst>
            <a:ext uri="{FF2B5EF4-FFF2-40B4-BE49-F238E27FC236}">
              <a16:creationId xmlns:a16="http://schemas.microsoft.com/office/drawing/2014/main" id="{69FAEB03-EC5B-4616-BD1E-6A59D01FF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1719055</xdr:colOff>
      <xdr:row>115</xdr:row>
      <xdr:rowOff>109411</xdr:rowOff>
    </xdr:from>
    <xdr:to>
      <xdr:col>3</xdr:col>
      <xdr:colOff>2377106</xdr:colOff>
      <xdr:row>117</xdr:row>
      <xdr:rowOff>33896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A67294E6-CE71-47BA-91DB-77FA5EA1D366}"/>
            </a:ext>
          </a:extLst>
        </xdr:cNvPr>
        <xdr:cNvSpPr txBox="1"/>
      </xdr:nvSpPr>
      <xdr:spPr>
        <a:xfrm>
          <a:off x="18842284" y="18261340"/>
          <a:ext cx="658051" cy="240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/>
            <a:t>very</a:t>
          </a:r>
          <a:r>
            <a:rPr kumimoji="1" lang="en-US" altLang="ja-JP" sz="1050" baseline="0"/>
            <a:t> hot</a:t>
          </a:r>
          <a:endParaRPr kumimoji="1" lang="ja-JP" altLang="en-US" sz="1050"/>
        </a:p>
      </xdr:txBody>
    </xdr:sp>
    <xdr:clientData/>
  </xdr:twoCellAnchor>
  <xdr:twoCellAnchor>
    <xdr:from>
      <xdr:col>3</xdr:col>
      <xdr:colOff>2529431</xdr:colOff>
      <xdr:row>115</xdr:row>
      <xdr:rowOff>109411</xdr:rowOff>
    </xdr:from>
    <xdr:to>
      <xdr:col>3</xdr:col>
      <xdr:colOff>2909386</xdr:colOff>
      <xdr:row>117</xdr:row>
      <xdr:rowOff>33896</xdr:rowOff>
    </xdr:to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51AA9E78-AD45-4039-A1C8-F1F4D0176AB1}"/>
            </a:ext>
          </a:extLst>
        </xdr:cNvPr>
        <xdr:cNvSpPr txBox="1"/>
      </xdr:nvSpPr>
      <xdr:spPr>
        <a:xfrm>
          <a:off x="19652660" y="18261340"/>
          <a:ext cx="379955" cy="240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 baseline="0"/>
            <a:t>hot</a:t>
          </a:r>
          <a:endParaRPr kumimoji="1" lang="ja-JP" altLang="en-US" sz="1050"/>
        </a:p>
      </xdr:txBody>
    </xdr:sp>
    <xdr:clientData/>
  </xdr:twoCellAnchor>
  <xdr:twoCellAnchor>
    <xdr:from>
      <xdr:col>3</xdr:col>
      <xdr:colOff>2965118</xdr:colOff>
      <xdr:row>115</xdr:row>
      <xdr:rowOff>106768</xdr:rowOff>
    </xdr:from>
    <xdr:to>
      <xdr:col>3</xdr:col>
      <xdr:colOff>3754575</xdr:colOff>
      <xdr:row>117</xdr:row>
      <xdr:rowOff>40505</xdr:rowOff>
    </xdr:to>
    <xdr:sp macro="" textlink="">
      <xdr:nvSpPr>
        <xdr:cNvPr id="262" name="テキスト ボックス 261">
          <a:extLst>
            <a:ext uri="{FF2B5EF4-FFF2-40B4-BE49-F238E27FC236}">
              <a16:creationId xmlns:a16="http://schemas.microsoft.com/office/drawing/2014/main" id="{1479BF4F-BE57-4A91-925A-164CA717253B}"/>
            </a:ext>
          </a:extLst>
        </xdr:cNvPr>
        <xdr:cNvSpPr txBox="1"/>
      </xdr:nvSpPr>
      <xdr:spPr>
        <a:xfrm>
          <a:off x="20088347" y="18258697"/>
          <a:ext cx="789457" cy="249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 baseline="0"/>
            <a:t>slightly hot</a:t>
          </a:r>
          <a:endParaRPr kumimoji="1" lang="ja-JP" altLang="en-US" sz="1050"/>
        </a:p>
      </xdr:txBody>
    </xdr:sp>
    <xdr:clientData/>
  </xdr:twoCellAnchor>
  <xdr:twoCellAnchor>
    <xdr:from>
      <xdr:col>3</xdr:col>
      <xdr:colOff>3744462</xdr:colOff>
      <xdr:row>115</xdr:row>
      <xdr:rowOff>106768</xdr:rowOff>
    </xdr:from>
    <xdr:to>
      <xdr:col>3</xdr:col>
      <xdr:colOff>4348935</xdr:colOff>
      <xdr:row>117</xdr:row>
      <xdr:rowOff>40505</xdr:rowOff>
    </xdr:to>
    <xdr:sp macro="" textlink="">
      <xdr:nvSpPr>
        <xdr:cNvPr id="263" name="テキスト ボックス 262">
          <a:extLst>
            <a:ext uri="{FF2B5EF4-FFF2-40B4-BE49-F238E27FC236}">
              <a16:creationId xmlns:a16="http://schemas.microsoft.com/office/drawing/2014/main" id="{9B1B5CD7-DBC6-4D06-ADA8-EB312F687559}"/>
            </a:ext>
          </a:extLst>
        </xdr:cNvPr>
        <xdr:cNvSpPr txBox="1"/>
      </xdr:nvSpPr>
      <xdr:spPr>
        <a:xfrm>
          <a:off x="20867691" y="18258697"/>
          <a:ext cx="604473" cy="249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 baseline="0"/>
            <a:t>neutral</a:t>
          </a:r>
          <a:endParaRPr kumimoji="1" lang="ja-JP" altLang="en-US" sz="1050"/>
        </a:p>
      </xdr:txBody>
    </xdr:sp>
    <xdr:clientData/>
  </xdr:twoCellAnchor>
  <xdr:twoCellAnchor>
    <xdr:from>
      <xdr:col>3</xdr:col>
      <xdr:colOff>4309392</xdr:colOff>
      <xdr:row>115</xdr:row>
      <xdr:rowOff>106768</xdr:rowOff>
    </xdr:from>
    <xdr:to>
      <xdr:col>3</xdr:col>
      <xdr:colOff>5130154</xdr:colOff>
      <xdr:row>117</xdr:row>
      <xdr:rowOff>40505</xdr:rowOff>
    </xdr:to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62CCE216-FB37-4F38-84D5-4030F13AD992}"/>
            </a:ext>
          </a:extLst>
        </xdr:cNvPr>
        <xdr:cNvSpPr txBox="1"/>
      </xdr:nvSpPr>
      <xdr:spPr>
        <a:xfrm>
          <a:off x="21432621" y="18258697"/>
          <a:ext cx="820762" cy="249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 baseline="0"/>
            <a:t>slightly hot</a:t>
          </a:r>
          <a:endParaRPr kumimoji="1" lang="ja-JP" altLang="en-US" sz="1050"/>
        </a:p>
      </xdr:txBody>
    </xdr:sp>
    <xdr:clientData/>
  </xdr:twoCellAnchor>
  <xdr:twoCellAnchor>
    <xdr:from>
      <xdr:col>3</xdr:col>
      <xdr:colOff>5196502</xdr:colOff>
      <xdr:row>115</xdr:row>
      <xdr:rowOff>109411</xdr:rowOff>
    </xdr:from>
    <xdr:to>
      <xdr:col>3</xdr:col>
      <xdr:colOff>5566930</xdr:colOff>
      <xdr:row>117</xdr:row>
      <xdr:rowOff>33896</xdr:rowOff>
    </xdr:to>
    <xdr:sp macro="" textlink="">
      <xdr:nvSpPr>
        <xdr:cNvPr id="265" name="テキスト ボックス 264">
          <a:extLst>
            <a:ext uri="{FF2B5EF4-FFF2-40B4-BE49-F238E27FC236}">
              <a16:creationId xmlns:a16="http://schemas.microsoft.com/office/drawing/2014/main" id="{87C32824-FB1E-4D22-B651-40E02F00D37D}"/>
            </a:ext>
          </a:extLst>
        </xdr:cNvPr>
        <xdr:cNvSpPr txBox="1"/>
      </xdr:nvSpPr>
      <xdr:spPr>
        <a:xfrm>
          <a:off x="22319731" y="18261340"/>
          <a:ext cx="370428" cy="240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 baseline="0"/>
            <a:t>hot</a:t>
          </a:r>
          <a:endParaRPr kumimoji="1" lang="ja-JP" altLang="en-US" sz="1050"/>
        </a:p>
      </xdr:txBody>
    </xdr:sp>
    <xdr:clientData/>
  </xdr:twoCellAnchor>
  <xdr:twoCellAnchor>
    <xdr:from>
      <xdr:col>3</xdr:col>
      <xdr:colOff>5726338</xdr:colOff>
      <xdr:row>115</xdr:row>
      <xdr:rowOff>109411</xdr:rowOff>
    </xdr:from>
    <xdr:to>
      <xdr:col>3</xdr:col>
      <xdr:colOff>6384389</xdr:colOff>
      <xdr:row>117</xdr:row>
      <xdr:rowOff>33896</xdr:rowOff>
    </xdr:to>
    <xdr:sp macro="" textlink="">
      <xdr:nvSpPr>
        <xdr:cNvPr id="266" name="テキスト ボックス 265">
          <a:extLst>
            <a:ext uri="{FF2B5EF4-FFF2-40B4-BE49-F238E27FC236}">
              <a16:creationId xmlns:a16="http://schemas.microsoft.com/office/drawing/2014/main" id="{9E847A0C-B1D2-4D0E-9F34-33D4CF8D4C3B}"/>
            </a:ext>
          </a:extLst>
        </xdr:cNvPr>
        <xdr:cNvSpPr txBox="1"/>
      </xdr:nvSpPr>
      <xdr:spPr>
        <a:xfrm>
          <a:off x="22849567" y="18261340"/>
          <a:ext cx="658051" cy="240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/>
            <a:t>very</a:t>
          </a:r>
          <a:r>
            <a:rPr kumimoji="1" lang="en-US" altLang="ja-JP" sz="1050" baseline="0"/>
            <a:t> hot</a:t>
          </a:r>
          <a:endParaRPr kumimoji="1" lang="ja-JP" altLang="en-US" sz="1050"/>
        </a:p>
      </xdr:txBody>
    </xdr:sp>
    <xdr:clientData/>
  </xdr:twoCellAnchor>
  <xdr:twoCellAnchor>
    <xdr:from>
      <xdr:col>3</xdr:col>
      <xdr:colOff>1698375</xdr:colOff>
      <xdr:row>103</xdr:row>
      <xdr:rowOff>67864</xdr:rowOff>
    </xdr:from>
    <xdr:to>
      <xdr:col>3</xdr:col>
      <xdr:colOff>1982365</xdr:colOff>
      <xdr:row>104</xdr:row>
      <xdr:rowOff>152471</xdr:rowOff>
    </xdr:to>
    <xdr:sp macro="" textlink="">
      <xdr:nvSpPr>
        <xdr:cNvPr id="267" name="テキスト ボックス 266">
          <a:extLst>
            <a:ext uri="{FF2B5EF4-FFF2-40B4-BE49-F238E27FC236}">
              <a16:creationId xmlns:a16="http://schemas.microsoft.com/office/drawing/2014/main" id="{870789B9-5975-4102-87D4-1A7EE17AC7B8}"/>
            </a:ext>
          </a:extLst>
        </xdr:cNvPr>
        <xdr:cNvSpPr txBox="1"/>
      </xdr:nvSpPr>
      <xdr:spPr>
        <a:xfrm>
          <a:off x="18821604" y="16325678"/>
          <a:ext cx="283990" cy="242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/>
            <a:t>A</a:t>
          </a:r>
          <a:endParaRPr kumimoji="1" lang="ja-JP" altLang="en-US" sz="1050"/>
        </a:p>
      </xdr:txBody>
    </xdr:sp>
    <xdr:clientData/>
  </xdr:twoCellAnchor>
  <xdr:twoCellAnchor>
    <xdr:from>
      <xdr:col>3</xdr:col>
      <xdr:colOff>6112219</xdr:colOff>
      <xdr:row>103</xdr:row>
      <xdr:rowOff>67864</xdr:rowOff>
    </xdr:from>
    <xdr:to>
      <xdr:col>3</xdr:col>
      <xdr:colOff>6385325</xdr:colOff>
      <xdr:row>104</xdr:row>
      <xdr:rowOff>152471</xdr:rowOff>
    </xdr:to>
    <xdr:sp macro="" textlink="">
      <xdr:nvSpPr>
        <xdr:cNvPr id="268" name="テキスト ボックス 267">
          <a:extLst>
            <a:ext uri="{FF2B5EF4-FFF2-40B4-BE49-F238E27FC236}">
              <a16:creationId xmlns:a16="http://schemas.microsoft.com/office/drawing/2014/main" id="{121CBFFF-597D-489A-AD10-52931839CF1B}"/>
            </a:ext>
          </a:extLst>
        </xdr:cNvPr>
        <xdr:cNvSpPr txBox="1"/>
      </xdr:nvSpPr>
      <xdr:spPr>
        <a:xfrm>
          <a:off x="23235448" y="16325678"/>
          <a:ext cx="273106" cy="2424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/>
            <a:t>B</a:t>
          </a:r>
          <a:endParaRPr kumimoji="1" lang="ja-JP" altLang="en-US" sz="1050"/>
        </a:p>
      </xdr:txBody>
    </xdr:sp>
    <xdr:clientData/>
  </xdr:twoCellAnchor>
  <xdr:twoCellAnchor>
    <xdr:from>
      <xdr:col>3</xdr:col>
      <xdr:colOff>2051065</xdr:colOff>
      <xdr:row>110</xdr:row>
      <xdr:rowOff>33308</xdr:rowOff>
    </xdr:from>
    <xdr:to>
      <xdr:col>3</xdr:col>
      <xdr:colOff>6017675</xdr:colOff>
      <xdr:row>110</xdr:row>
      <xdr:rowOff>33308</xdr:rowOff>
    </xdr:to>
    <xdr:cxnSp macro="">
      <xdr:nvCxnSpPr>
        <xdr:cNvPr id="269" name="直線コネクタ 268">
          <a:extLst>
            <a:ext uri="{FF2B5EF4-FFF2-40B4-BE49-F238E27FC236}">
              <a16:creationId xmlns:a16="http://schemas.microsoft.com/office/drawing/2014/main" id="{E265EF57-4E42-4BED-A2CE-1072B997D1FF}"/>
            </a:ext>
          </a:extLst>
        </xdr:cNvPr>
        <xdr:cNvCxnSpPr/>
      </xdr:nvCxnSpPr>
      <xdr:spPr>
        <a:xfrm>
          <a:off x="19174294" y="17396022"/>
          <a:ext cx="3966610" cy="0"/>
        </a:xfrm>
        <a:prstGeom prst="line">
          <a:avLst/>
        </a:prstGeom>
        <a:ln w="9525">
          <a:solidFill>
            <a:schemeClr val="bg1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4049816</xdr:colOff>
      <xdr:row>102</xdr:row>
      <xdr:rowOff>32401</xdr:rowOff>
    </xdr:from>
    <xdr:to>
      <xdr:col>3</xdr:col>
      <xdr:colOff>4049816</xdr:colOff>
      <xdr:row>114</xdr:row>
      <xdr:rowOff>33652</xdr:rowOff>
    </xdr:to>
    <xdr:cxnSp macro="">
      <xdr:nvCxnSpPr>
        <xdr:cNvPr id="270" name="直線コネクタ 269">
          <a:extLst>
            <a:ext uri="{FF2B5EF4-FFF2-40B4-BE49-F238E27FC236}">
              <a16:creationId xmlns:a16="http://schemas.microsoft.com/office/drawing/2014/main" id="{792D27A8-E1AA-45A1-9849-C95E0C79EE50}"/>
            </a:ext>
          </a:extLst>
        </xdr:cNvPr>
        <xdr:cNvCxnSpPr/>
      </xdr:nvCxnSpPr>
      <xdr:spPr>
        <a:xfrm>
          <a:off x="21173045" y="16132372"/>
          <a:ext cx="0" cy="1895366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1697014</xdr:colOff>
      <xdr:row>107</xdr:row>
      <xdr:rowOff>41007</xdr:rowOff>
    </xdr:from>
    <xdr:to>
      <xdr:col>3</xdr:col>
      <xdr:colOff>1983727</xdr:colOff>
      <xdr:row>108</xdr:row>
      <xdr:rowOff>127447</xdr:rowOff>
    </xdr:to>
    <xdr:sp macro="" textlink="">
      <xdr:nvSpPr>
        <xdr:cNvPr id="271" name="テキスト ボックス 270">
          <a:extLst>
            <a:ext uri="{FF2B5EF4-FFF2-40B4-BE49-F238E27FC236}">
              <a16:creationId xmlns:a16="http://schemas.microsoft.com/office/drawing/2014/main" id="{FD8D8C4A-8A0B-4E1F-9542-7EE7750CE711}"/>
            </a:ext>
          </a:extLst>
        </xdr:cNvPr>
        <xdr:cNvSpPr txBox="1"/>
      </xdr:nvSpPr>
      <xdr:spPr>
        <a:xfrm>
          <a:off x="18820243" y="16930193"/>
          <a:ext cx="286713" cy="2442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/>
            <a:t>B</a:t>
          </a:r>
          <a:endParaRPr kumimoji="1" lang="ja-JP" altLang="en-US" sz="1050"/>
        </a:p>
      </xdr:txBody>
    </xdr:sp>
    <xdr:clientData/>
  </xdr:twoCellAnchor>
  <xdr:twoCellAnchor>
    <xdr:from>
      <xdr:col>3</xdr:col>
      <xdr:colOff>6109497</xdr:colOff>
      <xdr:row>107</xdr:row>
      <xdr:rowOff>41007</xdr:rowOff>
    </xdr:from>
    <xdr:to>
      <xdr:col>3</xdr:col>
      <xdr:colOff>6385956</xdr:colOff>
      <xdr:row>108</xdr:row>
      <xdr:rowOff>127447</xdr:rowOff>
    </xdr:to>
    <xdr:sp macro="" textlink="">
      <xdr:nvSpPr>
        <xdr:cNvPr id="272" name="テキスト ボックス 271">
          <a:extLst>
            <a:ext uri="{FF2B5EF4-FFF2-40B4-BE49-F238E27FC236}">
              <a16:creationId xmlns:a16="http://schemas.microsoft.com/office/drawing/2014/main" id="{DD3E6577-1F60-48B6-B425-77D5EE2302CD}"/>
            </a:ext>
          </a:extLst>
        </xdr:cNvPr>
        <xdr:cNvSpPr txBox="1"/>
      </xdr:nvSpPr>
      <xdr:spPr>
        <a:xfrm>
          <a:off x="23232726" y="16930193"/>
          <a:ext cx="276459" cy="2442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/>
            <a:t>C</a:t>
          </a:r>
          <a:endParaRPr kumimoji="1" lang="ja-JP" altLang="en-US" sz="1050"/>
        </a:p>
      </xdr:txBody>
    </xdr:sp>
    <xdr:clientData/>
  </xdr:twoCellAnchor>
  <xdr:twoCellAnchor>
    <xdr:from>
      <xdr:col>3</xdr:col>
      <xdr:colOff>1697016</xdr:colOff>
      <xdr:row>111</xdr:row>
      <xdr:rowOff>79821</xdr:rowOff>
    </xdr:from>
    <xdr:to>
      <xdr:col>3</xdr:col>
      <xdr:colOff>1983725</xdr:colOff>
      <xdr:row>113</xdr:row>
      <xdr:rowOff>4957</xdr:rowOff>
    </xdr:to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BDDAD217-C68E-46C5-9623-86A9C3C20492}"/>
            </a:ext>
          </a:extLst>
        </xdr:cNvPr>
        <xdr:cNvSpPr txBox="1"/>
      </xdr:nvSpPr>
      <xdr:spPr>
        <a:xfrm>
          <a:off x="18820245" y="17600378"/>
          <a:ext cx="286709" cy="2408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/>
            <a:t>A</a:t>
          </a:r>
          <a:endParaRPr kumimoji="1" lang="ja-JP" altLang="en-US" sz="1050"/>
        </a:p>
      </xdr:txBody>
    </xdr:sp>
    <xdr:clientData/>
  </xdr:twoCellAnchor>
  <xdr:twoCellAnchor>
    <xdr:from>
      <xdr:col>3</xdr:col>
      <xdr:colOff>6109495</xdr:colOff>
      <xdr:row>111</xdr:row>
      <xdr:rowOff>81143</xdr:rowOff>
    </xdr:from>
    <xdr:to>
      <xdr:col>3</xdr:col>
      <xdr:colOff>6385956</xdr:colOff>
      <xdr:row>113</xdr:row>
      <xdr:rowOff>3636</xdr:rowOff>
    </xdr:to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20CE0ABF-9574-4C01-B053-C631074A3437}"/>
            </a:ext>
          </a:extLst>
        </xdr:cNvPr>
        <xdr:cNvSpPr txBox="1"/>
      </xdr:nvSpPr>
      <xdr:spPr>
        <a:xfrm>
          <a:off x="23232724" y="17601700"/>
          <a:ext cx="276461" cy="2381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r>
            <a:rPr kumimoji="1" lang="en-US" altLang="ja-JP" sz="1050"/>
            <a:t>C</a:t>
          </a:r>
          <a:endParaRPr kumimoji="1" lang="ja-JP" altLang="en-US" sz="1050"/>
        </a:p>
      </xdr:txBody>
    </xdr:sp>
    <xdr:clientData/>
  </xdr:twoCellAnchor>
  <xdr:twoCellAnchor>
    <xdr:from>
      <xdr:col>3</xdr:col>
      <xdr:colOff>2079641</xdr:colOff>
      <xdr:row>106</xdr:row>
      <xdr:rowOff>23989</xdr:rowOff>
    </xdr:from>
    <xdr:to>
      <xdr:col>3</xdr:col>
      <xdr:colOff>6040806</xdr:colOff>
      <xdr:row>106</xdr:row>
      <xdr:rowOff>23989</xdr:rowOff>
    </xdr:to>
    <xdr:cxnSp macro="">
      <xdr:nvCxnSpPr>
        <xdr:cNvPr id="275" name="直線コネクタ 274">
          <a:extLst>
            <a:ext uri="{FF2B5EF4-FFF2-40B4-BE49-F238E27FC236}">
              <a16:creationId xmlns:a16="http://schemas.microsoft.com/office/drawing/2014/main" id="{5203DB05-35A1-48E2-A7DF-4DF608B657F7}"/>
            </a:ext>
          </a:extLst>
        </xdr:cNvPr>
        <xdr:cNvCxnSpPr/>
      </xdr:nvCxnSpPr>
      <xdr:spPr>
        <a:xfrm>
          <a:off x="19202870" y="16755332"/>
          <a:ext cx="3961165" cy="0"/>
        </a:xfrm>
        <a:prstGeom prst="line">
          <a:avLst/>
        </a:prstGeom>
        <a:ln w="9525">
          <a:solidFill>
            <a:schemeClr val="bg1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7333923</xdr:colOff>
      <xdr:row>115</xdr:row>
      <xdr:rowOff>57596</xdr:rowOff>
    </xdr:from>
    <xdr:to>
      <xdr:col>4</xdr:col>
      <xdr:colOff>3953603</xdr:colOff>
      <xdr:row>134</xdr:row>
      <xdr:rowOff>18312</xdr:rowOff>
    </xdr:to>
    <xdr:grpSp>
      <xdr:nvGrpSpPr>
        <xdr:cNvPr id="276" name="グループ化 275">
          <a:extLst>
            <a:ext uri="{FF2B5EF4-FFF2-40B4-BE49-F238E27FC236}">
              <a16:creationId xmlns:a16="http://schemas.microsoft.com/office/drawing/2014/main" id="{F87F7431-A381-4DB0-B2ED-09602E149867}"/>
            </a:ext>
          </a:extLst>
        </xdr:cNvPr>
        <xdr:cNvGrpSpPr/>
      </xdr:nvGrpSpPr>
      <xdr:grpSpPr>
        <a:xfrm>
          <a:off x="24468037" y="18832732"/>
          <a:ext cx="5599034" cy="3068587"/>
          <a:chOff x="10847019" y="17469192"/>
          <a:chExt cx="5610215" cy="3039384"/>
        </a:xfrm>
      </xdr:grpSpPr>
      <xdr:graphicFrame macro="">
        <xdr:nvGraphicFramePr>
          <xdr:cNvPr id="277" name="グラフ 276">
            <a:extLst>
              <a:ext uri="{FF2B5EF4-FFF2-40B4-BE49-F238E27FC236}">
                <a16:creationId xmlns:a16="http://schemas.microsoft.com/office/drawing/2014/main" id="{49D0AAFA-8AE6-4182-B864-7AEE8F81E6A7}"/>
              </a:ext>
            </a:extLst>
          </xdr:cNvPr>
          <xdr:cNvGraphicFramePr/>
        </xdr:nvGraphicFramePr>
        <xdr:xfrm>
          <a:off x="10847019" y="17469192"/>
          <a:ext cx="5610215" cy="29049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sp macro="" textlink="">
        <xdr:nvSpPr>
          <xdr:cNvPr id="278" name="テキスト ボックス 277">
            <a:extLst>
              <a:ext uri="{FF2B5EF4-FFF2-40B4-BE49-F238E27FC236}">
                <a16:creationId xmlns:a16="http://schemas.microsoft.com/office/drawing/2014/main" id="{53000E73-5285-449F-8A4B-BAD1EBDB2181}"/>
              </a:ext>
            </a:extLst>
          </xdr:cNvPr>
          <xdr:cNvSpPr txBox="1"/>
        </xdr:nvSpPr>
        <xdr:spPr>
          <a:xfrm>
            <a:off x="11247832" y="20052144"/>
            <a:ext cx="754688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279" name="テキスト ボックス 278">
            <a:extLst>
              <a:ext uri="{FF2B5EF4-FFF2-40B4-BE49-F238E27FC236}">
                <a16:creationId xmlns:a16="http://schemas.microsoft.com/office/drawing/2014/main" id="{C5ABA366-CCCC-4B8E-A743-3CAD711D92DB}"/>
              </a:ext>
            </a:extLst>
          </xdr:cNvPr>
          <xdr:cNvSpPr txBox="1"/>
        </xdr:nvSpPr>
        <xdr:spPr>
          <a:xfrm>
            <a:off x="11925666" y="20052144"/>
            <a:ext cx="741194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280" name="テキスト ボックス 279">
            <a:extLst>
              <a:ext uri="{FF2B5EF4-FFF2-40B4-BE49-F238E27FC236}">
                <a16:creationId xmlns:a16="http://schemas.microsoft.com/office/drawing/2014/main" id="{85A1AA7A-F8A1-4E21-AFAA-7BFEF4EF3CB3}"/>
              </a:ext>
            </a:extLst>
          </xdr:cNvPr>
          <xdr:cNvSpPr txBox="1"/>
        </xdr:nvSpPr>
        <xdr:spPr>
          <a:xfrm>
            <a:off x="12433093" y="20049422"/>
            <a:ext cx="1006751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281" name="テキスト ボックス 280">
            <a:extLst>
              <a:ext uri="{FF2B5EF4-FFF2-40B4-BE49-F238E27FC236}">
                <a16:creationId xmlns:a16="http://schemas.microsoft.com/office/drawing/2014/main" id="{08A6890B-73E3-4930-BEE4-495190A0B1F3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282" name="テキスト ボックス 281">
            <a:extLst>
              <a:ext uri="{FF2B5EF4-FFF2-40B4-BE49-F238E27FC236}">
                <a16:creationId xmlns:a16="http://schemas.microsoft.com/office/drawing/2014/main" id="{CC6141D7-3B45-4D6C-B7ED-A52124C35780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283" name="テキスト ボックス 282">
            <a:extLst>
              <a:ext uri="{FF2B5EF4-FFF2-40B4-BE49-F238E27FC236}">
                <a16:creationId xmlns:a16="http://schemas.microsoft.com/office/drawing/2014/main" id="{34A3957F-9405-4994-B814-17A1641315E5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284" name="直線コネクタ 283">
            <a:extLst>
              <a:ext uri="{FF2B5EF4-FFF2-40B4-BE49-F238E27FC236}">
                <a16:creationId xmlns:a16="http://schemas.microsoft.com/office/drawing/2014/main" id="{F8672888-AC79-4C5D-B1D9-354DA391AE57}"/>
              </a:ext>
            </a:extLst>
          </xdr:cNvPr>
          <xdr:cNvCxnSpPr/>
        </xdr:nvCxnSpPr>
        <xdr:spPr>
          <a:xfrm>
            <a:off x="11655364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直線コネクタ 284">
            <a:extLst>
              <a:ext uri="{FF2B5EF4-FFF2-40B4-BE49-F238E27FC236}">
                <a16:creationId xmlns:a16="http://schemas.microsoft.com/office/drawing/2014/main" id="{F07001D6-0F33-4B4F-843C-CEE2FC6D5CA8}"/>
              </a:ext>
            </a:extLst>
          </xdr:cNvPr>
          <xdr:cNvCxnSpPr/>
        </xdr:nvCxnSpPr>
        <xdr:spPr>
          <a:xfrm>
            <a:off x="13626189" y="17860775"/>
            <a:ext cx="0" cy="195092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6" name="テキスト ボックス 285">
            <a:extLst>
              <a:ext uri="{FF2B5EF4-FFF2-40B4-BE49-F238E27FC236}">
                <a16:creationId xmlns:a16="http://schemas.microsoft.com/office/drawing/2014/main" id="{74FBEAD4-58CB-4143-8349-06A224D90C0C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287" name="テキスト ボックス 286">
            <a:extLst>
              <a:ext uri="{FF2B5EF4-FFF2-40B4-BE49-F238E27FC236}">
                <a16:creationId xmlns:a16="http://schemas.microsoft.com/office/drawing/2014/main" id="{1E0B2907-E810-435D-BBCB-182D5644EAF9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288" name="テキスト ボックス 287">
            <a:extLst>
              <a:ext uri="{FF2B5EF4-FFF2-40B4-BE49-F238E27FC236}">
                <a16:creationId xmlns:a16="http://schemas.microsoft.com/office/drawing/2014/main" id="{A51A581C-9A73-4FA2-ACFF-95123CD46DF0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289" name="テキスト ボックス 288">
            <a:extLst>
              <a:ext uri="{FF2B5EF4-FFF2-40B4-BE49-F238E27FC236}">
                <a16:creationId xmlns:a16="http://schemas.microsoft.com/office/drawing/2014/main" id="{8C1A0E09-CDBE-4BF0-9094-FF2B777C53D0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290" name="直線コネクタ 289">
            <a:extLst>
              <a:ext uri="{FF2B5EF4-FFF2-40B4-BE49-F238E27FC236}">
                <a16:creationId xmlns:a16="http://schemas.microsoft.com/office/drawing/2014/main" id="{28B33ADA-E266-48A8-BAB8-37963AC5DCF3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1" name="テキスト ボックス 290">
            <a:extLst>
              <a:ext uri="{FF2B5EF4-FFF2-40B4-BE49-F238E27FC236}">
                <a16:creationId xmlns:a16="http://schemas.microsoft.com/office/drawing/2014/main" id="{248F1D9E-C801-4EF0-B058-B61596BD9C1F}"/>
              </a:ext>
            </a:extLst>
          </xdr:cNvPr>
          <xdr:cNvSpPr txBox="1"/>
        </xdr:nvSpPr>
        <xdr:spPr>
          <a:xfrm>
            <a:off x="13882569" y="20049422"/>
            <a:ext cx="789172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292" name="テキスト ボックス 291">
            <a:extLst>
              <a:ext uri="{FF2B5EF4-FFF2-40B4-BE49-F238E27FC236}">
                <a16:creationId xmlns:a16="http://schemas.microsoft.com/office/drawing/2014/main" id="{3CD46CEB-845F-4A32-8119-3BEB05074B4E}"/>
              </a:ext>
            </a:extLst>
          </xdr:cNvPr>
          <xdr:cNvSpPr txBox="1"/>
        </xdr:nvSpPr>
        <xdr:spPr>
          <a:xfrm>
            <a:off x="14527436" y="20052144"/>
            <a:ext cx="865679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293" name="テキスト ボックス 292">
            <a:extLst>
              <a:ext uri="{FF2B5EF4-FFF2-40B4-BE49-F238E27FC236}">
                <a16:creationId xmlns:a16="http://schemas.microsoft.com/office/drawing/2014/main" id="{7EA73C1F-E679-4DF1-9D2B-28F9A312CA1E}"/>
              </a:ext>
            </a:extLst>
          </xdr:cNvPr>
          <xdr:cNvSpPr txBox="1"/>
        </xdr:nvSpPr>
        <xdr:spPr>
          <a:xfrm>
            <a:off x="15214373" y="20052144"/>
            <a:ext cx="813662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</xdr:grpSp>
    <xdr:clientData/>
  </xdr:twoCellAnchor>
  <xdr:twoCellAnchor>
    <xdr:from>
      <xdr:col>3</xdr:col>
      <xdr:colOff>7326081</xdr:colOff>
      <xdr:row>99</xdr:row>
      <xdr:rowOff>84118</xdr:rowOff>
    </xdr:from>
    <xdr:to>
      <xdr:col>4</xdr:col>
      <xdr:colOff>3943244</xdr:colOff>
      <xdr:row>117</xdr:row>
      <xdr:rowOff>66864</xdr:rowOff>
    </xdr:to>
    <xdr:grpSp>
      <xdr:nvGrpSpPr>
        <xdr:cNvPr id="294" name="グループ化 293">
          <a:extLst>
            <a:ext uri="{FF2B5EF4-FFF2-40B4-BE49-F238E27FC236}">
              <a16:creationId xmlns:a16="http://schemas.microsoft.com/office/drawing/2014/main" id="{260F229B-7232-48A2-B78B-CE77C92BEDBA}"/>
            </a:ext>
          </a:extLst>
        </xdr:cNvPr>
        <xdr:cNvGrpSpPr/>
      </xdr:nvGrpSpPr>
      <xdr:grpSpPr>
        <a:xfrm>
          <a:off x="24456113" y="16253486"/>
          <a:ext cx="5601959" cy="2919168"/>
          <a:chOff x="10842840" y="17469192"/>
          <a:chExt cx="5611474" cy="2908989"/>
        </a:xfrm>
      </xdr:grpSpPr>
      <xdr:graphicFrame macro="">
        <xdr:nvGraphicFramePr>
          <xdr:cNvPr id="295" name="グラフ 294">
            <a:extLst>
              <a:ext uri="{FF2B5EF4-FFF2-40B4-BE49-F238E27FC236}">
                <a16:creationId xmlns:a16="http://schemas.microsoft.com/office/drawing/2014/main" id="{DFBB8298-0D32-4CA4-8198-91FD53AA3CC5}"/>
              </a:ext>
            </a:extLst>
          </xdr:cNvPr>
          <xdr:cNvGraphicFramePr/>
        </xdr:nvGraphicFramePr>
        <xdr:xfrm>
          <a:off x="10842840" y="17469192"/>
          <a:ext cx="5611474" cy="29089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7"/>
          </a:graphicData>
        </a:graphic>
      </xdr:graphicFrame>
      <xdr:sp macro="" textlink="">
        <xdr:nvSpPr>
          <xdr:cNvPr id="296" name="テキスト ボックス 295">
            <a:extLst>
              <a:ext uri="{FF2B5EF4-FFF2-40B4-BE49-F238E27FC236}">
                <a16:creationId xmlns:a16="http://schemas.microsoft.com/office/drawing/2014/main" id="{69B022E2-F02C-4A4C-B4A9-D04EC08E87B9}"/>
              </a:ext>
            </a:extLst>
          </xdr:cNvPr>
          <xdr:cNvSpPr txBox="1"/>
        </xdr:nvSpPr>
        <xdr:spPr>
          <a:xfrm>
            <a:off x="11296269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very</a:t>
            </a:r>
            <a:r>
              <a:rPr kumimoji="1" lang="en-US" altLang="ja-JP" sz="1050" baseline="0"/>
              <a:t> hot</a:t>
            </a:r>
            <a:endParaRPr kumimoji="1" lang="ja-JP" altLang="en-US" sz="1050"/>
          </a:p>
        </xdr:txBody>
      </xdr:sp>
      <xdr:sp macro="" textlink="">
        <xdr:nvSpPr>
          <xdr:cNvPr id="297" name="テキスト ボックス 296">
            <a:extLst>
              <a:ext uri="{FF2B5EF4-FFF2-40B4-BE49-F238E27FC236}">
                <a16:creationId xmlns:a16="http://schemas.microsoft.com/office/drawing/2014/main" id="{9348A738-06AE-4454-AC35-E9FCC05C9ECB}"/>
              </a:ext>
            </a:extLst>
          </xdr:cNvPr>
          <xdr:cNvSpPr txBox="1"/>
        </xdr:nvSpPr>
        <xdr:spPr>
          <a:xfrm>
            <a:off x="12106353" y="20052144"/>
            <a:ext cx="379818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hot</a:t>
            </a:r>
            <a:endParaRPr kumimoji="1" lang="ja-JP" altLang="en-US" sz="1050"/>
          </a:p>
        </xdr:txBody>
      </xdr:sp>
      <xdr:sp macro="" textlink="">
        <xdr:nvSpPr>
          <xdr:cNvPr id="298" name="テキスト ボックス 297">
            <a:extLst>
              <a:ext uri="{FF2B5EF4-FFF2-40B4-BE49-F238E27FC236}">
                <a16:creationId xmlns:a16="http://schemas.microsoft.com/office/drawing/2014/main" id="{014E9BDC-4161-4B95-9DE6-8AE943B40A8A}"/>
              </a:ext>
            </a:extLst>
          </xdr:cNvPr>
          <xdr:cNvSpPr txBox="1"/>
        </xdr:nvSpPr>
        <xdr:spPr>
          <a:xfrm>
            <a:off x="12541883" y="20049423"/>
            <a:ext cx="789172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slightly hot</a:t>
            </a:r>
            <a:endParaRPr kumimoji="1" lang="ja-JP" altLang="en-US" sz="1050"/>
          </a:p>
        </xdr:txBody>
      </xdr:sp>
      <xdr:sp macro="" textlink="">
        <xdr:nvSpPr>
          <xdr:cNvPr id="299" name="テキスト ボックス 298">
            <a:extLst>
              <a:ext uri="{FF2B5EF4-FFF2-40B4-BE49-F238E27FC236}">
                <a16:creationId xmlns:a16="http://schemas.microsoft.com/office/drawing/2014/main" id="{417F088F-D4EF-4E76-9CF5-8D11BBF5E75B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300" name="テキスト ボックス 299">
            <a:extLst>
              <a:ext uri="{FF2B5EF4-FFF2-40B4-BE49-F238E27FC236}">
                <a16:creationId xmlns:a16="http://schemas.microsoft.com/office/drawing/2014/main" id="{7597F2CE-E3E2-42CC-9750-D88D80EA6535}"/>
              </a:ext>
            </a:extLst>
          </xdr:cNvPr>
          <xdr:cNvSpPr txBox="1"/>
        </xdr:nvSpPr>
        <xdr:spPr>
          <a:xfrm>
            <a:off x="13885671" y="20049423"/>
            <a:ext cx="820466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slightly hot</a:t>
            </a:r>
            <a:endParaRPr kumimoji="1" lang="ja-JP" altLang="en-US" sz="1050"/>
          </a:p>
        </xdr:txBody>
      </xdr:sp>
      <xdr:sp macro="" textlink="">
        <xdr:nvSpPr>
          <xdr:cNvPr id="301" name="テキスト ボックス 300">
            <a:extLst>
              <a:ext uri="{FF2B5EF4-FFF2-40B4-BE49-F238E27FC236}">
                <a16:creationId xmlns:a16="http://schemas.microsoft.com/office/drawing/2014/main" id="{2E800C11-0611-4B83-8EB2-36F593F83B70}"/>
              </a:ext>
            </a:extLst>
          </xdr:cNvPr>
          <xdr:cNvSpPr txBox="1"/>
        </xdr:nvSpPr>
        <xdr:spPr>
          <a:xfrm>
            <a:off x="14772461" y="20052144"/>
            <a:ext cx="370294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hot</a:t>
            </a:r>
            <a:endParaRPr kumimoji="1" lang="ja-JP" altLang="en-US" sz="1050"/>
          </a:p>
        </xdr:txBody>
      </xdr:sp>
      <xdr:sp macro="" textlink="">
        <xdr:nvSpPr>
          <xdr:cNvPr id="302" name="テキスト ボックス 301">
            <a:extLst>
              <a:ext uri="{FF2B5EF4-FFF2-40B4-BE49-F238E27FC236}">
                <a16:creationId xmlns:a16="http://schemas.microsoft.com/office/drawing/2014/main" id="{EB182480-4B3A-4D70-825C-FF606DED5241}"/>
              </a:ext>
            </a:extLst>
          </xdr:cNvPr>
          <xdr:cNvSpPr txBox="1"/>
        </xdr:nvSpPr>
        <xdr:spPr>
          <a:xfrm>
            <a:off x="15302106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very</a:t>
            </a:r>
            <a:r>
              <a:rPr kumimoji="1" lang="en-US" altLang="ja-JP" sz="1050" baseline="0"/>
              <a:t> hot</a:t>
            </a:r>
            <a:endParaRPr kumimoji="1" lang="ja-JP" altLang="en-US" sz="1050"/>
          </a:p>
        </xdr:txBody>
      </xdr:sp>
      <xdr:sp macro="" textlink="">
        <xdr:nvSpPr>
          <xdr:cNvPr id="303" name="テキスト ボックス 302">
            <a:extLst>
              <a:ext uri="{FF2B5EF4-FFF2-40B4-BE49-F238E27FC236}">
                <a16:creationId xmlns:a16="http://schemas.microsoft.com/office/drawing/2014/main" id="{2F690F43-C252-4E22-B20D-9D315E0556E1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304" name="テキスト ボックス 303">
            <a:extLst>
              <a:ext uri="{FF2B5EF4-FFF2-40B4-BE49-F238E27FC236}">
                <a16:creationId xmlns:a16="http://schemas.microsoft.com/office/drawing/2014/main" id="{34083065-75E7-449B-8A7D-E828C6A9A6E7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305" name="直線コネクタ 304">
            <a:extLst>
              <a:ext uri="{FF2B5EF4-FFF2-40B4-BE49-F238E27FC236}">
                <a16:creationId xmlns:a16="http://schemas.microsoft.com/office/drawing/2014/main" id="{2679AE1E-2092-4FAB-9904-C6670A75609F}"/>
              </a:ext>
            </a:extLst>
          </xdr:cNvPr>
          <xdr:cNvCxnSpPr/>
        </xdr:nvCxnSpPr>
        <xdr:spPr>
          <a:xfrm>
            <a:off x="11628159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直線コネクタ 323">
            <a:extLst>
              <a:ext uri="{FF2B5EF4-FFF2-40B4-BE49-F238E27FC236}">
                <a16:creationId xmlns:a16="http://schemas.microsoft.com/office/drawing/2014/main" id="{1EB230F2-EB69-47C2-827E-48743B93DE88}"/>
              </a:ext>
            </a:extLst>
          </xdr:cNvPr>
          <xdr:cNvCxnSpPr/>
        </xdr:nvCxnSpPr>
        <xdr:spPr>
          <a:xfrm>
            <a:off x="13626189" y="17849242"/>
            <a:ext cx="0" cy="196245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5" name="テキスト ボックス 324">
            <a:extLst>
              <a:ext uri="{FF2B5EF4-FFF2-40B4-BE49-F238E27FC236}">
                <a16:creationId xmlns:a16="http://schemas.microsoft.com/office/drawing/2014/main" id="{0CD63BDB-61BA-4351-95BC-E9B78C0FBE9D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326" name="テキスト ボックス 325">
            <a:extLst>
              <a:ext uri="{FF2B5EF4-FFF2-40B4-BE49-F238E27FC236}">
                <a16:creationId xmlns:a16="http://schemas.microsoft.com/office/drawing/2014/main" id="{1AC7BABC-8EB5-4EE7-9012-C7BDA7C93327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327" name="テキスト ボックス 326">
            <a:extLst>
              <a:ext uri="{FF2B5EF4-FFF2-40B4-BE49-F238E27FC236}">
                <a16:creationId xmlns:a16="http://schemas.microsoft.com/office/drawing/2014/main" id="{F1FD2F0E-5DA9-41EC-9412-7D830129E108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328" name="テキスト ボックス 327">
            <a:extLst>
              <a:ext uri="{FF2B5EF4-FFF2-40B4-BE49-F238E27FC236}">
                <a16:creationId xmlns:a16="http://schemas.microsoft.com/office/drawing/2014/main" id="{F6705730-D340-455E-89EA-D8E58F86B6EA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329" name="直線コネクタ 328">
            <a:extLst>
              <a:ext uri="{FF2B5EF4-FFF2-40B4-BE49-F238E27FC236}">
                <a16:creationId xmlns:a16="http://schemas.microsoft.com/office/drawing/2014/main" id="{98A6EF1B-787D-4593-9AEA-870327E9426A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4516530</xdr:colOff>
      <xdr:row>115</xdr:row>
      <xdr:rowOff>57596</xdr:rowOff>
    </xdr:from>
    <xdr:to>
      <xdr:col>5</xdr:col>
      <xdr:colOff>867790</xdr:colOff>
      <xdr:row>134</xdr:row>
      <xdr:rowOff>18312</xdr:rowOff>
    </xdr:to>
    <xdr:grpSp>
      <xdr:nvGrpSpPr>
        <xdr:cNvPr id="457" name="グループ化 456">
          <a:extLst>
            <a:ext uri="{FF2B5EF4-FFF2-40B4-BE49-F238E27FC236}">
              <a16:creationId xmlns:a16="http://schemas.microsoft.com/office/drawing/2014/main" id="{46F19F6D-88B8-4A31-A8EC-1C48857D1B73}"/>
            </a:ext>
          </a:extLst>
        </xdr:cNvPr>
        <xdr:cNvGrpSpPr/>
      </xdr:nvGrpSpPr>
      <xdr:grpSpPr>
        <a:xfrm>
          <a:off x="30625916" y="18832732"/>
          <a:ext cx="5608199" cy="3068587"/>
          <a:chOff x="10847019" y="17469192"/>
          <a:chExt cx="5610215" cy="3039384"/>
        </a:xfrm>
      </xdr:grpSpPr>
      <xdr:graphicFrame macro="">
        <xdr:nvGraphicFramePr>
          <xdr:cNvPr id="458" name="グラフ 457">
            <a:extLst>
              <a:ext uri="{FF2B5EF4-FFF2-40B4-BE49-F238E27FC236}">
                <a16:creationId xmlns:a16="http://schemas.microsoft.com/office/drawing/2014/main" id="{F7499E25-9933-40D2-A009-BC74CCF0F79F}"/>
              </a:ext>
            </a:extLst>
          </xdr:cNvPr>
          <xdr:cNvGraphicFramePr/>
        </xdr:nvGraphicFramePr>
        <xdr:xfrm>
          <a:off x="10847019" y="17469192"/>
          <a:ext cx="5610215" cy="29049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8"/>
          </a:graphicData>
        </a:graphic>
      </xdr:graphicFrame>
      <xdr:sp macro="" textlink="">
        <xdr:nvSpPr>
          <xdr:cNvPr id="459" name="テキスト ボックス 458">
            <a:extLst>
              <a:ext uri="{FF2B5EF4-FFF2-40B4-BE49-F238E27FC236}">
                <a16:creationId xmlns:a16="http://schemas.microsoft.com/office/drawing/2014/main" id="{22B90579-B6B5-4065-84B4-26AC175E792A}"/>
              </a:ext>
            </a:extLst>
          </xdr:cNvPr>
          <xdr:cNvSpPr txBox="1"/>
        </xdr:nvSpPr>
        <xdr:spPr>
          <a:xfrm>
            <a:off x="11247832" y="20052144"/>
            <a:ext cx="754688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460" name="テキスト ボックス 459">
            <a:extLst>
              <a:ext uri="{FF2B5EF4-FFF2-40B4-BE49-F238E27FC236}">
                <a16:creationId xmlns:a16="http://schemas.microsoft.com/office/drawing/2014/main" id="{6DD7241D-2C04-4644-8771-7A3B707DF799}"/>
              </a:ext>
            </a:extLst>
          </xdr:cNvPr>
          <xdr:cNvSpPr txBox="1"/>
        </xdr:nvSpPr>
        <xdr:spPr>
          <a:xfrm>
            <a:off x="11925666" y="20052144"/>
            <a:ext cx="741194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461" name="テキスト ボックス 460">
            <a:extLst>
              <a:ext uri="{FF2B5EF4-FFF2-40B4-BE49-F238E27FC236}">
                <a16:creationId xmlns:a16="http://schemas.microsoft.com/office/drawing/2014/main" id="{E7E145B5-A849-4978-A0A5-B163E4E69114}"/>
              </a:ext>
            </a:extLst>
          </xdr:cNvPr>
          <xdr:cNvSpPr txBox="1"/>
        </xdr:nvSpPr>
        <xdr:spPr>
          <a:xfrm>
            <a:off x="12433093" y="20049422"/>
            <a:ext cx="1006751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462" name="テキスト ボックス 461">
            <a:extLst>
              <a:ext uri="{FF2B5EF4-FFF2-40B4-BE49-F238E27FC236}">
                <a16:creationId xmlns:a16="http://schemas.microsoft.com/office/drawing/2014/main" id="{B4382C73-5F78-4D90-8145-6A22D3EEA90C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463" name="テキスト ボックス 462">
            <a:extLst>
              <a:ext uri="{FF2B5EF4-FFF2-40B4-BE49-F238E27FC236}">
                <a16:creationId xmlns:a16="http://schemas.microsoft.com/office/drawing/2014/main" id="{0EFFC696-C7F2-46F8-8D6A-ECE7992022E1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464" name="テキスト ボックス 463">
            <a:extLst>
              <a:ext uri="{FF2B5EF4-FFF2-40B4-BE49-F238E27FC236}">
                <a16:creationId xmlns:a16="http://schemas.microsoft.com/office/drawing/2014/main" id="{BEA125BB-A9BA-40D9-AB30-2C0686AAABDB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465" name="直線コネクタ 464">
            <a:extLst>
              <a:ext uri="{FF2B5EF4-FFF2-40B4-BE49-F238E27FC236}">
                <a16:creationId xmlns:a16="http://schemas.microsoft.com/office/drawing/2014/main" id="{0EB62EED-D356-48DE-8F74-35A5C9E05BE9}"/>
              </a:ext>
            </a:extLst>
          </xdr:cNvPr>
          <xdr:cNvCxnSpPr/>
        </xdr:nvCxnSpPr>
        <xdr:spPr>
          <a:xfrm>
            <a:off x="11655364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直線コネクタ 465">
            <a:extLst>
              <a:ext uri="{FF2B5EF4-FFF2-40B4-BE49-F238E27FC236}">
                <a16:creationId xmlns:a16="http://schemas.microsoft.com/office/drawing/2014/main" id="{802FDB6C-3F69-42FB-9592-A4CDE6121D34}"/>
              </a:ext>
            </a:extLst>
          </xdr:cNvPr>
          <xdr:cNvCxnSpPr/>
        </xdr:nvCxnSpPr>
        <xdr:spPr>
          <a:xfrm>
            <a:off x="13626189" y="17847470"/>
            <a:ext cx="0" cy="196422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7" name="テキスト ボックス 466">
            <a:extLst>
              <a:ext uri="{FF2B5EF4-FFF2-40B4-BE49-F238E27FC236}">
                <a16:creationId xmlns:a16="http://schemas.microsoft.com/office/drawing/2014/main" id="{230AD690-13A8-4025-939B-5A6F7AB5182E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468" name="テキスト ボックス 467">
            <a:extLst>
              <a:ext uri="{FF2B5EF4-FFF2-40B4-BE49-F238E27FC236}">
                <a16:creationId xmlns:a16="http://schemas.microsoft.com/office/drawing/2014/main" id="{456BF5EA-E524-4B6D-BB30-708671BD4F07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469" name="テキスト ボックス 468">
            <a:extLst>
              <a:ext uri="{FF2B5EF4-FFF2-40B4-BE49-F238E27FC236}">
                <a16:creationId xmlns:a16="http://schemas.microsoft.com/office/drawing/2014/main" id="{129E718C-4F2F-423C-BB77-FFB8E86E1CCD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470" name="テキスト ボックス 469">
            <a:extLst>
              <a:ext uri="{FF2B5EF4-FFF2-40B4-BE49-F238E27FC236}">
                <a16:creationId xmlns:a16="http://schemas.microsoft.com/office/drawing/2014/main" id="{CF8FC67E-F157-45CD-A591-5DBFB9796E28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471" name="直線コネクタ 470">
            <a:extLst>
              <a:ext uri="{FF2B5EF4-FFF2-40B4-BE49-F238E27FC236}">
                <a16:creationId xmlns:a16="http://schemas.microsoft.com/office/drawing/2014/main" id="{0AB1F35C-4DD9-4BF0-8487-F445E6BAE199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2" name="テキスト ボックス 471">
            <a:extLst>
              <a:ext uri="{FF2B5EF4-FFF2-40B4-BE49-F238E27FC236}">
                <a16:creationId xmlns:a16="http://schemas.microsoft.com/office/drawing/2014/main" id="{2681D6AA-9318-4D5E-86A6-77D81F5D2667}"/>
              </a:ext>
            </a:extLst>
          </xdr:cNvPr>
          <xdr:cNvSpPr txBox="1"/>
        </xdr:nvSpPr>
        <xdr:spPr>
          <a:xfrm>
            <a:off x="13882569" y="20049422"/>
            <a:ext cx="789172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473" name="テキスト ボックス 472">
            <a:extLst>
              <a:ext uri="{FF2B5EF4-FFF2-40B4-BE49-F238E27FC236}">
                <a16:creationId xmlns:a16="http://schemas.microsoft.com/office/drawing/2014/main" id="{E91B8D36-8D82-485B-A828-89B4CADAAA3F}"/>
              </a:ext>
            </a:extLst>
          </xdr:cNvPr>
          <xdr:cNvSpPr txBox="1"/>
        </xdr:nvSpPr>
        <xdr:spPr>
          <a:xfrm>
            <a:off x="14527436" y="20052144"/>
            <a:ext cx="865679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474" name="テキスト ボックス 473">
            <a:extLst>
              <a:ext uri="{FF2B5EF4-FFF2-40B4-BE49-F238E27FC236}">
                <a16:creationId xmlns:a16="http://schemas.microsoft.com/office/drawing/2014/main" id="{2523EAEC-B8EC-478D-839C-54612F574D9E}"/>
              </a:ext>
            </a:extLst>
          </xdr:cNvPr>
          <xdr:cNvSpPr txBox="1"/>
        </xdr:nvSpPr>
        <xdr:spPr>
          <a:xfrm>
            <a:off x="15214373" y="20052144"/>
            <a:ext cx="813662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</xdr:grpSp>
    <xdr:clientData/>
  </xdr:twoCellAnchor>
  <xdr:twoCellAnchor>
    <xdr:from>
      <xdr:col>4</xdr:col>
      <xdr:colOff>4510049</xdr:colOff>
      <xdr:row>99</xdr:row>
      <xdr:rowOff>85475</xdr:rowOff>
    </xdr:from>
    <xdr:to>
      <xdr:col>5</xdr:col>
      <xdr:colOff>862873</xdr:colOff>
      <xdr:row>117</xdr:row>
      <xdr:rowOff>67738</xdr:rowOff>
    </xdr:to>
    <xdr:grpSp>
      <xdr:nvGrpSpPr>
        <xdr:cNvPr id="475" name="グループ化 474">
          <a:extLst>
            <a:ext uri="{FF2B5EF4-FFF2-40B4-BE49-F238E27FC236}">
              <a16:creationId xmlns:a16="http://schemas.microsoft.com/office/drawing/2014/main" id="{A571FEB1-CF3C-49CB-90C6-BCE5971D025D}"/>
            </a:ext>
          </a:extLst>
        </xdr:cNvPr>
        <xdr:cNvGrpSpPr/>
      </xdr:nvGrpSpPr>
      <xdr:grpSpPr>
        <a:xfrm>
          <a:off x="30624877" y="16249400"/>
          <a:ext cx="5604321" cy="2924128"/>
          <a:chOff x="10842840" y="17469192"/>
          <a:chExt cx="5611474" cy="2908989"/>
        </a:xfrm>
      </xdr:grpSpPr>
      <xdr:graphicFrame macro="">
        <xdr:nvGraphicFramePr>
          <xdr:cNvPr id="476" name="グラフ 475">
            <a:extLst>
              <a:ext uri="{FF2B5EF4-FFF2-40B4-BE49-F238E27FC236}">
                <a16:creationId xmlns:a16="http://schemas.microsoft.com/office/drawing/2014/main" id="{39370EBD-2295-4D64-8E4A-24489DC79200}"/>
              </a:ext>
            </a:extLst>
          </xdr:cNvPr>
          <xdr:cNvGraphicFramePr/>
        </xdr:nvGraphicFramePr>
        <xdr:xfrm>
          <a:off x="10842840" y="17469192"/>
          <a:ext cx="5611474" cy="29089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sp macro="" textlink="">
        <xdr:nvSpPr>
          <xdr:cNvPr id="477" name="テキスト ボックス 476">
            <a:extLst>
              <a:ext uri="{FF2B5EF4-FFF2-40B4-BE49-F238E27FC236}">
                <a16:creationId xmlns:a16="http://schemas.microsoft.com/office/drawing/2014/main" id="{DAF479A4-6E56-4BF7-B6BC-ADCB5A0DA87A}"/>
              </a:ext>
            </a:extLst>
          </xdr:cNvPr>
          <xdr:cNvSpPr txBox="1"/>
        </xdr:nvSpPr>
        <xdr:spPr>
          <a:xfrm>
            <a:off x="11296269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very</a:t>
            </a:r>
            <a:r>
              <a:rPr kumimoji="1" lang="en-US" altLang="ja-JP" sz="1050" baseline="0"/>
              <a:t> hot</a:t>
            </a:r>
            <a:endParaRPr kumimoji="1" lang="ja-JP" altLang="en-US" sz="1050"/>
          </a:p>
        </xdr:txBody>
      </xdr:sp>
      <xdr:sp macro="" textlink="">
        <xdr:nvSpPr>
          <xdr:cNvPr id="478" name="テキスト ボックス 477">
            <a:extLst>
              <a:ext uri="{FF2B5EF4-FFF2-40B4-BE49-F238E27FC236}">
                <a16:creationId xmlns:a16="http://schemas.microsoft.com/office/drawing/2014/main" id="{0ACED196-AA01-4B12-B166-257A28AB1A8B}"/>
              </a:ext>
            </a:extLst>
          </xdr:cNvPr>
          <xdr:cNvSpPr txBox="1"/>
        </xdr:nvSpPr>
        <xdr:spPr>
          <a:xfrm>
            <a:off x="12106353" y="20052144"/>
            <a:ext cx="379818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hot</a:t>
            </a:r>
            <a:endParaRPr kumimoji="1" lang="ja-JP" altLang="en-US" sz="1050"/>
          </a:p>
        </xdr:txBody>
      </xdr:sp>
      <xdr:sp macro="" textlink="">
        <xdr:nvSpPr>
          <xdr:cNvPr id="479" name="テキスト ボックス 478">
            <a:extLst>
              <a:ext uri="{FF2B5EF4-FFF2-40B4-BE49-F238E27FC236}">
                <a16:creationId xmlns:a16="http://schemas.microsoft.com/office/drawing/2014/main" id="{7C8D3EB3-BE7A-4D9D-A0B3-62B021FD3D33}"/>
              </a:ext>
            </a:extLst>
          </xdr:cNvPr>
          <xdr:cNvSpPr txBox="1"/>
        </xdr:nvSpPr>
        <xdr:spPr>
          <a:xfrm>
            <a:off x="12541883" y="20049423"/>
            <a:ext cx="789172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slightly hot</a:t>
            </a:r>
            <a:endParaRPr kumimoji="1" lang="ja-JP" altLang="en-US" sz="1050"/>
          </a:p>
        </xdr:txBody>
      </xdr:sp>
      <xdr:sp macro="" textlink="">
        <xdr:nvSpPr>
          <xdr:cNvPr id="480" name="テキスト ボックス 479">
            <a:extLst>
              <a:ext uri="{FF2B5EF4-FFF2-40B4-BE49-F238E27FC236}">
                <a16:creationId xmlns:a16="http://schemas.microsoft.com/office/drawing/2014/main" id="{9096EE3F-4395-4FD3-90F2-B3D64EE5A2C0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481" name="テキスト ボックス 480">
            <a:extLst>
              <a:ext uri="{FF2B5EF4-FFF2-40B4-BE49-F238E27FC236}">
                <a16:creationId xmlns:a16="http://schemas.microsoft.com/office/drawing/2014/main" id="{E0AE4DBA-3F11-427A-B546-1BD82C08501B}"/>
              </a:ext>
            </a:extLst>
          </xdr:cNvPr>
          <xdr:cNvSpPr txBox="1"/>
        </xdr:nvSpPr>
        <xdr:spPr>
          <a:xfrm>
            <a:off x="13885671" y="20049423"/>
            <a:ext cx="820466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slightly hot</a:t>
            </a:r>
            <a:endParaRPr kumimoji="1" lang="ja-JP" altLang="en-US" sz="1050"/>
          </a:p>
        </xdr:txBody>
      </xdr:sp>
      <xdr:sp macro="" textlink="">
        <xdr:nvSpPr>
          <xdr:cNvPr id="482" name="テキスト ボックス 481">
            <a:extLst>
              <a:ext uri="{FF2B5EF4-FFF2-40B4-BE49-F238E27FC236}">
                <a16:creationId xmlns:a16="http://schemas.microsoft.com/office/drawing/2014/main" id="{6CCF0E4A-D9B8-4BF7-A410-A42961B2BD1A}"/>
              </a:ext>
            </a:extLst>
          </xdr:cNvPr>
          <xdr:cNvSpPr txBox="1"/>
        </xdr:nvSpPr>
        <xdr:spPr>
          <a:xfrm>
            <a:off x="14772461" y="20052144"/>
            <a:ext cx="370294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hot</a:t>
            </a:r>
            <a:endParaRPr kumimoji="1" lang="ja-JP" altLang="en-US" sz="1050"/>
          </a:p>
        </xdr:txBody>
      </xdr:sp>
      <xdr:sp macro="" textlink="">
        <xdr:nvSpPr>
          <xdr:cNvPr id="483" name="テキスト ボックス 482">
            <a:extLst>
              <a:ext uri="{FF2B5EF4-FFF2-40B4-BE49-F238E27FC236}">
                <a16:creationId xmlns:a16="http://schemas.microsoft.com/office/drawing/2014/main" id="{19DA31E7-ED65-4318-B866-9B5325E49BCF}"/>
              </a:ext>
            </a:extLst>
          </xdr:cNvPr>
          <xdr:cNvSpPr txBox="1"/>
        </xdr:nvSpPr>
        <xdr:spPr>
          <a:xfrm>
            <a:off x="15302106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very</a:t>
            </a:r>
            <a:r>
              <a:rPr kumimoji="1" lang="en-US" altLang="ja-JP" sz="1050" baseline="0"/>
              <a:t> hot</a:t>
            </a:r>
            <a:endParaRPr kumimoji="1" lang="ja-JP" altLang="en-US" sz="1050"/>
          </a:p>
        </xdr:txBody>
      </xdr:sp>
      <xdr:sp macro="" textlink="">
        <xdr:nvSpPr>
          <xdr:cNvPr id="484" name="テキスト ボックス 483">
            <a:extLst>
              <a:ext uri="{FF2B5EF4-FFF2-40B4-BE49-F238E27FC236}">
                <a16:creationId xmlns:a16="http://schemas.microsoft.com/office/drawing/2014/main" id="{A8C9B400-4714-4EC8-843E-829523E5EB0A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485" name="テキスト ボックス 484">
            <a:extLst>
              <a:ext uri="{FF2B5EF4-FFF2-40B4-BE49-F238E27FC236}">
                <a16:creationId xmlns:a16="http://schemas.microsoft.com/office/drawing/2014/main" id="{00C98738-48EA-47EB-8301-B10210620DEB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486" name="直線コネクタ 485">
            <a:extLst>
              <a:ext uri="{FF2B5EF4-FFF2-40B4-BE49-F238E27FC236}">
                <a16:creationId xmlns:a16="http://schemas.microsoft.com/office/drawing/2014/main" id="{A0ACC3C1-3E46-4D1B-9046-33508305A191}"/>
              </a:ext>
            </a:extLst>
          </xdr:cNvPr>
          <xdr:cNvCxnSpPr/>
        </xdr:nvCxnSpPr>
        <xdr:spPr>
          <a:xfrm>
            <a:off x="11628159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7" name="直線コネクタ 486">
            <a:extLst>
              <a:ext uri="{FF2B5EF4-FFF2-40B4-BE49-F238E27FC236}">
                <a16:creationId xmlns:a16="http://schemas.microsoft.com/office/drawing/2014/main" id="{878D4F1D-266E-4948-BFF3-9579E265B74E}"/>
              </a:ext>
            </a:extLst>
          </xdr:cNvPr>
          <xdr:cNvCxnSpPr/>
        </xdr:nvCxnSpPr>
        <xdr:spPr>
          <a:xfrm>
            <a:off x="13626189" y="17849242"/>
            <a:ext cx="0" cy="196245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8" name="テキスト ボックス 487">
            <a:extLst>
              <a:ext uri="{FF2B5EF4-FFF2-40B4-BE49-F238E27FC236}">
                <a16:creationId xmlns:a16="http://schemas.microsoft.com/office/drawing/2014/main" id="{A7180ED5-4656-4008-9029-DEE6009C2BCE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489" name="テキスト ボックス 488">
            <a:extLst>
              <a:ext uri="{FF2B5EF4-FFF2-40B4-BE49-F238E27FC236}">
                <a16:creationId xmlns:a16="http://schemas.microsoft.com/office/drawing/2014/main" id="{8594D726-4356-4FF6-B16F-68E2BA68BA2F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490" name="テキスト ボックス 489">
            <a:extLst>
              <a:ext uri="{FF2B5EF4-FFF2-40B4-BE49-F238E27FC236}">
                <a16:creationId xmlns:a16="http://schemas.microsoft.com/office/drawing/2014/main" id="{FE622066-F85E-4EA3-9171-2DAC0E3D86A7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491" name="テキスト ボックス 490">
            <a:extLst>
              <a:ext uri="{FF2B5EF4-FFF2-40B4-BE49-F238E27FC236}">
                <a16:creationId xmlns:a16="http://schemas.microsoft.com/office/drawing/2014/main" id="{7872772F-030E-4360-A592-EA01785BBD51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492" name="直線コネクタ 491">
            <a:extLst>
              <a:ext uri="{FF2B5EF4-FFF2-40B4-BE49-F238E27FC236}">
                <a16:creationId xmlns:a16="http://schemas.microsoft.com/office/drawing/2014/main" id="{FDCBEA17-BC28-4157-9DB8-519DCDE4F383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7336644</xdr:colOff>
      <xdr:row>150</xdr:row>
      <xdr:rowOff>150125</xdr:rowOff>
    </xdr:from>
    <xdr:to>
      <xdr:col>4</xdr:col>
      <xdr:colOff>3954964</xdr:colOff>
      <xdr:row>169</xdr:row>
      <xdr:rowOff>116283</xdr:rowOff>
    </xdr:to>
    <xdr:grpSp>
      <xdr:nvGrpSpPr>
        <xdr:cNvPr id="494" name="グループ化 493">
          <a:extLst>
            <a:ext uri="{FF2B5EF4-FFF2-40B4-BE49-F238E27FC236}">
              <a16:creationId xmlns:a16="http://schemas.microsoft.com/office/drawing/2014/main" id="{EF0DB392-AD25-4583-A58B-F75FC53C1A99}"/>
            </a:ext>
          </a:extLst>
        </xdr:cNvPr>
        <xdr:cNvGrpSpPr/>
      </xdr:nvGrpSpPr>
      <xdr:grpSpPr>
        <a:xfrm>
          <a:off x="24465316" y="24642982"/>
          <a:ext cx="5597673" cy="3068587"/>
          <a:chOff x="10847019" y="17469192"/>
          <a:chExt cx="5610215" cy="3039384"/>
        </a:xfrm>
      </xdr:grpSpPr>
      <xdr:graphicFrame macro="">
        <xdr:nvGraphicFramePr>
          <xdr:cNvPr id="495" name="グラフ 494">
            <a:extLst>
              <a:ext uri="{FF2B5EF4-FFF2-40B4-BE49-F238E27FC236}">
                <a16:creationId xmlns:a16="http://schemas.microsoft.com/office/drawing/2014/main" id="{289D6053-E8AD-4B0F-A00E-6974C55112B8}"/>
              </a:ext>
            </a:extLst>
          </xdr:cNvPr>
          <xdr:cNvGraphicFramePr/>
        </xdr:nvGraphicFramePr>
        <xdr:xfrm>
          <a:off x="10847019" y="17469192"/>
          <a:ext cx="5610215" cy="29049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sp macro="" textlink="">
        <xdr:nvSpPr>
          <xdr:cNvPr id="496" name="テキスト ボックス 495">
            <a:extLst>
              <a:ext uri="{FF2B5EF4-FFF2-40B4-BE49-F238E27FC236}">
                <a16:creationId xmlns:a16="http://schemas.microsoft.com/office/drawing/2014/main" id="{731E0A5C-0E46-4182-8F7A-C7834A9DD91F}"/>
              </a:ext>
            </a:extLst>
          </xdr:cNvPr>
          <xdr:cNvSpPr txBox="1"/>
        </xdr:nvSpPr>
        <xdr:spPr>
          <a:xfrm>
            <a:off x="11247832" y="20052144"/>
            <a:ext cx="754688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497" name="テキスト ボックス 496">
            <a:extLst>
              <a:ext uri="{FF2B5EF4-FFF2-40B4-BE49-F238E27FC236}">
                <a16:creationId xmlns:a16="http://schemas.microsoft.com/office/drawing/2014/main" id="{B3F16E62-060E-437D-A6D4-927D88C84AF2}"/>
              </a:ext>
            </a:extLst>
          </xdr:cNvPr>
          <xdr:cNvSpPr txBox="1"/>
        </xdr:nvSpPr>
        <xdr:spPr>
          <a:xfrm>
            <a:off x="11925666" y="20052144"/>
            <a:ext cx="741194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498" name="テキスト ボックス 497">
            <a:extLst>
              <a:ext uri="{FF2B5EF4-FFF2-40B4-BE49-F238E27FC236}">
                <a16:creationId xmlns:a16="http://schemas.microsoft.com/office/drawing/2014/main" id="{BD859DA5-F20D-43A6-A9BE-347CEA0FC2C7}"/>
              </a:ext>
            </a:extLst>
          </xdr:cNvPr>
          <xdr:cNvSpPr txBox="1"/>
        </xdr:nvSpPr>
        <xdr:spPr>
          <a:xfrm>
            <a:off x="12433093" y="20049422"/>
            <a:ext cx="1006751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499" name="テキスト ボックス 498">
            <a:extLst>
              <a:ext uri="{FF2B5EF4-FFF2-40B4-BE49-F238E27FC236}">
                <a16:creationId xmlns:a16="http://schemas.microsoft.com/office/drawing/2014/main" id="{07ACD1C8-0CF6-424B-AF77-FF49A9DE4BE0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500" name="テキスト ボックス 499">
            <a:extLst>
              <a:ext uri="{FF2B5EF4-FFF2-40B4-BE49-F238E27FC236}">
                <a16:creationId xmlns:a16="http://schemas.microsoft.com/office/drawing/2014/main" id="{6E322A09-061F-4B57-8728-A17015665263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501" name="テキスト ボックス 500">
            <a:extLst>
              <a:ext uri="{FF2B5EF4-FFF2-40B4-BE49-F238E27FC236}">
                <a16:creationId xmlns:a16="http://schemas.microsoft.com/office/drawing/2014/main" id="{1F05F590-F085-4ED9-8180-56313F6CBA9C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502" name="直線コネクタ 501">
            <a:extLst>
              <a:ext uri="{FF2B5EF4-FFF2-40B4-BE49-F238E27FC236}">
                <a16:creationId xmlns:a16="http://schemas.microsoft.com/office/drawing/2014/main" id="{F5C61DD9-2AC9-4E46-BA7F-7CD9005BD844}"/>
              </a:ext>
            </a:extLst>
          </xdr:cNvPr>
          <xdr:cNvCxnSpPr/>
        </xdr:nvCxnSpPr>
        <xdr:spPr>
          <a:xfrm>
            <a:off x="11655364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3" name="直線コネクタ 502">
            <a:extLst>
              <a:ext uri="{FF2B5EF4-FFF2-40B4-BE49-F238E27FC236}">
                <a16:creationId xmlns:a16="http://schemas.microsoft.com/office/drawing/2014/main" id="{DA6662B0-B957-448D-9B71-5E731A8EE3CC}"/>
              </a:ext>
            </a:extLst>
          </xdr:cNvPr>
          <xdr:cNvCxnSpPr/>
        </xdr:nvCxnSpPr>
        <xdr:spPr>
          <a:xfrm>
            <a:off x="13626189" y="17860775"/>
            <a:ext cx="0" cy="195092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4" name="テキスト ボックス 503">
            <a:extLst>
              <a:ext uri="{FF2B5EF4-FFF2-40B4-BE49-F238E27FC236}">
                <a16:creationId xmlns:a16="http://schemas.microsoft.com/office/drawing/2014/main" id="{2833B4F2-CA41-4E19-A6D3-71DEACF876CB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505" name="テキスト ボックス 504">
            <a:extLst>
              <a:ext uri="{FF2B5EF4-FFF2-40B4-BE49-F238E27FC236}">
                <a16:creationId xmlns:a16="http://schemas.microsoft.com/office/drawing/2014/main" id="{33188A95-A3A8-45C8-8987-AA27485AC6C3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506" name="テキスト ボックス 505">
            <a:extLst>
              <a:ext uri="{FF2B5EF4-FFF2-40B4-BE49-F238E27FC236}">
                <a16:creationId xmlns:a16="http://schemas.microsoft.com/office/drawing/2014/main" id="{7164A10A-3A67-4B1C-A23A-BE80CED6F5B5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507" name="テキスト ボックス 506">
            <a:extLst>
              <a:ext uri="{FF2B5EF4-FFF2-40B4-BE49-F238E27FC236}">
                <a16:creationId xmlns:a16="http://schemas.microsoft.com/office/drawing/2014/main" id="{57A764DF-513C-4F99-869F-2C086F933C32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508" name="直線コネクタ 507">
            <a:extLst>
              <a:ext uri="{FF2B5EF4-FFF2-40B4-BE49-F238E27FC236}">
                <a16:creationId xmlns:a16="http://schemas.microsoft.com/office/drawing/2014/main" id="{951207BA-FDF0-4EF9-8E4E-2910D016DB16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9" name="テキスト ボックス 508">
            <a:extLst>
              <a:ext uri="{FF2B5EF4-FFF2-40B4-BE49-F238E27FC236}">
                <a16:creationId xmlns:a16="http://schemas.microsoft.com/office/drawing/2014/main" id="{8BA22C85-0239-4843-B708-700944607344}"/>
              </a:ext>
            </a:extLst>
          </xdr:cNvPr>
          <xdr:cNvSpPr txBox="1"/>
        </xdr:nvSpPr>
        <xdr:spPr>
          <a:xfrm>
            <a:off x="13882569" y="20049422"/>
            <a:ext cx="789172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510" name="テキスト ボックス 509">
            <a:extLst>
              <a:ext uri="{FF2B5EF4-FFF2-40B4-BE49-F238E27FC236}">
                <a16:creationId xmlns:a16="http://schemas.microsoft.com/office/drawing/2014/main" id="{C7F35BC8-8556-409B-9424-66EB9E512441}"/>
              </a:ext>
            </a:extLst>
          </xdr:cNvPr>
          <xdr:cNvSpPr txBox="1"/>
        </xdr:nvSpPr>
        <xdr:spPr>
          <a:xfrm>
            <a:off x="14527436" y="20052144"/>
            <a:ext cx="865679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  <xdr:sp macro="" textlink="">
        <xdr:nvSpPr>
          <xdr:cNvPr id="511" name="テキスト ボックス 510">
            <a:extLst>
              <a:ext uri="{FF2B5EF4-FFF2-40B4-BE49-F238E27FC236}">
                <a16:creationId xmlns:a16="http://schemas.microsoft.com/office/drawing/2014/main" id="{55365DCC-D56D-4C94-A8CF-7B2780FEF8A3}"/>
              </a:ext>
            </a:extLst>
          </xdr:cNvPr>
          <xdr:cNvSpPr txBox="1"/>
        </xdr:nvSpPr>
        <xdr:spPr>
          <a:xfrm>
            <a:off x="15214373" y="20052144"/>
            <a:ext cx="813662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comfortable</a:t>
            </a:r>
            <a:endParaRPr kumimoji="1" lang="ja-JP" altLang="en-US" sz="1050"/>
          </a:p>
        </xdr:txBody>
      </xdr:sp>
    </xdr:grpSp>
    <xdr:clientData/>
  </xdr:twoCellAnchor>
  <xdr:twoCellAnchor>
    <xdr:from>
      <xdr:col>3</xdr:col>
      <xdr:colOff>7324720</xdr:colOff>
      <xdr:row>135</xdr:row>
      <xdr:rowOff>21525</xdr:rowOff>
    </xdr:from>
    <xdr:to>
      <xdr:col>4</xdr:col>
      <xdr:colOff>3945965</xdr:colOff>
      <xdr:row>153</xdr:row>
      <xdr:rowOff>1550</xdr:rowOff>
    </xdr:to>
    <xdr:grpSp>
      <xdr:nvGrpSpPr>
        <xdr:cNvPr id="512" name="グループ化 511">
          <a:extLst>
            <a:ext uri="{FF2B5EF4-FFF2-40B4-BE49-F238E27FC236}">
              <a16:creationId xmlns:a16="http://schemas.microsoft.com/office/drawing/2014/main" id="{68F92D17-6E9B-4C3C-B2E6-6F2CE0B92B33}"/>
            </a:ext>
          </a:extLst>
        </xdr:cNvPr>
        <xdr:cNvGrpSpPr/>
      </xdr:nvGrpSpPr>
      <xdr:grpSpPr>
        <a:xfrm>
          <a:off x="24454752" y="22062375"/>
          <a:ext cx="5600599" cy="2921889"/>
          <a:chOff x="10842840" y="17469192"/>
          <a:chExt cx="5611474" cy="2908989"/>
        </a:xfrm>
      </xdr:grpSpPr>
      <xdr:graphicFrame macro="">
        <xdr:nvGraphicFramePr>
          <xdr:cNvPr id="513" name="グラフ 512">
            <a:extLst>
              <a:ext uri="{FF2B5EF4-FFF2-40B4-BE49-F238E27FC236}">
                <a16:creationId xmlns:a16="http://schemas.microsoft.com/office/drawing/2014/main" id="{3C9B9046-5CBE-4444-84C4-2708093F0E52}"/>
              </a:ext>
            </a:extLst>
          </xdr:cNvPr>
          <xdr:cNvGraphicFramePr/>
        </xdr:nvGraphicFramePr>
        <xdr:xfrm>
          <a:off x="10842840" y="17469192"/>
          <a:ext cx="5611474" cy="290898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sp macro="" textlink="">
        <xdr:nvSpPr>
          <xdr:cNvPr id="514" name="テキスト ボックス 513">
            <a:extLst>
              <a:ext uri="{FF2B5EF4-FFF2-40B4-BE49-F238E27FC236}">
                <a16:creationId xmlns:a16="http://schemas.microsoft.com/office/drawing/2014/main" id="{400B13F3-6695-403F-B2F5-C957AC44162A}"/>
              </a:ext>
            </a:extLst>
          </xdr:cNvPr>
          <xdr:cNvSpPr txBox="1"/>
        </xdr:nvSpPr>
        <xdr:spPr>
          <a:xfrm>
            <a:off x="11296269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very</a:t>
            </a:r>
            <a:r>
              <a:rPr kumimoji="1" lang="en-US" altLang="ja-JP" sz="1050" baseline="0"/>
              <a:t> hot</a:t>
            </a:r>
            <a:endParaRPr kumimoji="1" lang="ja-JP" altLang="en-US" sz="1050"/>
          </a:p>
        </xdr:txBody>
      </xdr:sp>
      <xdr:sp macro="" textlink="">
        <xdr:nvSpPr>
          <xdr:cNvPr id="515" name="テキスト ボックス 514">
            <a:extLst>
              <a:ext uri="{FF2B5EF4-FFF2-40B4-BE49-F238E27FC236}">
                <a16:creationId xmlns:a16="http://schemas.microsoft.com/office/drawing/2014/main" id="{222604A2-51D0-475A-98A5-D938EDB22063}"/>
              </a:ext>
            </a:extLst>
          </xdr:cNvPr>
          <xdr:cNvSpPr txBox="1"/>
        </xdr:nvSpPr>
        <xdr:spPr>
          <a:xfrm>
            <a:off x="12106353" y="20052144"/>
            <a:ext cx="379818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hot</a:t>
            </a:r>
            <a:endParaRPr kumimoji="1" lang="ja-JP" altLang="en-US" sz="1050"/>
          </a:p>
        </xdr:txBody>
      </xdr:sp>
      <xdr:sp macro="" textlink="">
        <xdr:nvSpPr>
          <xdr:cNvPr id="516" name="テキスト ボックス 515">
            <a:extLst>
              <a:ext uri="{FF2B5EF4-FFF2-40B4-BE49-F238E27FC236}">
                <a16:creationId xmlns:a16="http://schemas.microsoft.com/office/drawing/2014/main" id="{0DD00BEA-C649-4B5D-A56D-EA52AB937621}"/>
              </a:ext>
            </a:extLst>
          </xdr:cNvPr>
          <xdr:cNvSpPr txBox="1"/>
        </xdr:nvSpPr>
        <xdr:spPr>
          <a:xfrm>
            <a:off x="12541883" y="20049423"/>
            <a:ext cx="789172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slightly hot</a:t>
            </a:r>
            <a:endParaRPr kumimoji="1" lang="ja-JP" altLang="en-US" sz="1050"/>
          </a:p>
        </xdr:txBody>
      </xdr:sp>
      <xdr:sp macro="" textlink="">
        <xdr:nvSpPr>
          <xdr:cNvPr id="517" name="テキスト ボックス 516">
            <a:extLst>
              <a:ext uri="{FF2B5EF4-FFF2-40B4-BE49-F238E27FC236}">
                <a16:creationId xmlns:a16="http://schemas.microsoft.com/office/drawing/2014/main" id="{4080958C-6960-4BBD-B903-038DFA79ADA9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518" name="テキスト ボックス 517">
            <a:extLst>
              <a:ext uri="{FF2B5EF4-FFF2-40B4-BE49-F238E27FC236}">
                <a16:creationId xmlns:a16="http://schemas.microsoft.com/office/drawing/2014/main" id="{83C97B11-08FF-4D00-9BDC-2CEB711C6029}"/>
              </a:ext>
            </a:extLst>
          </xdr:cNvPr>
          <xdr:cNvSpPr txBox="1"/>
        </xdr:nvSpPr>
        <xdr:spPr>
          <a:xfrm>
            <a:off x="13885671" y="20049423"/>
            <a:ext cx="820466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slightly hot</a:t>
            </a:r>
            <a:endParaRPr kumimoji="1" lang="ja-JP" altLang="en-US" sz="1050"/>
          </a:p>
        </xdr:txBody>
      </xdr:sp>
      <xdr:sp macro="" textlink="">
        <xdr:nvSpPr>
          <xdr:cNvPr id="519" name="テキスト ボックス 518">
            <a:extLst>
              <a:ext uri="{FF2B5EF4-FFF2-40B4-BE49-F238E27FC236}">
                <a16:creationId xmlns:a16="http://schemas.microsoft.com/office/drawing/2014/main" id="{CC74F774-4A3D-4138-81A3-B9FCB1458FEF}"/>
              </a:ext>
            </a:extLst>
          </xdr:cNvPr>
          <xdr:cNvSpPr txBox="1"/>
        </xdr:nvSpPr>
        <xdr:spPr>
          <a:xfrm>
            <a:off x="14772461" y="20052144"/>
            <a:ext cx="370294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 baseline="0"/>
              <a:t>hot</a:t>
            </a:r>
            <a:endParaRPr kumimoji="1" lang="ja-JP" altLang="en-US" sz="1050"/>
          </a:p>
        </xdr:txBody>
      </xdr:sp>
      <xdr:sp macro="" textlink="">
        <xdr:nvSpPr>
          <xdr:cNvPr id="520" name="テキスト ボックス 519">
            <a:extLst>
              <a:ext uri="{FF2B5EF4-FFF2-40B4-BE49-F238E27FC236}">
                <a16:creationId xmlns:a16="http://schemas.microsoft.com/office/drawing/2014/main" id="{2C1D8996-F598-460D-98E2-1FE856E867E1}"/>
              </a:ext>
            </a:extLst>
          </xdr:cNvPr>
          <xdr:cNvSpPr txBox="1"/>
        </xdr:nvSpPr>
        <xdr:spPr>
          <a:xfrm>
            <a:off x="15302106" y="20052144"/>
            <a:ext cx="657813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very</a:t>
            </a:r>
            <a:r>
              <a:rPr kumimoji="1" lang="en-US" altLang="ja-JP" sz="1050" baseline="0"/>
              <a:t> hot</a:t>
            </a:r>
            <a:endParaRPr kumimoji="1" lang="ja-JP" altLang="en-US" sz="1050"/>
          </a:p>
        </xdr:txBody>
      </xdr:sp>
      <xdr:sp macro="" textlink="">
        <xdr:nvSpPr>
          <xdr:cNvPr id="521" name="テキスト ボックス 520">
            <a:extLst>
              <a:ext uri="{FF2B5EF4-FFF2-40B4-BE49-F238E27FC236}">
                <a16:creationId xmlns:a16="http://schemas.microsoft.com/office/drawing/2014/main" id="{F3F93B12-7DF5-4F42-A793-90CDC04863D2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522" name="テキスト ボックス 521">
            <a:extLst>
              <a:ext uri="{FF2B5EF4-FFF2-40B4-BE49-F238E27FC236}">
                <a16:creationId xmlns:a16="http://schemas.microsoft.com/office/drawing/2014/main" id="{9BE7496F-E4B8-4238-8C4A-C09FBBEFDF83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523" name="直線コネクタ 522">
            <a:extLst>
              <a:ext uri="{FF2B5EF4-FFF2-40B4-BE49-F238E27FC236}">
                <a16:creationId xmlns:a16="http://schemas.microsoft.com/office/drawing/2014/main" id="{81409BA0-E20A-4BEF-8907-EE05E836588B}"/>
              </a:ext>
            </a:extLst>
          </xdr:cNvPr>
          <xdr:cNvCxnSpPr/>
        </xdr:nvCxnSpPr>
        <xdr:spPr>
          <a:xfrm>
            <a:off x="11628159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4" name="直線コネクタ 523">
            <a:extLst>
              <a:ext uri="{FF2B5EF4-FFF2-40B4-BE49-F238E27FC236}">
                <a16:creationId xmlns:a16="http://schemas.microsoft.com/office/drawing/2014/main" id="{12A1EDAF-2C63-4F65-8A3A-0D763348496C}"/>
              </a:ext>
            </a:extLst>
          </xdr:cNvPr>
          <xdr:cNvCxnSpPr/>
        </xdr:nvCxnSpPr>
        <xdr:spPr>
          <a:xfrm>
            <a:off x="13626189" y="17849242"/>
            <a:ext cx="0" cy="1962453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5" name="テキスト ボックス 524">
            <a:extLst>
              <a:ext uri="{FF2B5EF4-FFF2-40B4-BE49-F238E27FC236}">
                <a16:creationId xmlns:a16="http://schemas.microsoft.com/office/drawing/2014/main" id="{BD714F78-197D-4329-B759-FA976147DECA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526" name="テキスト ボックス 525">
            <a:extLst>
              <a:ext uri="{FF2B5EF4-FFF2-40B4-BE49-F238E27FC236}">
                <a16:creationId xmlns:a16="http://schemas.microsoft.com/office/drawing/2014/main" id="{ED7C141F-07BA-404C-810D-2FEAC52E50D1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527" name="テキスト ボックス 526">
            <a:extLst>
              <a:ext uri="{FF2B5EF4-FFF2-40B4-BE49-F238E27FC236}">
                <a16:creationId xmlns:a16="http://schemas.microsoft.com/office/drawing/2014/main" id="{D66282E0-C311-46E8-87FD-DE53909B1352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528" name="テキスト ボックス 527">
            <a:extLst>
              <a:ext uri="{FF2B5EF4-FFF2-40B4-BE49-F238E27FC236}">
                <a16:creationId xmlns:a16="http://schemas.microsoft.com/office/drawing/2014/main" id="{80A79F8E-898E-4AC3-831C-F1A5BE62FB1C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529" name="直線コネクタ 528">
            <a:extLst>
              <a:ext uri="{FF2B5EF4-FFF2-40B4-BE49-F238E27FC236}">
                <a16:creationId xmlns:a16="http://schemas.microsoft.com/office/drawing/2014/main" id="{A568C8CA-E1A9-45C1-8D52-2A718983ABEA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353340</xdr:colOff>
      <xdr:row>19</xdr:row>
      <xdr:rowOff>95156</xdr:rowOff>
    </xdr:from>
    <xdr:to>
      <xdr:col>26</xdr:col>
      <xdr:colOff>602952</xdr:colOff>
      <xdr:row>28</xdr:row>
      <xdr:rowOff>108394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AD108BC-76C6-4E40-9E36-5BA7726C9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31840" y="3230242"/>
          <a:ext cx="1691649" cy="14610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21733</xdr:rowOff>
    </xdr:from>
    <xdr:to>
      <xdr:col>10</xdr:col>
      <xdr:colOff>401644</xdr:colOff>
      <xdr:row>34</xdr:row>
      <xdr:rowOff>144587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989ADB-B243-48E2-BFE7-02FD9CB62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58540"/>
          <a:ext cx="6933072" cy="4202287"/>
        </a:xfrm>
        <a:prstGeom prst="rect">
          <a:avLst/>
        </a:prstGeom>
      </xdr:spPr>
    </xdr:pic>
    <xdr:clientData/>
  </xdr:twoCellAnchor>
  <xdr:twoCellAnchor editAs="oneCell">
    <xdr:from>
      <xdr:col>0</xdr:col>
      <xdr:colOff>39791</xdr:colOff>
      <xdr:row>3</xdr:row>
      <xdr:rowOff>113173</xdr:rowOff>
    </xdr:from>
    <xdr:to>
      <xdr:col>3</xdr:col>
      <xdr:colOff>95329</xdr:colOff>
      <xdr:row>6</xdr:row>
      <xdr:rowOff>38836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625A10-501E-421C-B83B-5DEB182ED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791" y="586702"/>
          <a:ext cx="2009525" cy="48627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0</xdr:colOff>
      <xdr:row>7</xdr:row>
      <xdr:rowOff>0</xdr:rowOff>
    </xdr:from>
    <xdr:to>
      <xdr:col>40</xdr:col>
      <xdr:colOff>91441</xdr:colOff>
      <xdr:row>25</xdr:row>
      <xdr:rowOff>25037</xdr:rowOff>
    </xdr:to>
    <xdr:pic>
      <xdr:nvPicPr>
        <xdr:cNvPr id="2" name="図 1" descr="人, 男, 立つ, 若い が含まれている画像&#10;&#10;自動的に生成された説明">
          <a:extLst>
            <a:ext uri="{FF2B5EF4-FFF2-40B4-BE49-F238E27FC236}">
              <a16:creationId xmlns:a16="http://schemas.microsoft.com/office/drawing/2014/main" id="{598A8F35-97EC-4A15-9277-359C71B87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89143" y="3156857"/>
          <a:ext cx="4663441" cy="3497580"/>
        </a:xfrm>
        <a:prstGeom prst="rect">
          <a:avLst/>
        </a:prstGeom>
      </xdr:spPr>
    </xdr:pic>
    <xdr:clientData/>
  </xdr:twoCellAnchor>
  <xdr:twoCellAnchor>
    <xdr:from>
      <xdr:col>35</xdr:col>
      <xdr:colOff>86162</xdr:colOff>
      <xdr:row>30</xdr:row>
      <xdr:rowOff>6365</xdr:rowOff>
    </xdr:from>
    <xdr:to>
      <xdr:col>35</xdr:col>
      <xdr:colOff>532476</xdr:colOff>
      <xdr:row>31</xdr:row>
      <xdr:rowOff>156918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FF84ABF0-F0DD-4649-9640-AD6CFB924EFB}"/>
            </a:ext>
          </a:extLst>
        </xdr:cNvPr>
        <xdr:cNvSpPr/>
      </xdr:nvSpPr>
      <xdr:spPr>
        <a:xfrm rot="18000000">
          <a:off x="23371628" y="7592785"/>
          <a:ext cx="466239" cy="446314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A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451756</xdr:colOff>
      <xdr:row>31</xdr:row>
      <xdr:rowOff>255815</xdr:rowOff>
    </xdr:from>
    <xdr:to>
      <xdr:col>36</xdr:col>
      <xdr:colOff>264853</xdr:colOff>
      <xdr:row>34</xdr:row>
      <xdr:rowOff>70758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E509028-2C57-4A10-AF30-18631B490792}"/>
            </a:ext>
          </a:extLst>
        </xdr:cNvPr>
        <xdr:cNvSpPr/>
      </xdr:nvSpPr>
      <xdr:spPr>
        <a:xfrm>
          <a:off x="23747185" y="8147958"/>
          <a:ext cx="466239" cy="446314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C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151479</xdr:colOff>
      <xdr:row>29</xdr:row>
      <xdr:rowOff>153322</xdr:rowOff>
    </xdr:from>
    <xdr:to>
      <xdr:col>36</xdr:col>
      <xdr:colOff>597793</xdr:colOff>
      <xdr:row>31</xdr:row>
      <xdr:rowOff>146032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4962772-7150-483B-B86A-D20AC80D91F4}"/>
            </a:ext>
          </a:extLst>
        </xdr:cNvPr>
        <xdr:cNvSpPr/>
      </xdr:nvSpPr>
      <xdr:spPr>
        <a:xfrm rot="3600000">
          <a:off x="24090087" y="7581899"/>
          <a:ext cx="466239" cy="446314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B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626211</xdr:colOff>
      <xdr:row>117</xdr:row>
      <xdr:rowOff>0</xdr:rowOff>
    </xdr:from>
    <xdr:to>
      <xdr:col>43</xdr:col>
      <xdr:colOff>361426</xdr:colOff>
      <xdr:row>134</xdr:row>
      <xdr:rowOff>100838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D58C316E-6D67-4C3B-919F-A9B521293A64}"/>
            </a:ext>
          </a:extLst>
        </xdr:cNvPr>
        <xdr:cNvGrpSpPr/>
      </xdr:nvGrpSpPr>
      <xdr:grpSpPr>
        <a:xfrm>
          <a:off x="25965432" y="20669250"/>
          <a:ext cx="5613501" cy="2878056"/>
          <a:chOff x="26094049" y="19854597"/>
          <a:chExt cx="5613501" cy="2756005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5606CD3C-DF04-4CA8-BF41-A8AB5311F4AF}"/>
              </a:ext>
            </a:extLst>
          </xdr:cNvPr>
          <xdr:cNvGrpSpPr/>
        </xdr:nvGrpSpPr>
        <xdr:grpSpPr>
          <a:xfrm>
            <a:off x="26094049" y="19854597"/>
            <a:ext cx="5613501" cy="2756005"/>
            <a:chOff x="26087521" y="20025961"/>
            <a:chExt cx="5613501" cy="2780976"/>
          </a:xfrm>
        </xdr:grpSpPr>
        <xdr:graphicFrame macro="">
          <xdr:nvGraphicFramePr>
            <xdr:cNvPr id="7" name="グラフ 6">
              <a:extLst>
                <a:ext uri="{FF2B5EF4-FFF2-40B4-BE49-F238E27FC236}">
                  <a16:creationId xmlns:a16="http://schemas.microsoft.com/office/drawing/2014/main" id="{EB348534-1EF4-4B29-B2DD-660C6D484FD2}"/>
                </a:ext>
              </a:extLst>
            </xdr:cNvPr>
            <xdr:cNvGraphicFramePr/>
          </xdr:nvGraphicFramePr>
          <xdr:xfrm>
            <a:off x="26087521" y="20025961"/>
            <a:ext cx="5613501" cy="278097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sp macro="" textlink="">
          <xdr:nvSpPr>
            <xdr:cNvPr id="8" name="テキスト ボックス 7">
              <a:extLst>
                <a:ext uri="{FF2B5EF4-FFF2-40B4-BE49-F238E27FC236}">
                  <a16:creationId xmlns:a16="http://schemas.microsoft.com/office/drawing/2014/main" id="{17087F95-F143-4FDC-81B8-A25D9A6199FD}"/>
                </a:ext>
              </a:extLst>
            </xdr:cNvPr>
            <xdr:cNvSpPr txBox="1"/>
          </xdr:nvSpPr>
          <xdr:spPr>
            <a:xfrm>
              <a:off x="26541115" y="22495477"/>
              <a:ext cx="658051" cy="2349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very</a:t>
              </a:r>
              <a:r>
                <a:rPr kumimoji="1" lang="en-US" altLang="ja-JP" sz="1050" baseline="0"/>
                <a:t> hot</a:t>
              </a:r>
              <a:endParaRPr kumimoji="1" lang="ja-JP" altLang="en-US" sz="1050"/>
            </a:p>
          </xdr:txBody>
        </xdr: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D9EFA95F-98F8-434B-86E3-230CDD7AC8DD}"/>
                </a:ext>
              </a:extLst>
            </xdr:cNvPr>
            <xdr:cNvSpPr txBox="1"/>
          </xdr:nvSpPr>
          <xdr:spPr>
            <a:xfrm>
              <a:off x="27351492" y="22495477"/>
              <a:ext cx="379954" cy="2349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 baseline="0"/>
                <a:t>hot</a:t>
              </a:r>
              <a:endParaRPr kumimoji="1" lang="ja-JP" altLang="en-US" sz="1050"/>
            </a:p>
          </xdr:txBody>
        </xdr: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FD8FCB06-5D3F-495A-B339-1E94E32BEBDA}"/>
                </a:ext>
              </a:extLst>
            </xdr:cNvPr>
            <xdr:cNvSpPr txBox="1"/>
          </xdr:nvSpPr>
          <xdr:spPr>
            <a:xfrm>
              <a:off x="27787178" y="22492837"/>
              <a:ext cx="789458" cy="2442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 baseline="0"/>
                <a:t>slightly hot</a:t>
              </a:r>
              <a:endParaRPr kumimoji="1" lang="ja-JP" altLang="en-US" sz="1050"/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DED4E5A0-E89E-4957-AF86-6957BFFF039F}"/>
                </a:ext>
              </a:extLst>
            </xdr:cNvPr>
            <xdr:cNvSpPr txBox="1"/>
          </xdr:nvSpPr>
          <xdr:spPr>
            <a:xfrm>
              <a:off x="28566522" y="22492837"/>
              <a:ext cx="604472" cy="2442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 baseline="0"/>
                <a:t>neutral</a:t>
              </a:r>
              <a:endParaRPr kumimoji="1" lang="ja-JP" altLang="en-US" sz="1050"/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88A34393-49B7-4EA4-B9A2-F3558C2AE249}"/>
                </a:ext>
              </a:extLst>
            </xdr:cNvPr>
            <xdr:cNvSpPr txBox="1"/>
          </xdr:nvSpPr>
          <xdr:spPr>
            <a:xfrm>
              <a:off x="29131451" y="22492837"/>
              <a:ext cx="820763" cy="2442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 baseline="0"/>
                <a:t>slightly hot</a:t>
              </a:r>
              <a:endParaRPr kumimoji="1" lang="ja-JP" altLang="en-US" sz="1050"/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30BA99D6-7093-4C05-8420-1BFE58C07925}"/>
                </a:ext>
              </a:extLst>
            </xdr:cNvPr>
            <xdr:cNvSpPr txBox="1"/>
          </xdr:nvSpPr>
          <xdr:spPr>
            <a:xfrm>
              <a:off x="30018562" y="22495477"/>
              <a:ext cx="370426" cy="2349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 baseline="0"/>
                <a:t>hot</a:t>
              </a:r>
              <a:endParaRPr kumimoji="1" lang="ja-JP" altLang="en-US" sz="105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64B23B2B-B461-460E-899E-D800427D34A8}"/>
                </a:ext>
              </a:extLst>
            </xdr:cNvPr>
            <xdr:cNvSpPr txBox="1"/>
          </xdr:nvSpPr>
          <xdr:spPr>
            <a:xfrm>
              <a:off x="30548396" y="22495477"/>
              <a:ext cx="658051" cy="2349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very</a:t>
              </a:r>
              <a:r>
                <a:rPr kumimoji="1" lang="en-US" altLang="ja-JP" sz="1050" baseline="0"/>
                <a:t> hot</a:t>
              </a:r>
              <a:endParaRPr kumimoji="1" lang="ja-JP" altLang="en-US" sz="1050"/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DBAB3E06-9D7D-4922-AB6A-05625727394D}"/>
                </a:ext>
              </a:extLst>
            </xdr:cNvPr>
            <xdr:cNvSpPr txBox="1"/>
          </xdr:nvSpPr>
          <xdr:spPr>
            <a:xfrm>
              <a:off x="26520435" y="20591624"/>
              <a:ext cx="283991" cy="2372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A</a:t>
              </a:r>
              <a:endParaRPr kumimoji="1" lang="ja-JP" altLang="en-US" sz="1050"/>
            </a:p>
          </xdr:txBody>
        </xdr:sp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D9FFE487-A6A5-4DE1-8F61-D59CF9E0D469}"/>
                </a:ext>
              </a:extLst>
            </xdr:cNvPr>
            <xdr:cNvSpPr txBox="1"/>
          </xdr:nvSpPr>
          <xdr:spPr>
            <a:xfrm>
              <a:off x="30934278" y="20591624"/>
              <a:ext cx="273106" cy="2372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B</a:t>
              </a:r>
              <a:endParaRPr kumimoji="1" lang="ja-JP" altLang="en-US" sz="1050"/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1E777F60-3C2A-4D1B-9D79-4885C686BBF0}"/>
                </a:ext>
              </a:extLst>
            </xdr:cNvPr>
            <xdr:cNvSpPr txBox="1"/>
          </xdr:nvSpPr>
          <xdr:spPr>
            <a:xfrm>
              <a:off x="26519074" y="21185591"/>
              <a:ext cx="286714" cy="2415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B</a:t>
              </a:r>
              <a:endParaRPr kumimoji="1" lang="ja-JP" altLang="en-US" sz="1050"/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D18FA50D-5B25-43F9-9963-7E46646EE512}"/>
                </a:ext>
              </a:extLst>
            </xdr:cNvPr>
            <xdr:cNvSpPr txBox="1"/>
          </xdr:nvSpPr>
          <xdr:spPr>
            <a:xfrm>
              <a:off x="30931556" y="21185591"/>
              <a:ext cx="276459" cy="2415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C</a:t>
              </a:r>
              <a:endParaRPr kumimoji="1" lang="ja-JP" altLang="en-US" sz="1050"/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F47B32E7-3DCE-4A15-B1E1-08C40CDDC31F}"/>
                </a:ext>
              </a:extLst>
            </xdr:cNvPr>
            <xdr:cNvSpPr txBox="1"/>
          </xdr:nvSpPr>
          <xdr:spPr>
            <a:xfrm>
              <a:off x="26519076" y="21845140"/>
              <a:ext cx="286710" cy="23563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A</a:t>
              </a:r>
              <a:endParaRPr kumimoji="1" lang="ja-JP" altLang="en-US" sz="1050"/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196BD1EA-6581-47C7-895A-89C2CAA92578}"/>
                </a:ext>
              </a:extLst>
            </xdr:cNvPr>
            <xdr:cNvSpPr txBox="1"/>
          </xdr:nvSpPr>
          <xdr:spPr>
            <a:xfrm>
              <a:off x="30931554" y="21846459"/>
              <a:ext cx="276461" cy="2329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ctr">
              <a:noAutofit/>
            </a:bodyPr>
            <a:lstStyle/>
            <a:p>
              <a:r>
                <a:rPr kumimoji="1" lang="en-US" altLang="ja-JP" sz="1050"/>
                <a:t>C</a:t>
              </a:r>
              <a:endParaRPr kumimoji="1" lang="ja-JP" altLang="en-US" sz="1050"/>
            </a:p>
          </xdr:txBody>
        </xdr:sp>
      </xdr:grpSp>
      <xdr:cxnSp macro="">
        <xdr:nvCxnSpPr>
          <xdr:cNvPr id="17" name="直線コネクタ 16">
            <a:extLst>
              <a:ext uri="{FF2B5EF4-FFF2-40B4-BE49-F238E27FC236}">
                <a16:creationId xmlns:a16="http://schemas.microsoft.com/office/drawing/2014/main" id="{3CEBA138-BF9D-4FD6-AA2A-88A4026866DB}"/>
              </a:ext>
            </a:extLst>
          </xdr:cNvPr>
          <xdr:cNvCxnSpPr/>
        </xdr:nvCxnSpPr>
        <xdr:spPr>
          <a:xfrm>
            <a:off x="26906868" y="21457441"/>
            <a:ext cx="3966609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8202C601-AD46-4953-AB6F-D89B5A7F7C90}"/>
              </a:ext>
            </a:extLst>
          </xdr:cNvPr>
          <xdr:cNvCxnSpPr/>
        </xdr:nvCxnSpPr>
        <xdr:spPr>
          <a:xfrm>
            <a:off x="28873670" y="20226710"/>
            <a:ext cx="0" cy="1845987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コネクタ 22">
            <a:extLst>
              <a:ext uri="{FF2B5EF4-FFF2-40B4-BE49-F238E27FC236}">
                <a16:creationId xmlns:a16="http://schemas.microsoft.com/office/drawing/2014/main" id="{2D7D33C3-0212-4A55-B8B9-E41BCE586675}"/>
              </a:ext>
            </a:extLst>
          </xdr:cNvPr>
          <xdr:cNvCxnSpPr/>
        </xdr:nvCxnSpPr>
        <xdr:spPr>
          <a:xfrm>
            <a:off x="26908230" y="20833222"/>
            <a:ext cx="3961164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0</xdr:colOff>
      <xdr:row>141</xdr:row>
      <xdr:rowOff>145711</xdr:rowOff>
    </xdr:from>
    <xdr:to>
      <xdr:col>41</xdr:col>
      <xdr:colOff>371170</xdr:colOff>
      <xdr:row>160</xdr:row>
      <xdr:rowOff>56664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55217033-EE6D-4ADF-AEA0-3B6B62E84045}"/>
            </a:ext>
          </a:extLst>
        </xdr:cNvPr>
        <xdr:cNvGrpSpPr/>
      </xdr:nvGrpSpPr>
      <xdr:grpSpPr>
        <a:xfrm>
          <a:off x="24683357" y="24729736"/>
          <a:ext cx="5597674" cy="3020185"/>
          <a:chOff x="10847019" y="17469192"/>
          <a:chExt cx="5610215" cy="3039384"/>
        </a:xfrm>
      </xdr:grpSpPr>
      <xdr:graphicFrame macro="">
        <xdr:nvGraphicFramePr>
          <xdr:cNvPr id="25" name="グラフ 24">
            <a:extLst>
              <a:ext uri="{FF2B5EF4-FFF2-40B4-BE49-F238E27FC236}">
                <a16:creationId xmlns:a16="http://schemas.microsoft.com/office/drawing/2014/main" id="{71C502AC-02D5-4745-B3D5-6CE44ED98817}"/>
              </a:ext>
            </a:extLst>
          </xdr:cNvPr>
          <xdr:cNvGraphicFramePr/>
        </xdr:nvGraphicFramePr>
        <xdr:xfrm>
          <a:off x="10847019" y="17469192"/>
          <a:ext cx="5610215" cy="29049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94C57B0-3DE3-4B9A-8FBA-EBF4102D5A6A}"/>
              </a:ext>
            </a:extLst>
          </xdr:cNvPr>
          <xdr:cNvSpPr txBox="1"/>
        </xdr:nvSpPr>
        <xdr:spPr>
          <a:xfrm>
            <a:off x="11296269" y="20052144"/>
            <a:ext cx="657813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7F7C111B-3D16-49CC-A4E4-91FAFAE6160B}"/>
              </a:ext>
            </a:extLst>
          </xdr:cNvPr>
          <xdr:cNvSpPr txBox="1"/>
        </xdr:nvSpPr>
        <xdr:spPr>
          <a:xfrm>
            <a:off x="12055709" y="20052144"/>
            <a:ext cx="481106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D99E81AE-BCBC-4AAA-BD3F-4B5538E7C04A}"/>
              </a:ext>
            </a:extLst>
          </xdr:cNvPr>
          <xdr:cNvSpPr txBox="1"/>
        </xdr:nvSpPr>
        <xdr:spPr>
          <a:xfrm>
            <a:off x="12541883" y="20049422"/>
            <a:ext cx="789172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8BF26144-7A2A-47EA-9E71-767C93EEBA9D}"/>
              </a:ext>
            </a:extLst>
          </xdr:cNvPr>
          <xdr:cNvSpPr txBox="1"/>
        </xdr:nvSpPr>
        <xdr:spPr>
          <a:xfrm>
            <a:off x="13320945" y="20049423"/>
            <a:ext cx="604255" cy="25673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neutral</a:t>
            </a:r>
            <a:endParaRPr kumimoji="1" lang="ja-JP" altLang="en-US" sz="1050"/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4EBEEFBE-9F30-45B5-B61F-8456FF18B581}"/>
              </a:ext>
            </a:extLst>
          </xdr:cNvPr>
          <xdr:cNvSpPr txBox="1"/>
        </xdr:nvSpPr>
        <xdr:spPr>
          <a:xfrm>
            <a:off x="11275597" y="18059747"/>
            <a:ext cx="283888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607850F-C864-4A92-AAAB-EB81D54C08A5}"/>
              </a:ext>
            </a:extLst>
          </xdr:cNvPr>
          <xdr:cNvSpPr txBox="1"/>
        </xdr:nvSpPr>
        <xdr:spPr>
          <a:xfrm>
            <a:off x="15687848" y="18059747"/>
            <a:ext cx="273007" cy="24955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69A07F7C-8AE9-4379-9D58-DA86D311D5A0}"/>
              </a:ext>
            </a:extLst>
          </xdr:cNvPr>
          <xdr:cNvCxnSpPr/>
        </xdr:nvCxnSpPr>
        <xdr:spPr>
          <a:xfrm>
            <a:off x="11655364" y="19161463"/>
            <a:ext cx="3965178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直線コネクタ 32">
            <a:extLst>
              <a:ext uri="{FF2B5EF4-FFF2-40B4-BE49-F238E27FC236}">
                <a16:creationId xmlns:a16="http://schemas.microsoft.com/office/drawing/2014/main" id="{622B9D1A-5EFE-4FDC-BF0F-92B28489C85D}"/>
              </a:ext>
            </a:extLst>
          </xdr:cNvPr>
          <xdr:cNvCxnSpPr/>
        </xdr:nvCxnSpPr>
        <xdr:spPr>
          <a:xfrm>
            <a:off x="13626189" y="17860775"/>
            <a:ext cx="0" cy="1950920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C820878C-9086-4F72-A8BA-508099EF71BC}"/>
              </a:ext>
            </a:extLst>
          </xdr:cNvPr>
          <xdr:cNvSpPr txBox="1"/>
        </xdr:nvSpPr>
        <xdr:spPr>
          <a:xfrm>
            <a:off x="11274236" y="18681980"/>
            <a:ext cx="286610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B</a:t>
            </a:r>
            <a:endParaRPr kumimoji="1" lang="ja-JP" altLang="en-US" sz="1050"/>
          </a:p>
        </xdr:txBody>
      </xdr: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3DDF0DB9-6C2B-4A50-80CA-7090371F4E80}"/>
              </a:ext>
            </a:extLst>
          </xdr:cNvPr>
          <xdr:cNvSpPr txBox="1"/>
        </xdr:nvSpPr>
        <xdr:spPr>
          <a:xfrm>
            <a:off x="15685127" y="18681980"/>
            <a:ext cx="276359" cy="2514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sp macro="" textlink="">
        <xdr:nvSpPr>
          <xdr:cNvPr id="36" name="テキスト ボックス 35">
            <a:extLst>
              <a:ext uri="{FF2B5EF4-FFF2-40B4-BE49-F238E27FC236}">
                <a16:creationId xmlns:a16="http://schemas.microsoft.com/office/drawing/2014/main" id="{7ED0AF21-1BB6-43DE-BACB-395B02A5EAC0}"/>
              </a:ext>
            </a:extLst>
          </xdr:cNvPr>
          <xdr:cNvSpPr txBox="1"/>
        </xdr:nvSpPr>
        <xdr:spPr>
          <a:xfrm>
            <a:off x="11274238" y="19371809"/>
            <a:ext cx="286606" cy="24788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A</a:t>
            </a:r>
            <a:endParaRPr kumimoji="1" lang="ja-JP" altLang="en-US" sz="1050"/>
          </a:p>
        </xdr:txBody>
      </xdr:sp>
      <xdr:sp macro="" textlink="">
        <xdr:nvSpPr>
          <xdr:cNvPr id="37" name="テキスト ボックス 36">
            <a:extLst>
              <a:ext uri="{FF2B5EF4-FFF2-40B4-BE49-F238E27FC236}">
                <a16:creationId xmlns:a16="http://schemas.microsoft.com/office/drawing/2014/main" id="{197C838D-4F94-4510-9980-EDAC6F53C71A}"/>
              </a:ext>
            </a:extLst>
          </xdr:cNvPr>
          <xdr:cNvSpPr txBox="1"/>
        </xdr:nvSpPr>
        <xdr:spPr>
          <a:xfrm>
            <a:off x="15685125" y="19373169"/>
            <a:ext cx="276361" cy="245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r>
              <a:rPr kumimoji="1" lang="en-US" altLang="ja-JP" sz="1050"/>
              <a:t>C</a:t>
            </a:r>
            <a:endParaRPr kumimoji="1" lang="ja-JP" altLang="en-US" sz="1050"/>
          </a:p>
        </xdr:txBody>
      </xdr:sp>
      <xdr:cxnSp macro="">
        <xdr:nvCxnSpPr>
          <xdr:cNvPr id="38" name="直線コネクタ 37">
            <a:extLst>
              <a:ext uri="{FF2B5EF4-FFF2-40B4-BE49-F238E27FC236}">
                <a16:creationId xmlns:a16="http://schemas.microsoft.com/office/drawing/2014/main" id="{3C6429EE-5D7F-4EE5-9A71-9511095A9B0C}"/>
              </a:ext>
            </a:extLst>
          </xdr:cNvPr>
          <xdr:cNvCxnSpPr/>
        </xdr:nvCxnSpPr>
        <xdr:spPr>
          <a:xfrm>
            <a:off x="11656725" y="18501994"/>
            <a:ext cx="3959735" cy="0"/>
          </a:xfrm>
          <a:prstGeom prst="line">
            <a:avLst/>
          </a:prstGeom>
          <a:ln w="9525">
            <a:solidFill>
              <a:schemeClr val="bg1">
                <a:lumMod val="75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" name="テキスト ボックス 38">
            <a:extLst>
              <a:ext uri="{FF2B5EF4-FFF2-40B4-BE49-F238E27FC236}">
                <a16:creationId xmlns:a16="http://schemas.microsoft.com/office/drawing/2014/main" id="{B55D21CE-F4D8-41E8-91E0-F52E8CFECBE3}"/>
              </a:ext>
            </a:extLst>
          </xdr:cNvPr>
          <xdr:cNvSpPr txBox="1"/>
        </xdr:nvSpPr>
        <xdr:spPr>
          <a:xfrm>
            <a:off x="13882569" y="20049422"/>
            <a:ext cx="789172" cy="41359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slightly</a:t>
            </a:r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DD44D296-B5E3-453F-BF0D-8125335AA284}"/>
              </a:ext>
            </a:extLst>
          </xdr:cNvPr>
          <xdr:cNvSpPr txBox="1"/>
        </xdr:nvSpPr>
        <xdr:spPr>
          <a:xfrm>
            <a:off x="14719722" y="20052144"/>
            <a:ext cx="481106" cy="24720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noAutofit/>
          </a:bodyPr>
          <a:lstStyle/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id="{DAF9CCCF-C252-4F24-A2E6-5294AB30E7BA}"/>
              </a:ext>
            </a:extLst>
          </xdr:cNvPr>
          <xdr:cNvSpPr txBox="1"/>
        </xdr:nvSpPr>
        <xdr:spPr>
          <a:xfrm>
            <a:off x="15292297" y="20052144"/>
            <a:ext cx="657813" cy="456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pPr algn="ctr"/>
            <a:r>
              <a:rPr kumimoji="1" lang="en-US" altLang="ja-JP" sz="1050"/>
              <a:t>very</a:t>
            </a:r>
            <a:endParaRPr kumimoji="1" lang="en-US" altLang="ja-JP" sz="1050" baseline="0"/>
          </a:p>
          <a:p>
            <a:pPr algn="ctr"/>
            <a:r>
              <a:rPr kumimoji="1" lang="en-US" altLang="ja-JP" sz="1050" baseline="0"/>
              <a:t>comfort</a:t>
            </a:r>
            <a:endParaRPr kumimoji="1" lang="ja-JP" altLang="en-US" sz="1050"/>
          </a:p>
        </xdr:txBody>
      </xdr:sp>
    </xdr:grpSp>
    <xdr:clientData/>
  </xdr:twoCellAnchor>
</xdr:wsDr>
</file>

<file path=xl/externalLinks/_rels/externalLink1.xml.rels><?xml version="1.0" encoding="UTF-8" standalone="no"?><Relationships xmlns="http://schemas.openxmlformats.org/package/2006/relationships"><Relationship Id="rId1" Target="/Users/monyo/Google%20&#12489;&#12521;&#12452;&#12502;/00-&#30740;&#31350;&#27963;&#21205;/10.&#26619;&#35501;&#35542;&#25991;/2021_4_B&amp;E_&#20195;&#35613;&#37327;/&#22259;&#34920;&#20316;&#25104;&#12487;&#12540;&#12479;/&#20195;&#35613;&#37327;&#26412;&#23455;&#39443;&#12487;&#12540;&#12479;%20&#26368;&#26032;&#29256;_v5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心理量分析"/>
      <sheetName val="心拍と代謝量"/>
      <sheetName val="代謝量の性差について"/>
      <sheetName val="代謝量と体躯条件"/>
      <sheetName val="座位分析"/>
      <sheetName val="代謝量と基準値の比較"/>
      <sheetName val="相関を見る"/>
      <sheetName val="分布を見る"/>
      <sheetName val="代謝量と暑がりなど"/>
      <sheetName val="代謝量分布"/>
      <sheetName val="Sheet2"/>
      <sheetName val="Sheet1"/>
      <sheetName val="ピボット"/>
      <sheetName val="全員の相関係数"/>
      <sheetName val="全員の相関"/>
      <sheetName val="性別差を粘る"/>
      <sheetName val="既往の性差検討"/>
      <sheetName val="体表面積の選定が代謝量に与える影響"/>
      <sheetName val="体表面積の実測値と推定値の誤差"/>
      <sheetName val="体表面積の検討"/>
      <sheetName val="CO2vsMet"/>
      <sheetName val="CO2"/>
      <sheetName val="箱ひげ図"/>
      <sheetName val="Estimation"/>
      <sheetName val="Season (2)"/>
      <sheetName val="入力シート"/>
      <sheetName val="aaa (2)"/>
      <sheetName val="体表面積測定"/>
      <sheetName val="All"/>
      <sheetName val="データ生理量"/>
      <sheetName val="Sex"/>
      <sheetName val="Season"/>
      <sheetName val="代謝量算出"/>
      <sheetName val="季節差t検定"/>
      <sheetName val="夏季代謝量データ"/>
      <sheetName val="被験者情報"/>
      <sheetName val="table"/>
      <sheetName val="性別差有意差検定"/>
      <sheetName val="梗概のグラフ作成"/>
      <sheetName val="代謝量の季節差"/>
      <sheetName val="本論用の表"/>
      <sheetName val="心拍分析"/>
      <sheetName val="BMRの比較"/>
      <sheetName val="PMVの比較"/>
      <sheetName val="日本人PMV"/>
      <sheetName val="個人のPMV"/>
      <sheetName val="体表面積"/>
      <sheetName val="Sheet3"/>
      <sheetName val="Sheet4"/>
      <sheetName val="実験中温熱環境"/>
      <sheetName val="実験B結果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3">
          <cell r="I3">
            <v>265.48387096774195</v>
          </cell>
          <cell r="O3">
            <v>267.48387096774195</v>
          </cell>
          <cell r="U3">
            <v>828.67741935483866</v>
          </cell>
          <cell r="AA3">
            <v>330.80645161290323</v>
          </cell>
          <cell r="AG3">
            <v>286.87096774193549</v>
          </cell>
          <cell r="AW3">
            <v>273.82288536195279</v>
          </cell>
          <cell r="AX3">
            <v>328.58746243434331</v>
          </cell>
          <cell r="AY3">
            <v>766.70407901346766</v>
          </cell>
          <cell r="AZ3">
            <v>208.91787061795196</v>
          </cell>
        </row>
        <row r="4">
          <cell r="I4">
            <v>269.03225806451616</v>
          </cell>
          <cell r="O4">
            <v>290</v>
          </cell>
          <cell r="U4">
            <v>875.16129032258061</v>
          </cell>
          <cell r="AA4">
            <v>275.41935483870969</v>
          </cell>
          <cell r="AG4">
            <v>271.80645161290323</v>
          </cell>
          <cell r="AW4">
            <v>275.04617994271757</v>
          </cell>
          <cell r="AX4">
            <v>330.05541593126117</v>
          </cell>
          <cell r="AY4">
            <v>770.12930383960918</v>
          </cell>
          <cell r="AZ4">
            <v>330.05541593126117</v>
          </cell>
        </row>
        <row r="5">
          <cell r="I5">
            <v>203.93548387096774</v>
          </cell>
          <cell r="O5">
            <v>202.96774193548387</v>
          </cell>
          <cell r="U5">
            <v>685.67741935483866</v>
          </cell>
          <cell r="AA5">
            <v>240.7741935483871</v>
          </cell>
          <cell r="AG5">
            <v>241.09677419354838</v>
          </cell>
          <cell r="AW5">
            <v>273.72195207977472</v>
          </cell>
          <cell r="AX5">
            <v>328.46634249572975</v>
          </cell>
          <cell r="AY5">
            <v>766.42146582336932</v>
          </cell>
          <cell r="AZ5">
            <v>328.46634249572975</v>
          </cell>
        </row>
        <row r="6">
          <cell r="I6">
            <v>193.93548387096774</v>
          </cell>
          <cell r="O6">
            <v>209</v>
          </cell>
          <cell r="U6">
            <v>618.12903225806451</v>
          </cell>
          <cell r="AA6">
            <v>215.87096774193549</v>
          </cell>
          <cell r="AG6">
            <v>222.25806451612902</v>
          </cell>
          <cell r="AW6">
            <v>256.35963707077855</v>
          </cell>
          <cell r="AX6">
            <v>307.63156448493424</v>
          </cell>
          <cell r="AY6">
            <v>717.80698379818</v>
          </cell>
          <cell r="AZ6">
            <v>307.63156448493424</v>
          </cell>
        </row>
        <row r="7">
          <cell r="I7">
            <v>204.96774193548387</v>
          </cell>
          <cell r="O7">
            <v>215.7741935483871</v>
          </cell>
          <cell r="U7">
            <v>594.93548387096769</v>
          </cell>
          <cell r="AA7">
            <v>224.67741935483872</v>
          </cell>
          <cell r="AG7">
            <v>225.09677419354838</v>
          </cell>
          <cell r="AW7">
            <v>259.82417883534112</v>
          </cell>
          <cell r="AX7">
            <v>311.78901460240934</v>
          </cell>
          <cell r="AY7">
            <v>727.50770073895501</v>
          </cell>
          <cell r="AZ7">
            <v>311.78901460240934</v>
          </cell>
        </row>
        <row r="8">
          <cell r="I8">
            <v>318.90322580645159</v>
          </cell>
          <cell r="O8">
            <v>305.22580645161293</v>
          </cell>
          <cell r="U8">
            <v>887.06451612903231</v>
          </cell>
          <cell r="AA8">
            <v>373.32258064516128</v>
          </cell>
          <cell r="AG8">
            <v>339.65517241379308</v>
          </cell>
          <cell r="AW8">
            <v>274.13864820936692</v>
          </cell>
          <cell r="AX8">
            <v>328.96637785124034</v>
          </cell>
          <cell r="AY8">
            <v>767.5882149862274</v>
          </cell>
          <cell r="AZ8">
            <v>328.96637785124034</v>
          </cell>
        </row>
        <row r="9">
          <cell r="I9">
            <v>207</v>
          </cell>
          <cell r="O9">
            <v>226.7741935483871</v>
          </cell>
          <cell r="U9">
            <v>588.61290322580646</v>
          </cell>
          <cell r="AA9">
            <v>251.35483870967741</v>
          </cell>
          <cell r="AG9">
            <v>244.83870967741936</v>
          </cell>
          <cell r="AW9">
            <v>227.66244623172938</v>
          </cell>
          <cell r="AX9">
            <v>273.19493547807525</v>
          </cell>
          <cell r="AY9">
            <v>637.4548494488422</v>
          </cell>
          <cell r="AZ9">
            <v>273.19493547807525</v>
          </cell>
        </row>
        <row r="10">
          <cell r="I10">
            <v>192.29032258064515</v>
          </cell>
          <cell r="O10">
            <v>198.2258064516129</v>
          </cell>
          <cell r="U10">
            <v>617.35483870967744</v>
          </cell>
          <cell r="AA10">
            <v>216.67741935483872</v>
          </cell>
          <cell r="AG10">
            <v>241.61290322580646</v>
          </cell>
          <cell r="AW10">
            <v>231.13793942344739</v>
          </cell>
          <cell r="AX10">
            <v>277.36552730813685</v>
          </cell>
          <cell r="AY10">
            <v>647.18623038565272</v>
          </cell>
          <cell r="AZ10">
            <v>277.36552730813685</v>
          </cell>
        </row>
        <row r="11">
          <cell r="I11">
            <v>279.96774193548384</v>
          </cell>
          <cell r="O11">
            <v>278.77419354838707</v>
          </cell>
          <cell r="U11">
            <v>960.93548387096769</v>
          </cell>
          <cell r="AA11">
            <v>309.87096774193549</v>
          </cell>
          <cell r="AG11">
            <v>279.38709677419354</v>
          </cell>
          <cell r="AW11">
            <v>307.17142606122155</v>
          </cell>
          <cell r="AX11">
            <v>368.60571127346589</v>
          </cell>
          <cell r="AY11">
            <v>860.07999297142044</v>
          </cell>
          <cell r="AZ11">
            <v>368.60571127346589</v>
          </cell>
        </row>
        <row r="12">
          <cell r="I12">
            <v>165.29032258064515</v>
          </cell>
          <cell r="O12">
            <v>183.70967741935485</v>
          </cell>
          <cell r="U12">
            <v>492.38709677419354</v>
          </cell>
          <cell r="AA12">
            <v>184.64516129032259</v>
          </cell>
          <cell r="AG12">
            <v>195.2258064516129</v>
          </cell>
          <cell r="AW12">
            <v>216.77235234738424</v>
          </cell>
          <cell r="AX12">
            <v>260.12682281686108</v>
          </cell>
          <cell r="AY12">
            <v>606.96258657267595</v>
          </cell>
          <cell r="AZ12">
            <v>260.12682281686108</v>
          </cell>
        </row>
        <row r="13">
          <cell r="I13">
            <v>201.64516129032259</v>
          </cell>
          <cell r="O13">
            <v>217.70967741935485</v>
          </cell>
          <cell r="U13">
            <v>603.70967741935488</v>
          </cell>
          <cell r="AA13">
            <v>199.74193548387098</v>
          </cell>
          <cell r="AG13">
            <v>177.61290322580646</v>
          </cell>
          <cell r="AW13">
            <v>250.25169099229544</v>
          </cell>
          <cell r="AX13">
            <v>300.30202919075452</v>
          </cell>
          <cell r="AY13">
            <v>700.70473477842711</v>
          </cell>
          <cell r="AZ13">
            <v>300.30202919075452</v>
          </cell>
        </row>
        <row r="14">
          <cell r="I14">
            <v>202.2258064516129</v>
          </cell>
          <cell r="O14">
            <v>211.09677419354838</v>
          </cell>
          <cell r="U14">
            <v>663.9677419354839</v>
          </cell>
          <cell r="AA14">
            <v>236.45161290322579</v>
          </cell>
          <cell r="AG14">
            <v>209.38709677419354</v>
          </cell>
          <cell r="AW14">
            <v>239.39956826852955</v>
          </cell>
          <cell r="AX14">
            <v>287.2794819222355</v>
          </cell>
          <cell r="AY14">
            <v>670.31879115188281</v>
          </cell>
          <cell r="AZ14">
            <v>287.2794819222355</v>
          </cell>
        </row>
        <row r="15">
          <cell r="I15">
            <v>229.80645161290323</v>
          </cell>
          <cell r="O15">
            <v>229.45161290322579</v>
          </cell>
          <cell r="U15">
            <v>741.25806451612902</v>
          </cell>
          <cell r="AA15">
            <v>211.90322580645162</v>
          </cell>
          <cell r="AG15">
            <v>210.35483870967741</v>
          </cell>
          <cell r="AW15">
            <v>257.4190423101993</v>
          </cell>
          <cell r="AX15">
            <v>308.90285077223911</v>
          </cell>
          <cell r="AY15">
            <v>720.77331846855793</v>
          </cell>
          <cell r="AZ15">
            <v>308.90285077223911</v>
          </cell>
        </row>
        <row r="16">
          <cell r="I16">
            <v>261.19354838709677</v>
          </cell>
          <cell r="O16">
            <v>234.38709677419354</v>
          </cell>
          <cell r="U16">
            <v>632</v>
          </cell>
          <cell r="AA16">
            <v>197.41935483870967</v>
          </cell>
          <cell r="AG16">
            <v>207.32258064516128</v>
          </cell>
          <cell r="AW16">
            <v>274.02691156858049</v>
          </cell>
          <cell r="AX16">
            <v>328.8322938822966</v>
          </cell>
          <cell r="AY16">
            <v>767.2753523920253</v>
          </cell>
          <cell r="AZ16">
            <v>328.8322938822966</v>
          </cell>
        </row>
        <row r="17">
          <cell r="I17">
            <v>236.45161290322579</v>
          </cell>
          <cell r="O17">
            <v>271.51612903225805</v>
          </cell>
          <cell r="U17">
            <v>741.32258064516134</v>
          </cell>
          <cell r="AA17">
            <v>217.32258064516128</v>
          </cell>
          <cell r="AG17">
            <v>239.13333333333333</v>
          </cell>
          <cell r="AW17">
            <v>246.20390724907256</v>
          </cell>
          <cell r="AX17">
            <v>295.44468869888709</v>
          </cell>
          <cell r="AY17">
            <v>689.37094029740319</v>
          </cell>
          <cell r="AZ17">
            <v>295.44468869888709</v>
          </cell>
        </row>
        <row r="18">
          <cell r="I18">
            <v>215.48387096774192</v>
          </cell>
          <cell r="O18">
            <v>235.90322580645162</v>
          </cell>
          <cell r="U18">
            <v>668.80645161290317</v>
          </cell>
          <cell r="AA18">
            <v>251.38709677419354</v>
          </cell>
          <cell r="AG18">
            <v>242.83870967741936</v>
          </cell>
          <cell r="AW18">
            <v>254.8500975279251</v>
          </cell>
          <cell r="AX18">
            <v>305.82011703351014</v>
          </cell>
          <cell r="AY18">
            <v>713.5802730781902</v>
          </cell>
          <cell r="AZ18">
            <v>305.82011703351014</v>
          </cell>
        </row>
        <row r="19">
          <cell r="I19">
            <v>202.74193548387098</v>
          </cell>
          <cell r="O19">
            <v>223.09677419354838</v>
          </cell>
          <cell r="U19">
            <v>622.16129032258061</v>
          </cell>
          <cell r="AA19">
            <v>240.87096774193549</v>
          </cell>
          <cell r="AG19">
            <v>213.83870967741936</v>
          </cell>
          <cell r="AW19">
            <v>235.9756365000687</v>
          </cell>
          <cell r="AX19">
            <v>283.1707638000824</v>
          </cell>
          <cell r="AY19">
            <v>660.73178220019224</v>
          </cell>
          <cell r="AZ19">
            <v>283.1707638000824</v>
          </cell>
        </row>
        <row r="20">
          <cell r="I20">
            <v>204.61290322580646</v>
          </cell>
          <cell r="O20">
            <v>199.48387096774192</v>
          </cell>
          <cell r="U20">
            <v>690.32258064516134</v>
          </cell>
          <cell r="AA20">
            <v>211.51612903225808</v>
          </cell>
          <cell r="AG20">
            <v>206.09677419354838</v>
          </cell>
          <cell r="AW20">
            <v>226.89351240237161</v>
          </cell>
          <cell r="AX20">
            <v>272.2722148828459</v>
          </cell>
          <cell r="AY20">
            <v>635.30183472664055</v>
          </cell>
          <cell r="AZ20">
            <v>272.2722148828459</v>
          </cell>
        </row>
        <row r="21">
          <cell r="I21">
            <v>209.96774193548387</v>
          </cell>
          <cell r="O21">
            <v>193.16129032258064</v>
          </cell>
          <cell r="U21">
            <v>725.51612903225805</v>
          </cell>
          <cell r="AA21">
            <v>210.32258064516128</v>
          </cell>
          <cell r="AG21">
            <v>216.87096774193549</v>
          </cell>
          <cell r="AW21">
            <v>245.39144886333614</v>
          </cell>
          <cell r="AX21">
            <v>294.46973863600334</v>
          </cell>
          <cell r="AY21">
            <v>687.09605681734115</v>
          </cell>
          <cell r="AZ21">
            <v>294.46973863600334</v>
          </cell>
        </row>
        <row r="22">
          <cell r="I22">
            <v>207.93548387096774</v>
          </cell>
          <cell r="O22">
            <v>208.16129032258064</v>
          </cell>
          <cell r="U22">
            <v>653.29032258064512</v>
          </cell>
          <cell r="AA22">
            <v>227.58064516129033</v>
          </cell>
          <cell r="AG22">
            <v>234.06451612903226</v>
          </cell>
          <cell r="AW22">
            <v>251.81375373821095</v>
          </cell>
          <cell r="AX22">
            <v>302.17650448585312</v>
          </cell>
          <cell r="AY22">
            <v>705.07851046699056</v>
          </cell>
          <cell r="AZ22">
            <v>302.17650448585312</v>
          </cell>
        </row>
        <row r="23">
          <cell r="I23">
            <v>219.38709677419354</v>
          </cell>
          <cell r="O23">
            <v>278.06451612903226</v>
          </cell>
          <cell r="U23">
            <v>690.93548387096769</v>
          </cell>
          <cell r="AA23">
            <v>253.03225806451613</v>
          </cell>
          <cell r="AG23">
            <v>275.48387096774195</v>
          </cell>
          <cell r="AW23">
            <v>233.34965493188471</v>
          </cell>
          <cell r="AX23">
            <v>280.01958591826161</v>
          </cell>
          <cell r="AY23">
            <v>653.37903380927708</v>
          </cell>
          <cell r="AZ23">
            <v>280.01958591826161</v>
          </cell>
        </row>
        <row r="24">
          <cell r="I24">
            <v>222.64516129032259</v>
          </cell>
          <cell r="O24">
            <v>222.48387096774192</v>
          </cell>
          <cell r="U24">
            <v>656.64516129032256</v>
          </cell>
          <cell r="AA24">
            <v>229.41935483870967</v>
          </cell>
          <cell r="AG24">
            <v>207.29032258064515</v>
          </cell>
          <cell r="AW24">
            <v>244.18726947019101</v>
          </cell>
          <cell r="AX24">
            <v>293.0247233642292</v>
          </cell>
          <cell r="AY24">
            <v>683.72435451653473</v>
          </cell>
          <cell r="AZ24">
            <v>293.0247233642292</v>
          </cell>
        </row>
        <row r="25">
          <cell r="I25">
            <v>229</v>
          </cell>
          <cell r="O25">
            <v>255.54838709677421</v>
          </cell>
          <cell r="U25">
            <v>845.32258064516134</v>
          </cell>
          <cell r="AA25">
            <v>268.19354838709677</v>
          </cell>
          <cell r="AG25">
            <v>268.38709677419354</v>
          </cell>
          <cell r="AW25">
            <v>287.6683012925522</v>
          </cell>
          <cell r="AX25">
            <v>345.2019615510626</v>
          </cell>
          <cell r="AY25">
            <v>805.47124361914609</v>
          </cell>
          <cell r="AZ25">
            <v>345.2019615510626</v>
          </cell>
        </row>
        <row r="29">
          <cell r="I29">
            <v>159.41935483870967</v>
          </cell>
          <cell r="O29">
            <v>166.45161290322579</v>
          </cell>
          <cell r="U29">
            <v>557</v>
          </cell>
          <cell r="AA29">
            <v>152.41935483870967</v>
          </cell>
          <cell r="AG29">
            <v>166.19354838709677</v>
          </cell>
          <cell r="AW29">
            <v>217.65069148404353</v>
          </cell>
          <cell r="AX29">
            <v>261.18082978085226</v>
          </cell>
          <cell r="AY29">
            <v>609.42193615532199</v>
          </cell>
          <cell r="AZ29">
            <v>261.18082978085226</v>
          </cell>
        </row>
        <row r="30">
          <cell r="I30">
            <v>142.80645161290323</v>
          </cell>
          <cell r="O30">
            <v>148.19354838709677</v>
          </cell>
          <cell r="U30">
            <v>445.16129032258067</v>
          </cell>
          <cell r="AA30">
            <v>150.61290322580646</v>
          </cell>
          <cell r="AG30">
            <v>152</v>
          </cell>
          <cell r="AW30">
            <v>176.10917064019318</v>
          </cell>
          <cell r="AX30">
            <v>211.33100476823179</v>
          </cell>
          <cell r="AY30">
            <v>493.1056777925408</v>
          </cell>
          <cell r="AZ30">
            <v>211.33100476823179</v>
          </cell>
        </row>
        <row r="31">
          <cell r="I31">
            <v>187.70967741935485</v>
          </cell>
          <cell r="O31">
            <v>198.32258064516128</v>
          </cell>
          <cell r="U31">
            <v>737.58064516129036</v>
          </cell>
          <cell r="AA31">
            <v>196.83870967741936</v>
          </cell>
          <cell r="AG31">
            <v>207.19354838709677</v>
          </cell>
          <cell r="AW31">
            <v>222.20392821585921</v>
          </cell>
          <cell r="AX31">
            <v>266.64471385903101</v>
          </cell>
          <cell r="AY31">
            <v>622.17099900440564</v>
          </cell>
          <cell r="AZ31">
            <v>266.64471385903101</v>
          </cell>
        </row>
        <row r="32">
          <cell r="I32">
            <v>167.2258064516129</v>
          </cell>
          <cell r="O32">
            <v>175.32258064516128</v>
          </cell>
          <cell r="U32">
            <v>598</v>
          </cell>
          <cell r="AA32">
            <v>182.70967741935485</v>
          </cell>
          <cell r="AG32">
            <v>192.03225806451613</v>
          </cell>
          <cell r="AW32">
            <v>223.41803248734098</v>
          </cell>
          <cell r="AX32">
            <v>268.1016389848092</v>
          </cell>
          <cell r="AY32">
            <v>625.57049096455489</v>
          </cell>
          <cell r="AZ32">
            <v>268.1016389848092</v>
          </cell>
        </row>
        <row r="33">
          <cell r="I33">
            <v>144.32258064516128</v>
          </cell>
          <cell r="O33">
            <v>165.93548387096774</v>
          </cell>
          <cell r="U33">
            <v>517.48387096774195</v>
          </cell>
          <cell r="AA33">
            <v>177.96774193548387</v>
          </cell>
          <cell r="AG33">
            <v>173.90322580645162</v>
          </cell>
          <cell r="AW33">
            <v>225.4927263244254</v>
          </cell>
          <cell r="AX33">
            <v>270.59127158931051</v>
          </cell>
          <cell r="AY33">
            <v>631.37963370839111</v>
          </cell>
          <cell r="AZ33">
            <v>270.59127158931051</v>
          </cell>
        </row>
        <row r="34">
          <cell r="I34">
            <v>170.90322580645162</v>
          </cell>
          <cell r="O34">
            <v>176</v>
          </cell>
          <cell r="U34">
            <v>502.58064516129031</v>
          </cell>
          <cell r="AA34">
            <v>175.09677419354838</v>
          </cell>
          <cell r="AG34">
            <v>181.67741935483872</v>
          </cell>
          <cell r="AW34">
            <v>204.97996366758028</v>
          </cell>
          <cell r="AX34">
            <v>245.97595640109634</v>
          </cell>
          <cell r="AY34">
            <v>573.94389826922463</v>
          </cell>
          <cell r="AZ34">
            <v>245.97595640109634</v>
          </cell>
        </row>
        <row r="35">
          <cell r="I35">
            <v>177.80645161290323</v>
          </cell>
          <cell r="O35">
            <v>177.29032258064515</v>
          </cell>
          <cell r="U35">
            <v>567.45161290322585</v>
          </cell>
          <cell r="AA35">
            <v>178.54838709677421</v>
          </cell>
          <cell r="AG35">
            <v>181.29032258064515</v>
          </cell>
          <cell r="AW35">
            <v>220.74238097444439</v>
          </cell>
          <cell r="AX35">
            <v>264.89085716933323</v>
          </cell>
          <cell r="AY35">
            <v>618.07866672844432</v>
          </cell>
          <cell r="AZ35">
            <v>264.89085716933323</v>
          </cell>
        </row>
        <row r="36">
          <cell r="I36">
            <v>161.61290322580646</v>
          </cell>
          <cell r="O36">
            <v>179.45161290322579</v>
          </cell>
          <cell r="U36">
            <v>545.19354838709683</v>
          </cell>
          <cell r="AA36">
            <v>188.2258064516129</v>
          </cell>
          <cell r="AG36">
            <v>172.16129032258064</v>
          </cell>
          <cell r="AW36">
            <v>214.38519824076005</v>
          </cell>
          <cell r="AX36">
            <v>257.26223788891207</v>
          </cell>
          <cell r="AY36">
            <v>600.27855507412812</v>
          </cell>
          <cell r="AZ36">
            <v>257.26223788891207</v>
          </cell>
        </row>
        <row r="37">
          <cell r="I37">
            <v>217.16129032258064</v>
          </cell>
          <cell r="O37">
            <v>230.83870967741936</v>
          </cell>
          <cell r="U37">
            <v>752.06451612903231</v>
          </cell>
          <cell r="AA37">
            <v>219.87096774193549</v>
          </cell>
          <cell r="AG37">
            <v>213.7741935483871</v>
          </cell>
          <cell r="AW37">
            <v>248.59550445858034</v>
          </cell>
          <cell r="AX37">
            <v>298.31460535029652</v>
          </cell>
          <cell r="AY37">
            <v>696.06741248402489</v>
          </cell>
          <cell r="AZ37">
            <v>298.31460535029652</v>
          </cell>
        </row>
        <row r="38">
          <cell r="I38">
            <v>194.87096774193549</v>
          </cell>
          <cell r="U38">
            <v>590.0322580645161</v>
          </cell>
          <cell r="AA38">
            <v>210.80645161290323</v>
          </cell>
          <cell r="AW38">
            <v>221.71835372219363</v>
          </cell>
          <cell r="AY38">
            <v>620.81139042214215</v>
          </cell>
          <cell r="AZ38">
            <v>266.06202446663229</v>
          </cell>
        </row>
        <row r="39">
          <cell r="I39">
            <v>166.93548387096774</v>
          </cell>
          <cell r="U39">
            <v>428.19354838709677</v>
          </cell>
          <cell r="AA39">
            <v>203.09677419354838</v>
          </cell>
          <cell r="AW39">
            <v>238.62870061816201</v>
          </cell>
          <cell r="AY39">
            <v>668.16036173085365</v>
          </cell>
          <cell r="AZ39">
            <v>286.35444074179435</v>
          </cell>
        </row>
        <row r="40">
          <cell r="I40">
            <v>161.38709677419354</v>
          </cell>
          <cell r="U40">
            <v>543.83870967741939</v>
          </cell>
          <cell r="AA40">
            <v>179.19354838709677</v>
          </cell>
          <cell r="AW40">
            <v>200.43703103440751</v>
          </cell>
          <cell r="AY40">
            <v>561.22368689634106</v>
          </cell>
          <cell r="AZ40">
            <v>240.52443724128901</v>
          </cell>
        </row>
        <row r="41">
          <cell r="I41">
            <v>167.96774193548387</v>
          </cell>
          <cell r="U41">
            <v>578.80645161290317</v>
          </cell>
          <cell r="AA41">
            <v>192.09677419354838</v>
          </cell>
          <cell r="AW41">
            <v>205.79646707265363</v>
          </cell>
          <cell r="AY41">
            <v>576.23010780343009</v>
          </cell>
          <cell r="AZ41">
            <v>246.95576048718431</v>
          </cell>
        </row>
        <row r="42">
          <cell r="I42">
            <v>158.45161290322579</v>
          </cell>
          <cell r="U42">
            <v>595.93548387096769</v>
          </cell>
          <cell r="AA42">
            <v>173.54838709677421</v>
          </cell>
          <cell r="AW42">
            <v>211.4338439325368</v>
          </cell>
          <cell r="AY42">
            <v>592.01476301110301</v>
          </cell>
          <cell r="AZ42">
            <v>253.72061271904414</v>
          </cell>
        </row>
        <row r="43">
          <cell r="I43">
            <v>210.61290322580646</v>
          </cell>
          <cell r="U43">
            <v>772.32258064516134</v>
          </cell>
          <cell r="AA43">
            <v>269.90322580645159</v>
          </cell>
          <cell r="AW43">
            <v>223.36568997054408</v>
          </cell>
          <cell r="AY43">
            <v>625.42393191752353</v>
          </cell>
          <cell r="AZ43">
            <v>268.03882796465291</v>
          </cell>
        </row>
        <row r="44">
          <cell r="I44">
            <v>172.38709677419354</v>
          </cell>
          <cell r="U44">
            <v>640.0322580645161</v>
          </cell>
          <cell r="AA44">
            <v>193.74193548387098</v>
          </cell>
          <cell r="AW44">
            <v>203.53044259178787</v>
          </cell>
          <cell r="AY44">
            <v>569.88523925700611</v>
          </cell>
          <cell r="AZ44">
            <v>244.23653111014542</v>
          </cell>
        </row>
        <row r="45">
          <cell r="I45">
            <v>181.45161290322579</v>
          </cell>
          <cell r="U45">
            <v>755.22580645161293</v>
          </cell>
          <cell r="AA45">
            <v>193.06451612903226</v>
          </cell>
          <cell r="AW45">
            <v>218.97243488787728</v>
          </cell>
          <cell r="AY45">
            <v>613.12281768605635</v>
          </cell>
          <cell r="AZ45">
            <v>262.76692186545273</v>
          </cell>
        </row>
        <row r="46">
          <cell r="I46">
            <v>173.7741935483871</v>
          </cell>
          <cell r="U46">
            <v>647.48387096774195</v>
          </cell>
          <cell r="AA46">
            <v>194.03225806451613</v>
          </cell>
          <cell r="AW46">
            <v>214.97392016942459</v>
          </cell>
          <cell r="AY46">
            <v>601.92697647438899</v>
          </cell>
          <cell r="AZ46">
            <v>257.96870420330953</v>
          </cell>
        </row>
        <row r="47">
          <cell r="I47">
            <v>194.87096774193549</v>
          </cell>
          <cell r="U47">
            <v>590.0322580645161</v>
          </cell>
          <cell r="AA47">
            <v>210.80645161290323</v>
          </cell>
          <cell r="AW47">
            <v>252.84747802089473</v>
          </cell>
          <cell r="AY47">
            <v>707.97293845850515</v>
          </cell>
          <cell r="AZ47">
            <v>303.41697362507364</v>
          </cell>
        </row>
        <row r="48">
          <cell r="I48">
            <v>172.38709677419354</v>
          </cell>
          <cell r="U48">
            <v>755.22580645161293</v>
          </cell>
          <cell r="AA48">
            <v>193.06451612903226</v>
          </cell>
          <cell r="AW48">
            <v>237.70898751843905</v>
          </cell>
          <cell r="AY48">
            <v>665.58516505162936</v>
          </cell>
          <cell r="AZ48">
            <v>285.25078502212676</v>
          </cell>
        </row>
        <row r="49">
          <cell r="I49">
            <v>181.45161290322579</v>
          </cell>
          <cell r="U49">
            <v>647.48387096774195</v>
          </cell>
          <cell r="AA49">
            <v>194.03225806451613</v>
          </cell>
          <cell r="AW49">
            <v>237.91845344473015</v>
          </cell>
          <cell r="AY49">
            <v>666.17166964524438</v>
          </cell>
          <cell r="AZ49">
            <v>285.50214413367615</v>
          </cell>
        </row>
        <row r="50">
          <cell r="I50">
            <v>173.7741935483871</v>
          </cell>
          <cell r="U50">
            <v>590.0322580645161</v>
          </cell>
          <cell r="AA50">
            <v>210.80645161290323</v>
          </cell>
          <cell r="AW50">
            <v>237.72417357381002</v>
          </cell>
          <cell r="AY50">
            <v>665.62768600666811</v>
          </cell>
          <cell r="AZ50">
            <v>285.26900828857202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3">
          <cell r="M3">
            <v>0.92287037127229465</v>
          </cell>
          <cell r="T3">
            <v>0.95040096437236454</v>
          </cell>
          <cell r="AA3">
            <v>2.8287354596610408</v>
          </cell>
          <cell r="AH3">
            <v>1.1374805149129852</v>
          </cell>
          <cell r="AO3">
            <v>1.0162159978485947</v>
          </cell>
        </row>
        <row r="4">
          <cell r="M4">
            <v>0.90202779148799628</v>
          </cell>
          <cell r="T4">
            <v>0.98297711942320953</v>
          </cell>
          <cell r="AA4">
            <v>2.922070541194814</v>
          </cell>
          <cell r="AH4">
            <v>0.93361642851820914</v>
          </cell>
          <cell r="AO4">
            <v>0.96503438229712413</v>
          </cell>
        </row>
        <row r="5">
          <cell r="M5">
            <v>0.76399746576965122</v>
          </cell>
          <cell r="T5">
            <v>0.7547773683644442</v>
          </cell>
          <cell r="AA5">
            <v>2.4573023632858346</v>
          </cell>
          <cell r="AH5">
            <v>0.86943049682462015</v>
          </cell>
          <cell r="AO5">
            <v>0.89689333682612493</v>
          </cell>
        </row>
        <row r="6">
          <cell r="M6">
            <v>0.72138803896538839</v>
          </cell>
          <cell r="T6">
            <v>0.77928009276049115</v>
          </cell>
          <cell r="AA6">
            <v>2.322486947802934</v>
          </cell>
          <cell r="AH6">
            <v>0.81137417817328739</v>
          </cell>
          <cell r="AO6">
            <v>0.85206253411524491</v>
          </cell>
        </row>
        <row r="7">
          <cell r="M7">
            <v>0.8249552510703908</v>
          </cell>
          <cell r="T7">
            <v>0.8570934637325941</v>
          </cell>
          <cell r="AA7">
            <v>2.2830909637538235</v>
          </cell>
          <cell r="AH7">
            <v>0.90200720374028853</v>
          </cell>
          <cell r="AO7">
            <v>0.9022578582500197</v>
          </cell>
        </row>
        <row r="8">
          <cell r="M8">
            <v>1.0114315198265342</v>
          </cell>
          <cell r="T8">
            <v>1.1118397825216599</v>
          </cell>
          <cell r="AA8">
            <v>2.9406555284150944</v>
          </cell>
          <cell r="AH8">
            <v>1.1610265801567707</v>
          </cell>
          <cell r="AO8">
            <v>1.2250846907197634</v>
          </cell>
        </row>
        <row r="9">
          <cell r="M9">
            <v>0.81928341626865397</v>
          </cell>
          <cell r="T9">
            <v>0.92072992675837062</v>
          </cell>
          <cell r="AA9">
            <v>2.3627522218785972</v>
          </cell>
          <cell r="AH9">
            <v>0.96293999675220454</v>
          </cell>
          <cell r="AO9">
            <v>0.98573650214803699</v>
          </cell>
        </row>
        <row r="10">
          <cell r="M10">
            <v>0.8172966892562239</v>
          </cell>
          <cell r="T10">
            <v>0.83872227838794433</v>
          </cell>
          <cell r="AA10">
            <v>2.4353455257896544</v>
          </cell>
          <cell r="AH10">
            <v>0.87281474838324136</v>
          </cell>
          <cell r="AO10">
            <v>0.98136791268955348</v>
          </cell>
        </row>
        <row r="11">
          <cell r="M11">
            <v>0.85479834906021002</v>
          </cell>
          <cell r="T11">
            <v>0.86830760880430247</v>
          </cell>
          <cell r="AA11">
            <v>2.9243384304195108</v>
          </cell>
          <cell r="AH11">
            <v>0.97388297071561813</v>
          </cell>
          <cell r="AO11">
            <v>0.90766655665452667</v>
          </cell>
        </row>
        <row r="12">
          <cell r="M12">
            <v>0.79532455873923391</v>
          </cell>
          <cell r="T12">
            <v>0.8640928526359628</v>
          </cell>
          <cell r="AA12">
            <v>2.26113558755039</v>
          </cell>
          <cell r="AH12">
            <v>0.8580639020689893</v>
          </cell>
          <cell r="AO12">
            <v>0.92447295281888309</v>
          </cell>
        </row>
        <row r="13">
          <cell r="M13">
            <v>0.74929201498965115</v>
          </cell>
          <cell r="T13">
            <v>0.84343316404055746</v>
          </cell>
          <cell r="AA13">
            <v>2.239076649350757</v>
          </cell>
          <cell r="AH13">
            <v>0.74924788499605</v>
          </cell>
          <cell r="AO13">
            <v>0.67540153780643442</v>
          </cell>
        </row>
        <row r="14">
          <cell r="M14">
            <v>0.83276520792326625</v>
          </cell>
          <cell r="T14">
            <v>0.89915989297083687</v>
          </cell>
          <cell r="AA14">
            <v>2.7653537174329461</v>
          </cell>
          <cell r="AH14">
            <v>0.95872632512341049</v>
          </cell>
          <cell r="AO14">
            <v>0.94953609064869937</v>
          </cell>
        </row>
        <row r="15">
          <cell r="M15">
            <v>0.85058989031440879</v>
          </cell>
          <cell r="T15">
            <v>0.86126331635613806</v>
          </cell>
          <cell r="AA15">
            <v>2.7431657126546152</v>
          </cell>
          <cell r="AH15">
            <v>0.82172799280491293</v>
          </cell>
          <cell r="AO15">
            <v>0.83077392959114016</v>
          </cell>
        </row>
        <row r="16">
          <cell r="M16">
            <v>0.92504583519461248</v>
          </cell>
          <cell r="T16">
            <v>0.96168887624950472</v>
          </cell>
          <cell r="AA16">
            <v>2.306431952407757</v>
          </cell>
          <cell r="AH16">
            <v>0.69063998187166675</v>
          </cell>
          <cell r="AO16">
            <v>0.81452361564240683</v>
          </cell>
        </row>
        <row r="17">
          <cell r="M17">
            <v>0.9257108820121005</v>
          </cell>
          <cell r="T17">
            <v>1.0677227409236223</v>
          </cell>
          <cell r="AA17">
            <v>2.8557182554850464</v>
          </cell>
          <cell r="AH17">
            <v>0.8517740757463661</v>
          </cell>
          <cell r="AO17">
            <v>0.96415131471113835</v>
          </cell>
        </row>
        <row r="18">
          <cell r="M18">
            <v>0.84425696765439029</v>
          </cell>
          <cell r="T18">
            <v>0.92350949654413161</v>
          </cell>
          <cell r="AA18">
            <v>2.5454895488608558</v>
          </cell>
          <cell r="AH18">
            <v>0.96575535172461069</v>
          </cell>
          <cell r="AO18">
            <v>0.94552459205750983</v>
          </cell>
        </row>
        <row r="19">
          <cell r="M19">
            <v>0.867395847277183</v>
          </cell>
          <cell r="T19">
            <v>0.94525144460874611</v>
          </cell>
          <cell r="AA19">
            <v>2.5420925674049224</v>
          </cell>
          <cell r="AH19">
            <v>0.93978722751627941</v>
          </cell>
          <cell r="AO19">
            <v>0.94328349801691813</v>
          </cell>
        </row>
        <row r="20">
          <cell r="M20">
            <v>0.82166939308013132</v>
          </cell>
          <cell r="T20">
            <v>0.83588933569887325</v>
          </cell>
          <cell r="AA20">
            <v>2.9609937735459595</v>
          </cell>
          <cell r="AH20">
            <v>0.85049183016733965</v>
          </cell>
          <cell r="AO20">
            <v>0.90302218221066111</v>
          </cell>
        </row>
        <row r="21">
          <cell r="M21">
            <v>0.83011886456602235</v>
          </cell>
          <cell r="T21">
            <v>0.77677455441380772</v>
          </cell>
          <cell r="AA21">
            <v>2.7152423621786119</v>
          </cell>
          <cell r="AH21">
            <v>0.81429317076461405</v>
          </cell>
          <cell r="AO21">
            <v>0.85413855176766418</v>
          </cell>
        </row>
        <row r="22">
          <cell r="M22">
            <v>0.82736598277902984</v>
          </cell>
          <cell r="T22">
            <v>0.85257452661744126</v>
          </cell>
          <cell r="AA22">
            <v>2.5805248695224972</v>
          </cell>
          <cell r="AH22">
            <v>0.92164384182182357</v>
          </cell>
          <cell r="AO22">
            <v>0.96051643394935993</v>
          </cell>
        </row>
        <row r="23">
          <cell r="M23">
            <v>0.97357789129188654</v>
          </cell>
          <cell r="T23">
            <v>1.2556882053992688</v>
          </cell>
          <cell r="AA23">
            <v>3.1861521493649372</v>
          </cell>
          <cell r="AH23">
            <v>1.1406496807435311</v>
          </cell>
          <cell r="AO23">
            <v>1.2881756667228175</v>
          </cell>
        </row>
        <row r="24">
          <cell r="M24">
            <v>0.92085377276242353</v>
          </cell>
          <cell r="T24">
            <v>0.91664487662350347</v>
          </cell>
          <cell r="AA24">
            <v>2.6453819851582172</v>
          </cell>
          <cell r="AH24">
            <v>0.93493709581021112</v>
          </cell>
          <cell r="AO24">
            <v>0.87604352862557433</v>
          </cell>
        </row>
        <row r="25">
          <cell r="M25">
            <v>0.84334570891726923</v>
          </cell>
          <cell r="T25">
            <v>0.94299087536283521</v>
          </cell>
          <cell r="AA25">
            <v>2.9960367046522536</v>
          </cell>
          <cell r="AH25">
            <v>0.95712734320868653</v>
          </cell>
          <cell r="AO25">
            <v>0.99935152370839364</v>
          </cell>
        </row>
        <row r="29">
          <cell r="M29">
            <v>0.74916072559880265</v>
          </cell>
          <cell r="T29">
            <v>0.80429228961973531</v>
          </cell>
          <cell r="AA29">
            <v>2.5736030879763265</v>
          </cell>
          <cell r="AH29">
            <v>0.71938570715299055</v>
          </cell>
          <cell r="AO29">
            <v>0.8015684794133946</v>
          </cell>
        </row>
        <row r="30">
          <cell r="M30">
            <v>0.78881101678516674</v>
          </cell>
          <cell r="T30">
            <v>0.8302166351486634</v>
          </cell>
          <cell r="AA30">
            <v>2.461007265172535</v>
          </cell>
          <cell r="AH30">
            <v>0.81713804308359828</v>
          </cell>
          <cell r="AO30">
            <v>0.85198063872548035</v>
          </cell>
        </row>
        <row r="31">
          <cell r="M31">
            <v>0.85005059898826263</v>
          </cell>
          <cell r="T31">
            <v>0.89636498974205214</v>
          </cell>
          <cell r="AA31">
            <v>3.2125009758442635</v>
          </cell>
          <cell r="AH31">
            <v>0.87393251050053322</v>
          </cell>
          <cell r="AO31">
            <v>0.9324438618191494</v>
          </cell>
        </row>
        <row r="32">
          <cell r="M32">
            <v>0.75703991647478763</v>
          </cell>
          <cell r="T32">
            <v>0.7913902522410533</v>
          </cell>
          <cell r="AA32">
            <v>2.5412636773490216</v>
          </cell>
          <cell r="AH32">
            <v>0.77967403389240586</v>
          </cell>
          <cell r="AO32">
            <v>0.82770608862748385</v>
          </cell>
        </row>
        <row r="33">
          <cell r="M33">
            <v>0.70475733881487612</v>
          </cell>
          <cell r="T33">
            <v>0.758602550628804</v>
          </cell>
          <cell r="AA33">
            <v>2.3562242064750296</v>
          </cell>
          <cell r="AH33">
            <v>0.80124206489701488</v>
          </cell>
          <cell r="AO33">
            <v>0.78851357717964543</v>
          </cell>
        </row>
        <row r="34">
          <cell r="M34">
            <v>0.81480277701199288</v>
          </cell>
          <cell r="T34">
            <v>0.85954188467041415</v>
          </cell>
          <cell r="AA34">
            <v>2.4162515783851939</v>
          </cell>
          <cell r="AH34">
            <v>0.82255137962835334</v>
          </cell>
          <cell r="AO34">
            <v>0.88956238517885344</v>
          </cell>
        </row>
        <row r="35">
          <cell r="M35">
            <v>0.77171656163917579</v>
          </cell>
          <cell r="T35">
            <v>0.78371552837244918</v>
          </cell>
          <cell r="AA35">
            <v>2.4829245169196708</v>
          </cell>
          <cell r="AH35">
            <v>0.80322941260965774</v>
          </cell>
          <cell r="AO35">
            <v>0.8425861186133845</v>
          </cell>
        </row>
        <row r="36">
          <cell r="M36">
            <v>0.67738739557443917</v>
          </cell>
          <cell r="T36">
            <v>0.74833503583237393</v>
          </cell>
          <cell r="AA36">
            <v>2.2802234376452559</v>
          </cell>
          <cell r="AH36">
            <v>0.79939225069192488</v>
          </cell>
          <cell r="AO36">
            <v>0.74401849136931664</v>
          </cell>
        </row>
        <row r="37">
          <cell r="M37">
            <v>0.83357830630926844</v>
          </cell>
          <cell r="T37">
            <v>0.89291690051300643</v>
          </cell>
          <cell r="AA37">
            <v>2.7506598474132358</v>
          </cell>
          <cell r="AH37">
            <v>0.83212633733243102</v>
          </cell>
          <cell r="AO37">
            <v>0.82321128077888361</v>
          </cell>
        </row>
        <row r="38">
          <cell r="M38">
            <v>0.82999847425464768</v>
          </cell>
          <cell r="AA38">
            <v>2.5060813426287374</v>
          </cell>
          <cell r="AH38">
            <v>0.86827192619737525</v>
          </cell>
        </row>
        <row r="39">
          <cell r="M39">
            <v>0.73704592006173064</v>
          </cell>
          <cell r="AA39">
            <v>2.3255776414240859</v>
          </cell>
          <cell r="AH39">
            <v>0.86595686536052896</v>
          </cell>
        </row>
        <row r="40">
          <cell r="M40">
            <v>0.84343226902678892</v>
          </cell>
          <cell r="AA40">
            <v>2.6527827960096229</v>
          </cell>
          <cell r="AH40">
            <v>0.92852594692356205</v>
          </cell>
        </row>
        <row r="41">
          <cell r="M41">
            <v>0.78506690008947799</v>
          </cell>
          <cell r="AA41">
            <v>2.5019106363651944</v>
          </cell>
          <cell r="AH41">
            <v>0.8922221938142989</v>
          </cell>
        </row>
        <row r="42">
          <cell r="M42">
            <v>0.64764779200438383</v>
          </cell>
          <cell r="AA42">
            <v>2.5899627998099817</v>
          </cell>
          <cell r="AH42">
            <v>0.7579120563379893</v>
          </cell>
        </row>
        <row r="43">
          <cell r="M43">
            <v>0.90653733685377358</v>
          </cell>
          <cell r="AA43">
            <v>3.1187747651373865</v>
          </cell>
          <cell r="AH43">
            <v>1.0503388912208518</v>
          </cell>
        </row>
        <row r="44">
          <cell r="M44">
            <v>0.86449884120509812</v>
          </cell>
          <cell r="AA44">
            <v>3.0784341960931094</v>
          </cell>
          <cell r="AH44">
            <v>0.98273702371733052</v>
          </cell>
        </row>
        <row r="45">
          <cell r="M45">
            <v>0.87175719285153086</v>
          </cell>
          <cell r="AA45">
            <v>3.1765325589779931</v>
          </cell>
          <cell r="AH45">
            <v>0.86690318732819416</v>
          </cell>
        </row>
        <row r="46">
          <cell r="M46">
            <v>0.78274425063734487</v>
          </cell>
          <cell r="AA46">
            <v>2.7703862713561058</v>
          </cell>
          <cell r="AH46">
            <v>0.85934448293785004</v>
          </cell>
        </row>
        <row r="47">
          <cell r="M47">
            <v>0.72781384550122175</v>
          </cell>
          <cell r="AA47">
            <v>2.1381598427843422</v>
          </cell>
          <cell r="AH47">
            <v>0.76137529061599485</v>
          </cell>
        </row>
        <row r="48">
          <cell r="M48">
            <v>0.74019848221730711</v>
          </cell>
          <cell r="AA48">
            <v>3.0897442654593434</v>
          </cell>
          <cell r="AH48">
            <v>0.79857267376813579</v>
          </cell>
        </row>
        <row r="49">
          <cell r="M49">
            <v>0.8023370713195459</v>
          </cell>
          <cell r="AA49">
            <v>2.5566408662982929</v>
          </cell>
          <cell r="AH49">
            <v>0.77647046539848252</v>
          </cell>
        </row>
        <row r="50">
          <cell r="M50">
            <v>0.62652984780599508</v>
          </cell>
          <cell r="AA50">
            <v>2.3373484540015808</v>
          </cell>
          <cell r="AH50">
            <v>0.80981172072476593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</sheetDataSet>
  </externalBook>
</externalLink>
</file>

<file path=xl/pivotCache/_rels/pivotCacheDefinition1.xml.rels><?xml version="1.0" encoding="UTF-8" standalone="no"?><Relationships xmlns="http://schemas.openxmlformats.org/package/2006/relationships"><Relationship Id="rId1" Target="pivotCacheRecords1.xml" Type="http://schemas.openxmlformats.org/officeDocument/2006/relationships/pivotCacheRecords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野元彬久" refreshedDate="44271.689262615742" createdVersion="6" refreshedVersion="6" minRefreshableVersion="3" recordCount="61" xr:uid="{5CB10539-EC0D-4E55-81DE-4051A61A4890}">
  <cacheSource type="worksheet">
    <worksheetSource ref="A2:AI63" sheet="フォームの回答"/>
  </cacheSource>
  <cacheFields count="35">
    <cacheField name="タイムスタンプ" numFmtId="176">
      <sharedItems containsSemiMixedTypes="0" containsNonDate="0" containsDate="1" containsString="0" minDate="2021-03-11T10:52:08" maxDate="2021-03-13T17:14:45"/>
    </cacheField>
    <cacheField name="名前" numFmtId="0">
      <sharedItems/>
    </cacheField>
    <cacheField name="照射部位" numFmtId="0">
      <sharedItems count="1">
        <s v="手背部"/>
      </sharedItems>
    </cacheField>
    <cacheField name="性別" numFmtId="0">
      <sharedItems count="2">
        <s v="男性"/>
        <s v="女性"/>
      </sharedItems>
    </cacheField>
    <cacheField name="実験の条件" numFmtId="0">
      <sharedItems count="3">
        <s v="AとC"/>
        <s v="AとB"/>
        <s v="BとC"/>
      </sharedItems>
    </cacheField>
    <cacheField name="皮膚水分量（％）（1回目）" numFmtId="0">
      <sharedItems containsString="0" containsBlank="1" containsNumber="1" minValue="21.8" maxValue="46.6"/>
    </cacheField>
    <cacheField name="皮膚水分量（％）（2回目）" numFmtId="0">
      <sharedItems containsString="0" containsBlank="1" containsNumber="1" minValue="19.2" maxValue="48.8"/>
    </cacheField>
    <cacheField name="皮膚水分量（％）（3回目）" numFmtId="0">
      <sharedItems containsString="0" containsBlank="1" containsNumber="1" minValue="24.5" maxValue="48.7"/>
    </cacheField>
    <cacheField name="あなたはこの室内の熱環境をどう感じますか？（全身温冷感） [温冷感]" numFmtId="0">
      <sharedItems containsString="0" containsBlank="1" containsNumber="1" minValue="-1.5" maxValue="2.5" count="10">
        <n v="0"/>
        <n v="1"/>
        <n v="-0.5"/>
        <n v="0.5"/>
        <m/>
        <n v="-1"/>
        <n v="-1.5"/>
        <n v="2.5"/>
        <n v="2"/>
        <n v="1.5"/>
      </sharedItems>
    </cacheField>
    <cacheField name="あなたはこの室内の熱環境をどう感じますか？（全身温冷感） [温冷感]2" numFmtId="0">
      <sharedItems containsString="0" containsBlank="1" containsNumber="1" minValue="-1" maxValue="1"/>
    </cacheField>
    <cacheField name="あなたはこの室内の熱環境をどう感じますか？（全身快不快感） [快適感]" numFmtId="0">
      <sharedItems containsString="0" containsBlank="1" containsNumber="1" minValue="-1" maxValue="2.5"/>
    </cacheField>
    <cacheField name="左右の照射部位をどう感じますか？（局所温冷感） [左]" numFmtId="0">
      <sharedItems containsString="0" containsBlank="1" containsNumber="1" minValue="-1.5" maxValue="2.5"/>
    </cacheField>
    <cacheField name="左右の照射部位をどう感じますか？（局所温冷感） [右]" numFmtId="0">
      <sharedItems containsString="0" containsBlank="1" containsNumber="1" minValue="-1.5" maxValue="2.5"/>
    </cacheField>
    <cacheField name="左右の照射部位をどう感じますか？（局所快不快感） [左]" numFmtId="0">
      <sharedItems containsString="0" containsBlank="1" containsNumber="1" minValue="-1" maxValue="2.5"/>
    </cacheField>
    <cacheField name="左右の照射部位をどう感じますか？（局所快不快感） [右]" numFmtId="0">
      <sharedItems containsString="0" containsBlank="1" containsNumber="1" minValue="-1" maxValue="2.5"/>
    </cacheField>
    <cacheField name="左の皮膚温（℃）" numFmtId="0">
      <sharedItems containsString="0" containsBlank="1" containsNumber="1" minValue="29.16" maxValue="34.83"/>
    </cacheField>
    <cacheField name="右の皮膚温（℃）" numFmtId="0">
      <sharedItems containsString="0" containsBlank="1" containsNumber="1" minValue="28.02" maxValue="34.57"/>
    </cacheField>
    <cacheField name="左右の照射部位をどう感じますか？（局所温冷感）（0.5刻み） [左]" numFmtId="0">
      <sharedItems containsSemiMixedTypes="0" containsString="0" containsNumber="1" minValue="0" maxValue="2"/>
    </cacheField>
    <cacheField name="左右の照射部位をどう感じますか？（局所温冷感）（0.5刻み） [右]" numFmtId="0">
      <sharedItems containsSemiMixedTypes="0" containsString="0" containsNumber="1" minValue="0" maxValue="3"/>
    </cacheField>
    <cacheField name="左右の照射部位をどう感じますか？（局所不快感）（0.5刻み） [左]" numFmtId="0">
      <sharedItems containsSemiMixedTypes="0" containsString="0" containsNumber="1" minValue="-2" maxValue="2"/>
    </cacheField>
    <cacheField name="左右の照射部位をどう感じますか？（局所不快感）（0.5刻み） [右]" numFmtId="0">
      <sharedItems containsSemiMixedTypes="0" containsString="0" containsNumber="1" minValue="-3" maxValue="2"/>
    </cacheField>
    <cacheField name="左右の照射部位における感覚を比較して、どちらの放射環境が暑く感じられますか？（0.5刻み） [温熱感]" numFmtId="0">
      <sharedItems containsSemiMixedTypes="0" containsString="0" containsNumber="1" minValue="-1" maxValue="3"/>
    </cacheField>
    <cacheField name="左右の照射部位における感覚を比較して、どちらの放射環境が暑く感じられますか？（0.5刻み） [温熱感]2" numFmtId="0">
      <sharedItems containsSemiMixedTypes="0" containsString="0" containsNumber="1" minValue="-0.5" maxValue="3"/>
    </cacheField>
    <cacheField name="左右の照射部位における感覚を比較して、どちらの放射環境が快適に感じられますか？（0.5刻み） [温熱感]" numFmtId="0">
      <sharedItems containsSemiMixedTypes="0" containsString="0" containsNumber="1" minValue="-3" maxValue="1"/>
    </cacheField>
    <cacheField name="左右の照射部位をどう感じますか？（局所温冷感）（0.5刻み） [左]2" numFmtId="0">
      <sharedItems containsSemiMixedTypes="0" containsString="0" containsNumber="1" minValue="0" maxValue="2.5"/>
    </cacheField>
    <cacheField name="左右の照射部位をどう感じますか？（局所温冷感）（0.5刻み） [右]2" numFmtId="0">
      <sharedItems containsSemiMixedTypes="0" containsString="0" containsNumber="1" minValue="0.5" maxValue="3"/>
    </cacheField>
    <cacheField name="左右の照射部位をどう感じますか？（局所不快感）（0.5刻み） [左]2" numFmtId="0">
      <sharedItems containsSemiMixedTypes="0" containsString="0" containsNumber="1" minValue="-2" maxValue="2"/>
    </cacheField>
    <cacheField name="左右の照射部位をどう感じますか？（局所不快感）（0.5刻み） [右]2" numFmtId="0">
      <sharedItems containsSemiMixedTypes="0" containsString="0" containsNumber="1" minValue="-2.5" maxValue="2"/>
    </cacheField>
    <cacheField name="左右の照射部位における感覚を比較して、どちらの放射環境が暑く感じられますか？（0.5刻み） [温熱感]3" numFmtId="0">
      <sharedItems containsSemiMixedTypes="0" containsString="0" containsNumber="1" minValue="-1" maxValue="3"/>
    </cacheField>
    <cacheField name="左右の照射部位における感覚を比較して、どちらの放射環境が暑く感じられますか？（0.5刻み） [温熱感]4" numFmtId="0">
      <sharedItems containsSemiMixedTypes="0" containsString="0" containsNumber="1" minValue="-1" maxValue="2.5"/>
    </cacheField>
    <cacheField name="左右の照射部位における感覚を比較して、どちらの放射環境が快適に感じられますか？（0.5刻み） [快適感]" numFmtId="0">
      <sharedItems containsSemiMixedTypes="0" containsString="0" containsNumber="1" minValue="-2" maxValue="2"/>
    </cacheField>
    <cacheField name="左の皮膚温（℃）2" numFmtId="0">
      <sharedItems containsSemiMixedTypes="0" containsString="0" containsNumber="1" minValue="31.78" maxValue="37.51"/>
    </cacheField>
    <cacheField name="右の皮膚温（℃）2" numFmtId="0">
      <sharedItems containsSemiMixedTypes="0" containsString="0" containsNumber="1" minValue="31.69" maxValue="38.68"/>
    </cacheField>
    <cacheField name="左の皮膚温上昇（℃）" numFmtId="0">
      <sharedItems containsString="0" containsBlank="1" containsNumber="1" minValue="0.64999999999999858" maxValue="3.9200000000000017"/>
    </cacheField>
    <cacheField name="右の皮膚温上昇（℃）" numFmtId="0">
      <sharedItems containsString="0" containsBlank="1" containsNumber="1" minValue="0.3400000000000034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">
  <r>
    <d v="2021-03-11T10:52:08"/>
    <s v="冨澤佑介"/>
    <x v="0"/>
    <x v="0"/>
    <x v="0"/>
    <n v="25.6"/>
    <n v="19.2"/>
    <n v="26.3"/>
    <x v="0"/>
    <n v="0"/>
    <n v="2"/>
    <n v="0"/>
    <n v="0"/>
    <n v="2"/>
    <n v="2"/>
    <n v="33.9"/>
    <n v="32.799999999999997"/>
    <n v="0.5"/>
    <n v="2.5"/>
    <n v="-0.5"/>
    <n v="-2"/>
    <n v="2.5"/>
    <n v="2"/>
    <n v="-1.5"/>
    <n v="0.5"/>
    <n v="1"/>
    <n v="-0.5"/>
    <n v="-1"/>
    <n v="1"/>
    <n v="0.5"/>
    <n v="-1"/>
    <n v="35.590000000000003"/>
    <n v="34.61"/>
    <n v="1.6900000000000048"/>
    <n v="1.8100000000000023"/>
  </r>
  <r>
    <d v="2021-03-11T11:00:45"/>
    <s v="田崎未空"/>
    <x v="0"/>
    <x v="1"/>
    <x v="0"/>
    <n v="32.5"/>
    <n v="32.5"/>
    <n v="33.299999999999997"/>
    <x v="1"/>
    <n v="0.5"/>
    <n v="0"/>
    <n v="0.5"/>
    <n v="0.5"/>
    <n v="0"/>
    <n v="0"/>
    <n v="34.1"/>
    <n v="34"/>
    <n v="0"/>
    <n v="2"/>
    <n v="0"/>
    <n v="-1.5"/>
    <n v="2.5"/>
    <n v="2"/>
    <n v="-2"/>
    <n v="0"/>
    <n v="2"/>
    <n v="0.5"/>
    <n v="-1.5"/>
    <n v="1.5"/>
    <n v="1.5"/>
    <n v="-2"/>
    <n v="35.299999999999997"/>
    <n v="35"/>
    <n v="1.1999999999999957"/>
    <n v="1"/>
  </r>
  <r>
    <d v="2021-03-11T11:10:40"/>
    <s v="冨澤佑介"/>
    <x v="0"/>
    <x v="0"/>
    <x v="1"/>
    <n v="22.5"/>
    <n v="22"/>
    <n v="24.7"/>
    <x v="0"/>
    <n v="0"/>
    <n v="1.5"/>
    <n v="0"/>
    <n v="0"/>
    <n v="2"/>
    <n v="2"/>
    <n v="34.119999999999997"/>
    <n v="33.29"/>
    <n v="0.5"/>
    <n v="1"/>
    <n v="-0.5"/>
    <n v="-1"/>
    <n v="1"/>
    <n v="0.5"/>
    <n v="-1"/>
    <n v="0"/>
    <n v="0.5"/>
    <n v="0"/>
    <n v="-0.5"/>
    <n v="0.5"/>
    <n v="0.5"/>
    <n v="-0.5"/>
    <n v="36.56"/>
    <n v="36.47"/>
    <n v="2.4400000000000048"/>
    <n v="3.1799999999999997"/>
  </r>
  <r>
    <d v="2021-03-11T11:21:00"/>
    <s v="田崎未空"/>
    <x v="0"/>
    <x v="1"/>
    <x v="1"/>
    <n v="34.1"/>
    <n v="35.299999999999997"/>
    <n v="36"/>
    <x v="1"/>
    <n v="0.5"/>
    <n v="0"/>
    <n v="0.5"/>
    <n v="0.5"/>
    <n v="0"/>
    <n v="0"/>
    <n v="33.9"/>
    <n v="34"/>
    <n v="0"/>
    <n v="2"/>
    <n v="1"/>
    <n v="-1.5"/>
    <n v="2"/>
    <n v="0.5"/>
    <n v="-2"/>
    <n v="0"/>
    <n v="1.5"/>
    <n v="1"/>
    <n v="-1"/>
    <n v="1.5"/>
    <n v="1"/>
    <n v="-1.5"/>
    <n v="36.200000000000003"/>
    <n v="36.4"/>
    <n v="2.3000000000000043"/>
    <n v="2.3999999999999986"/>
  </r>
  <r>
    <d v="2021-03-11T11:30:52"/>
    <s v="冨澤佑介"/>
    <x v="0"/>
    <x v="0"/>
    <x v="2"/>
    <n v="24.1"/>
    <n v="23.5"/>
    <n v="24.5"/>
    <x v="0"/>
    <n v="0"/>
    <n v="2"/>
    <n v="0"/>
    <n v="0"/>
    <n v="2"/>
    <n v="2"/>
    <n v="34.83"/>
    <n v="34.19"/>
    <n v="2"/>
    <n v="3"/>
    <n v="-1.5"/>
    <n v="-2.5"/>
    <n v="2.5"/>
    <n v="2"/>
    <n v="-0.5"/>
    <n v="1.5"/>
    <n v="1"/>
    <n v="-1.5"/>
    <n v="-0.5"/>
    <n v="-1"/>
    <n v="-0.5"/>
    <n v="0.5"/>
    <n v="36.11"/>
    <n v="35.33"/>
    <n v="1.2800000000000011"/>
    <n v="1.1400000000000006"/>
  </r>
  <r>
    <d v="2021-03-11T11:40:39"/>
    <s v="田崎未空"/>
    <x v="0"/>
    <x v="1"/>
    <x v="2"/>
    <n v="36"/>
    <n v="35.4"/>
    <n v="35.299999999999997"/>
    <x v="2"/>
    <n v="0"/>
    <n v="0.5"/>
    <n v="0"/>
    <n v="0"/>
    <n v="0.5"/>
    <n v="0.5"/>
    <n v="33.6"/>
    <n v="33.700000000000003"/>
    <n v="1"/>
    <n v="2.5"/>
    <n v="-1"/>
    <n v="-2"/>
    <n v="1.5"/>
    <n v="1"/>
    <n v="-1"/>
    <n v="1"/>
    <n v="2.5"/>
    <n v="-0.5"/>
    <n v="-2"/>
    <n v="2"/>
    <n v="1.5"/>
    <n v="-1.5"/>
    <n v="36.299999999999997"/>
    <n v="36.5"/>
    <n v="2.6999999999999957"/>
    <n v="2.7999999999999972"/>
  </r>
  <r>
    <d v="2021-03-11T13:42:57"/>
    <s v="稲葉愛永"/>
    <x v="0"/>
    <x v="1"/>
    <x v="1"/>
    <n v="35.799999999999997"/>
    <n v="39"/>
    <n v="38.4"/>
    <x v="0"/>
    <n v="0"/>
    <n v="0"/>
    <n v="0.5"/>
    <n v="0.5"/>
    <n v="0"/>
    <n v="0"/>
    <n v="33.549999999999997"/>
    <n v="33.619999999999997"/>
    <n v="1"/>
    <n v="1"/>
    <n v="0.5"/>
    <n v="0.5"/>
    <n v="-0.5"/>
    <n v="0"/>
    <n v="0.5"/>
    <n v="1"/>
    <n v="0.5"/>
    <n v="0"/>
    <n v="1"/>
    <n v="-0.5"/>
    <n v="-1"/>
    <n v="1"/>
    <n v="37.06"/>
    <n v="37.090000000000003"/>
    <n v="3.5100000000000051"/>
    <n v="3.470000000000006"/>
  </r>
  <r>
    <d v="2021-03-11T13:52:14"/>
    <s v="池内宏維"/>
    <x v="0"/>
    <x v="0"/>
    <x v="1"/>
    <n v="30.9"/>
    <n v="32.1"/>
    <n v="31.2"/>
    <x v="3"/>
    <n v="-0.5"/>
    <n v="1"/>
    <n v="1"/>
    <n v="1"/>
    <n v="-0.5"/>
    <n v="-0.5"/>
    <n v="34.61"/>
    <n v="33.799999999999997"/>
    <n v="1"/>
    <n v="1.5"/>
    <n v="0.5"/>
    <n v="-0.5"/>
    <n v="1.5"/>
    <n v="1"/>
    <n v="-1"/>
    <n v="1"/>
    <n v="2"/>
    <n v="-0.5"/>
    <n v="-1.5"/>
    <n v="1.5"/>
    <n v="1.5"/>
    <n v="-1"/>
    <n v="36.909999999999997"/>
    <n v="36.880000000000003"/>
    <n v="2.2999999999999972"/>
    <n v="3.0800000000000054"/>
  </r>
  <r>
    <d v="2021-03-11T14:02:36"/>
    <s v="稲葉愛永"/>
    <x v="0"/>
    <x v="1"/>
    <x v="2"/>
    <n v="34"/>
    <n v="35.700000000000003"/>
    <n v="34"/>
    <x v="3"/>
    <n v="0.5"/>
    <n v="1"/>
    <n v="0.5"/>
    <n v="0.5"/>
    <n v="0.5"/>
    <n v="0.5"/>
    <n v="34.26"/>
    <n v="34.25"/>
    <n v="2"/>
    <n v="2"/>
    <n v="0.5"/>
    <n v="1"/>
    <n v="1"/>
    <n v="1"/>
    <n v="0"/>
    <n v="1"/>
    <n v="1"/>
    <n v="1"/>
    <n v="1"/>
    <n v="1"/>
    <n v="1.5"/>
    <n v="-0.5"/>
    <n v="37.51"/>
    <n v="37.08"/>
    <n v="3.25"/>
    <n v="2.8299999999999983"/>
  </r>
  <r>
    <d v="2021-03-11T14:12:52"/>
    <s v="池内宏維"/>
    <x v="0"/>
    <x v="0"/>
    <x v="2"/>
    <m/>
    <m/>
    <m/>
    <x v="4"/>
    <m/>
    <m/>
    <m/>
    <m/>
    <m/>
    <m/>
    <m/>
    <m/>
    <n v="1.5"/>
    <n v="2"/>
    <n v="1"/>
    <n v="1.5"/>
    <n v="1"/>
    <n v="1"/>
    <n v="-1.5"/>
    <n v="1"/>
    <n v="2"/>
    <n v="-1"/>
    <n v="-1.5"/>
    <n v="1.5"/>
    <n v="1"/>
    <n v="-1.5"/>
    <n v="37.01"/>
    <n v="38.32"/>
    <m/>
    <m/>
  </r>
  <r>
    <d v="2021-03-11T14:22:31"/>
    <s v="稲葉愛永"/>
    <x v="0"/>
    <x v="1"/>
    <x v="0"/>
    <n v="37.200000000000003"/>
    <n v="37.5"/>
    <n v="37.9"/>
    <x v="1"/>
    <n v="0"/>
    <n v="1"/>
    <n v="0.5"/>
    <n v="0.5"/>
    <n v="0"/>
    <n v="0"/>
    <n v="33.99"/>
    <n v="34.07"/>
    <n v="0.5"/>
    <n v="1"/>
    <n v="0"/>
    <n v="0.5"/>
    <n v="1"/>
    <n v="0.5"/>
    <n v="-0.5"/>
    <n v="1"/>
    <n v="1"/>
    <n v="1"/>
    <n v="1"/>
    <n v="-0.5"/>
    <n v="0"/>
    <n v="0.5"/>
    <n v="36.61"/>
    <n v="36.950000000000003"/>
    <n v="2.6199999999999974"/>
    <n v="2.8800000000000026"/>
  </r>
  <r>
    <d v="2021-03-11T14:32:07"/>
    <s v="池内宏維"/>
    <x v="0"/>
    <x v="0"/>
    <x v="0"/>
    <n v="32.5"/>
    <n v="32.200000000000003"/>
    <n v="31.4"/>
    <x v="1"/>
    <n v="0.5"/>
    <n v="1"/>
    <n v="0.5"/>
    <n v="0.5"/>
    <n v="0.5"/>
    <n v="0.5"/>
    <n v="33.89"/>
    <n v="33.44"/>
    <n v="0.5"/>
    <n v="1.5"/>
    <n v="1"/>
    <n v="-1"/>
    <n v="1.5"/>
    <n v="1"/>
    <n v="-1"/>
    <n v="0.5"/>
    <n v="1.5"/>
    <n v="1"/>
    <n v="-0.5"/>
    <n v="1"/>
    <n v="0.5"/>
    <n v="-1.5"/>
    <n v="36.729999999999997"/>
    <n v="37.82"/>
    <n v="2.8399999999999963"/>
    <n v="4.3800000000000026"/>
  </r>
  <r>
    <d v="2021-03-11T16:16:23"/>
    <s v="蟹江梓乃"/>
    <x v="0"/>
    <x v="1"/>
    <x v="1"/>
    <n v="34.799999999999997"/>
    <n v="36.299999999999997"/>
    <n v="33.299999999999997"/>
    <x v="2"/>
    <n v="-0.5"/>
    <n v="0.5"/>
    <n v="0"/>
    <n v="0"/>
    <n v="0.5"/>
    <n v="0.5"/>
    <n v="32.32"/>
    <n v="32.75"/>
    <n v="1"/>
    <n v="0.5"/>
    <n v="0"/>
    <n v="0"/>
    <n v="1"/>
    <n v="0.5"/>
    <n v="0"/>
    <n v="1.5"/>
    <n v="1"/>
    <n v="-0.5"/>
    <n v="0"/>
    <n v="0.5"/>
    <n v="0.5"/>
    <n v="-0.5"/>
    <n v="35.11"/>
    <n v="35.83"/>
    <n v="2.7899999999999991"/>
    <n v="3.0799999999999983"/>
  </r>
  <r>
    <d v="2021-03-11T16:27:16"/>
    <s v="新井"/>
    <x v="0"/>
    <x v="1"/>
    <x v="1"/>
    <n v="31.2"/>
    <n v="31.4"/>
    <n v="32.700000000000003"/>
    <x v="2"/>
    <n v="0"/>
    <n v="2"/>
    <n v="0"/>
    <n v="0"/>
    <n v="0"/>
    <n v="0"/>
    <n v="34.090000000000003"/>
    <n v="33.4"/>
    <n v="0.5"/>
    <n v="0"/>
    <n v="0"/>
    <n v="0"/>
    <n v="-0.5"/>
    <n v="0"/>
    <n v="0"/>
    <n v="1.5"/>
    <n v="1"/>
    <n v="0.5"/>
    <n v="0.5"/>
    <n v="-1"/>
    <n v="-1"/>
    <n v="0.5"/>
    <n v="35.6"/>
    <n v="35.69"/>
    <n v="1.509999999999998"/>
    <n v="2.2899999999999991"/>
  </r>
  <r>
    <d v="2021-03-11T16:36:05"/>
    <s v="蟹江梓乃"/>
    <x v="0"/>
    <x v="1"/>
    <x v="2"/>
    <n v="37.299999999999997"/>
    <n v="37.200000000000003"/>
    <n v="38.4"/>
    <x v="2"/>
    <n v="-0.5"/>
    <n v="0.5"/>
    <n v="-0.5"/>
    <n v="0"/>
    <n v="0.5"/>
    <n v="0"/>
    <n v="32.61"/>
    <n v="32.51"/>
    <n v="0"/>
    <n v="2.5"/>
    <n v="0"/>
    <n v="0.5"/>
    <n v="3"/>
    <n v="2.5"/>
    <n v="0.5"/>
    <n v="0.5"/>
    <n v="2"/>
    <n v="-0.5"/>
    <n v="0.5"/>
    <n v="1.5"/>
    <n v="1"/>
    <n v="0.5"/>
    <n v="35.4"/>
    <n v="36.44"/>
    <n v="2.7899999999999991"/>
    <n v="3.9299999999999997"/>
  </r>
  <r>
    <d v="2021-03-11T16:47:00"/>
    <s v="新井"/>
    <x v="0"/>
    <x v="1"/>
    <x v="2"/>
    <n v="31.3"/>
    <n v="31.6"/>
    <n v="28.8"/>
    <x v="5"/>
    <n v="0"/>
    <n v="2"/>
    <n v="0"/>
    <n v="0"/>
    <n v="0"/>
    <n v="0"/>
    <n v="33.06"/>
    <n v="32.46"/>
    <n v="0.5"/>
    <n v="1.5"/>
    <n v="0"/>
    <n v="0"/>
    <n v="0.5"/>
    <n v="0.5"/>
    <n v="0"/>
    <n v="1"/>
    <n v="1.5"/>
    <n v="0"/>
    <n v="0"/>
    <n v="1"/>
    <n v="1"/>
    <n v="-0.5"/>
    <n v="36.96"/>
    <n v="37.46"/>
    <n v="3.8999999999999986"/>
    <n v="5"/>
  </r>
  <r>
    <d v="2021-03-11T16:55:59"/>
    <s v="蟹江梓乃"/>
    <x v="0"/>
    <x v="1"/>
    <x v="0"/>
    <n v="36.6"/>
    <n v="33.5"/>
    <n v="33.700000000000003"/>
    <x v="2"/>
    <n v="-0.5"/>
    <n v="1"/>
    <n v="0.5"/>
    <n v="-0.5"/>
    <n v="0.5"/>
    <n v="0.5"/>
    <n v="33"/>
    <n v="32.78"/>
    <n v="0.5"/>
    <n v="1"/>
    <n v="0"/>
    <n v="0.5"/>
    <n v="1"/>
    <n v="1"/>
    <n v="0.5"/>
    <n v="0.5"/>
    <n v="1"/>
    <n v="-1.5"/>
    <n v="0.5"/>
    <n v="0.5"/>
    <n v="0.5"/>
    <n v="1"/>
    <n v="33.65"/>
    <n v="35.090000000000003"/>
    <n v="0.64999999999999858"/>
    <n v="2.3100000000000023"/>
  </r>
  <r>
    <d v="2021-03-11T17:06:40"/>
    <s v="新井"/>
    <x v="0"/>
    <x v="1"/>
    <x v="0"/>
    <n v="30.5"/>
    <n v="25.6"/>
    <n v="30.7"/>
    <x v="6"/>
    <n v="-0.5"/>
    <n v="1"/>
    <n v="0"/>
    <n v="0"/>
    <n v="0"/>
    <n v="0"/>
    <n v="33.08"/>
    <n v="32.75"/>
    <n v="0"/>
    <n v="1.5"/>
    <n v="1"/>
    <n v="0"/>
    <n v="2"/>
    <n v="2"/>
    <n v="-1"/>
    <n v="0.5"/>
    <n v="2"/>
    <n v="1"/>
    <n v="0"/>
    <n v="1.5"/>
    <n v="1.5"/>
    <n v="-1"/>
    <n v="34.99"/>
    <n v="35.76"/>
    <n v="1.9100000000000037"/>
    <n v="3.009999999999998"/>
  </r>
  <r>
    <d v="2021-03-11T20:17:06"/>
    <s v="新藤"/>
    <x v="0"/>
    <x v="0"/>
    <x v="1"/>
    <n v="31.8"/>
    <n v="34.799999999999997"/>
    <n v="33.4"/>
    <x v="5"/>
    <n v="0"/>
    <n v="0.5"/>
    <n v="0"/>
    <n v="0"/>
    <n v="0.5"/>
    <n v="0"/>
    <n v="33.54"/>
    <n v="33.29"/>
    <n v="0.5"/>
    <n v="0.5"/>
    <n v="0.5"/>
    <n v="1"/>
    <n v="0.5"/>
    <n v="0.5"/>
    <n v="0"/>
    <n v="0.5"/>
    <n v="1.5"/>
    <n v="1"/>
    <n v="1"/>
    <n v="1"/>
    <n v="1"/>
    <n v="0.5"/>
    <n v="36.6"/>
    <n v="36.9"/>
    <n v="3.0600000000000023"/>
    <n v="3.6099999999999994"/>
  </r>
  <r>
    <d v="2021-03-11T20:27:56"/>
    <s v="久山遼"/>
    <x v="0"/>
    <x v="0"/>
    <x v="1"/>
    <n v="32.200000000000003"/>
    <n v="29.2"/>
    <n v="31.8"/>
    <x v="5"/>
    <n v="-0.5"/>
    <n v="1.5"/>
    <n v="0"/>
    <n v="0"/>
    <n v="-0.5"/>
    <n v="-0.5"/>
    <n v="34.369999999999997"/>
    <n v="34.57"/>
    <n v="0.5"/>
    <n v="1"/>
    <n v="0"/>
    <n v="-0.5"/>
    <n v="0.5"/>
    <n v="0.5"/>
    <n v="-0.5"/>
    <n v="1"/>
    <n v="1.5"/>
    <n v="-0.5"/>
    <n v="-0.5"/>
    <n v="0.5"/>
    <n v="0.5"/>
    <n v="0"/>
    <n v="35.700000000000003"/>
    <n v="36.51"/>
    <n v="1.3300000000000054"/>
    <n v="1.9399999999999977"/>
  </r>
  <r>
    <d v="2021-03-11T20:37:04"/>
    <s v="新藤"/>
    <x v="0"/>
    <x v="0"/>
    <x v="2"/>
    <n v="32.200000000000003"/>
    <n v="32.200000000000003"/>
    <n v="30.9"/>
    <x v="4"/>
    <m/>
    <m/>
    <m/>
    <m/>
    <m/>
    <m/>
    <m/>
    <m/>
    <n v="1"/>
    <n v="1.5"/>
    <n v="0.5"/>
    <n v="1"/>
    <n v="1"/>
    <n v="1"/>
    <n v="1"/>
    <n v="1"/>
    <n v="1.5"/>
    <n v="1"/>
    <n v="1.5"/>
    <n v="1"/>
    <n v="1"/>
    <n v="2"/>
    <n v="37"/>
    <n v="37.299999999999997"/>
    <m/>
    <m/>
  </r>
  <r>
    <d v="2021-03-11T20:48:11"/>
    <s v="久山遼"/>
    <x v="0"/>
    <x v="0"/>
    <x v="2"/>
    <n v="21.8"/>
    <n v="31.4"/>
    <n v="31.9"/>
    <x v="2"/>
    <n v="-0.5"/>
    <n v="1"/>
    <n v="0.5"/>
    <n v="0.5"/>
    <n v="0"/>
    <n v="0"/>
    <n v="34.340000000000003"/>
    <n v="34.33"/>
    <n v="0.5"/>
    <n v="1.5"/>
    <n v="0"/>
    <n v="-0.5"/>
    <n v="1"/>
    <n v="1"/>
    <n v="-0.5"/>
    <n v="1.5"/>
    <n v="1.5"/>
    <n v="-1"/>
    <n v="-1"/>
    <n v="0"/>
    <n v="0"/>
    <n v="-0.5"/>
    <n v="36.99"/>
    <n v="37.119999999999997"/>
    <n v="2.6499999999999986"/>
    <n v="2.7899999999999991"/>
  </r>
  <r>
    <d v="2021-03-11T20:57:40"/>
    <s v="新藤"/>
    <x v="0"/>
    <x v="0"/>
    <x v="0"/>
    <n v="31.8"/>
    <n v="25.3"/>
    <n v="31.9"/>
    <x v="5"/>
    <n v="-0.5"/>
    <n v="1"/>
    <n v="-0.5"/>
    <n v="-0.5"/>
    <n v="1.5"/>
    <n v="1"/>
    <n v="33.42"/>
    <n v="33.299999999999997"/>
    <n v="0.5"/>
    <n v="2"/>
    <n v="0.5"/>
    <n v="1.5"/>
    <n v="1.5"/>
    <n v="1.5"/>
    <n v="1"/>
    <n v="0"/>
    <n v="1"/>
    <n v="0"/>
    <n v="0"/>
    <n v="0.5"/>
    <n v="0.5"/>
    <n v="1"/>
    <n v="35.1"/>
    <n v="35.9"/>
    <n v="1.6799999999999997"/>
    <n v="2.6000000000000014"/>
  </r>
  <r>
    <d v="2021-03-11T21:08:31"/>
    <s v="久山遼"/>
    <x v="0"/>
    <x v="0"/>
    <x v="0"/>
    <n v="30.5"/>
    <n v="20.8"/>
    <n v="30.7"/>
    <x v="2"/>
    <n v="0"/>
    <n v="0.5"/>
    <n v="0.5"/>
    <n v="0.5"/>
    <n v="0"/>
    <n v="0"/>
    <n v="34.14"/>
    <n v="34.340000000000003"/>
    <n v="0"/>
    <n v="1.5"/>
    <n v="0"/>
    <n v="-0.5"/>
    <n v="1"/>
    <n v="1"/>
    <n v="-1"/>
    <n v="0.5"/>
    <n v="1"/>
    <n v="-0.5"/>
    <n v="-0.5"/>
    <n v="1"/>
    <n v="1"/>
    <n v="-0.5"/>
    <n v="36.090000000000003"/>
    <n v="37.44"/>
    <n v="1.9500000000000028"/>
    <n v="3.0999999999999943"/>
  </r>
  <r>
    <d v="2021-03-12T10:49:03"/>
    <s v="竹原大暉"/>
    <x v="0"/>
    <x v="0"/>
    <x v="1"/>
    <n v="37.5"/>
    <n v="36.200000000000003"/>
    <n v="36.700000000000003"/>
    <x v="3"/>
    <n v="0"/>
    <n v="0"/>
    <n v="0"/>
    <n v="0"/>
    <n v="0"/>
    <n v="0"/>
    <n v="33.369999999999997"/>
    <n v="33.549999999999997"/>
    <n v="2"/>
    <n v="3"/>
    <n v="-2"/>
    <n v="-3"/>
    <n v="3"/>
    <n v="3"/>
    <n v="-1"/>
    <n v="1"/>
    <n v="1.5"/>
    <n v="-0.5"/>
    <n v="-1"/>
    <n v="1"/>
    <n v="0.5"/>
    <n v="-0.5"/>
    <n v="37.200000000000003"/>
    <n v="37.270000000000003"/>
    <n v="3.8300000000000054"/>
    <n v="3.720000000000006"/>
  </r>
  <r>
    <d v="2021-03-12T10:59:18"/>
    <s v="平間香菜理"/>
    <x v="0"/>
    <x v="1"/>
    <x v="1"/>
    <n v="41.2"/>
    <n v="40.299999999999997"/>
    <n v="38.700000000000003"/>
    <x v="7"/>
    <n v="1"/>
    <n v="1"/>
    <n v="2.5"/>
    <n v="2.5"/>
    <n v="2"/>
    <n v="2"/>
    <n v="33.700000000000003"/>
    <n v="33.479999999999997"/>
    <n v="2"/>
    <n v="2.5"/>
    <n v="2"/>
    <n v="2"/>
    <n v="1"/>
    <n v="1"/>
    <n v="0"/>
    <n v="2"/>
    <n v="2"/>
    <n v="2"/>
    <n v="2"/>
    <n v="-0.5"/>
    <n v="-0.5"/>
    <n v="0.5"/>
    <n v="36.880000000000003"/>
    <n v="36.36"/>
    <n v="3.1799999999999997"/>
    <n v="2.8800000000000026"/>
  </r>
  <r>
    <d v="2021-03-12T11:09:04"/>
    <s v="竹原大暉"/>
    <x v="0"/>
    <x v="0"/>
    <x v="2"/>
    <n v="33.9"/>
    <n v="33.9"/>
    <n v="33.299999999999997"/>
    <x v="2"/>
    <n v="-0.5"/>
    <n v="1"/>
    <n v="0"/>
    <n v="0"/>
    <n v="0"/>
    <n v="0"/>
    <n v="33.770000000000003"/>
    <n v="33.78"/>
    <n v="1.5"/>
    <n v="1"/>
    <n v="-2"/>
    <n v="-1.5"/>
    <n v="-0.5"/>
    <n v="-0.5"/>
    <n v="0.5"/>
    <n v="2"/>
    <n v="2"/>
    <n v="-2"/>
    <n v="-2"/>
    <n v="0"/>
    <n v="0"/>
    <n v="0"/>
    <n v="37.44"/>
    <n v="38.68"/>
    <n v="3.6699999999999946"/>
    <n v="4.8999999999999986"/>
  </r>
  <r>
    <d v="2021-03-12T11:19:12"/>
    <s v="平間香菜理"/>
    <x v="0"/>
    <x v="1"/>
    <x v="2"/>
    <n v="42.4"/>
    <n v="41.2"/>
    <n v="39.299999999999997"/>
    <x v="8"/>
    <n v="0.5"/>
    <n v="2.5"/>
    <n v="1"/>
    <n v="1"/>
    <n v="2.5"/>
    <n v="2.5"/>
    <n v="34.229999999999997"/>
    <n v="33.85"/>
    <n v="1"/>
    <n v="2.5"/>
    <n v="0.5"/>
    <n v="0"/>
    <n v="3"/>
    <n v="2.5"/>
    <n v="-1"/>
    <n v="2"/>
    <n v="1.5"/>
    <n v="1"/>
    <n v="1"/>
    <n v="-1"/>
    <n v="-0.5"/>
    <n v="1"/>
    <n v="37.200000000000003"/>
    <n v="37.200000000000003"/>
    <n v="2.970000000000006"/>
    <n v="3.3500000000000014"/>
  </r>
  <r>
    <d v="2021-03-12T11:28:55"/>
    <s v="竹原大暉"/>
    <x v="0"/>
    <x v="0"/>
    <x v="0"/>
    <n v="35.9"/>
    <n v="34.700000000000003"/>
    <n v="33.9"/>
    <x v="0"/>
    <n v="0"/>
    <n v="0.5"/>
    <n v="0"/>
    <n v="0"/>
    <n v="0"/>
    <n v="0"/>
    <n v="33.840000000000003"/>
    <n v="34.1"/>
    <n v="0"/>
    <n v="2"/>
    <n v="0"/>
    <n v="-2"/>
    <n v="3"/>
    <n v="3"/>
    <n v="-3"/>
    <n v="0.5"/>
    <n v="1"/>
    <n v="-0.5"/>
    <n v="-1.5"/>
    <n v="1"/>
    <n v="0.5"/>
    <n v="-1.5"/>
    <n v="37.35"/>
    <n v="38.380000000000003"/>
    <n v="3.509999999999998"/>
    <n v="4.2800000000000011"/>
  </r>
  <r>
    <d v="2021-03-12T11:38:58"/>
    <s v="平間香菜理"/>
    <x v="0"/>
    <x v="1"/>
    <x v="0"/>
    <n v="42.6"/>
    <n v="41.8"/>
    <n v="43.4"/>
    <x v="2"/>
    <n v="0"/>
    <n v="1"/>
    <n v="-1"/>
    <n v="-1"/>
    <n v="2"/>
    <n v="2"/>
    <n v="33.770000000000003"/>
    <n v="33.549999999999997"/>
    <n v="0"/>
    <n v="2.5"/>
    <n v="1"/>
    <n v="0.5"/>
    <n v="2"/>
    <n v="2"/>
    <n v="-1"/>
    <n v="1"/>
    <n v="1"/>
    <n v="1"/>
    <n v="1"/>
    <n v="0"/>
    <n v="0"/>
    <n v="0"/>
    <n v="36.44"/>
    <n v="36.42"/>
    <n v="2.6699999999999946"/>
    <n v="2.8700000000000045"/>
  </r>
  <r>
    <d v="2021-03-12T13:38:14"/>
    <s v="新田　竜"/>
    <x v="0"/>
    <x v="0"/>
    <x v="1"/>
    <n v="30.7"/>
    <n v="30.6"/>
    <n v="32.299999999999997"/>
    <x v="5"/>
    <n v="-0.5"/>
    <n v="0.5"/>
    <n v="0"/>
    <n v="0"/>
    <n v="0"/>
    <n v="0"/>
    <n v="33.74"/>
    <n v="33.409999999999997"/>
    <n v="0.5"/>
    <n v="1.5"/>
    <n v="0"/>
    <n v="0"/>
    <n v="1"/>
    <n v="0.5"/>
    <n v="-1"/>
    <n v="1"/>
    <n v="2"/>
    <n v="0.5"/>
    <n v="-1"/>
    <n v="1.5"/>
    <n v="1.5"/>
    <n v="-1.5"/>
    <n v="36.85"/>
    <n v="36.26"/>
    <n v="3.1099999999999994"/>
    <n v="2.8500000000000014"/>
  </r>
  <r>
    <d v="2021-03-12T13:48:11"/>
    <s v="稲坂まりな"/>
    <x v="0"/>
    <x v="1"/>
    <x v="1"/>
    <n v="34.1"/>
    <n v="33.700000000000003"/>
    <n v="34"/>
    <x v="9"/>
    <n v="1"/>
    <n v="-0.5"/>
    <n v="0"/>
    <n v="0"/>
    <n v="0"/>
    <n v="0"/>
    <n v="33.08"/>
    <n v="33.409999999999997"/>
    <n v="1"/>
    <n v="0.5"/>
    <n v="0.5"/>
    <n v="1"/>
    <n v="-0.5"/>
    <n v="-0.5"/>
    <n v="1"/>
    <n v="2"/>
    <n v="1.5"/>
    <n v="1"/>
    <n v="1"/>
    <n v="-1"/>
    <n v="-0.5"/>
    <n v="0"/>
    <n v="35.43"/>
    <n v="36.020000000000003"/>
    <n v="2.3500000000000014"/>
    <n v="2.6100000000000065"/>
  </r>
  <r>
    <d v="2021-03-12T13:58:09"/>
    <s v="新田　竜"/>
    <x v="0"/>
    <x v="0"/>
    <x v="2"/>
    <n v="34.200000000000003"/>
    <n v="33"/>
    <n v="33.299999999999997"/>
    <x v="5"/>
    <n v="-0.5"/>
    <n v="0"/>
    <n v="0.5"/>
    <n v="0.5"/>
    <n v="-0.5"/>
    <n v="-0.5"/>
    <n v="34.07"/>
    <n v="33.72"/>
    <n v="1"/>
    <n v="1.5"/>
    <n v="-1"/>
    <n v="-1.5"/>
    <n v="1.5"/>
    <n v="1"/>
    <n v="-1.5"/>
    <n v="1"/>
    <n v="1.5"/>
    <n v="-0.5"/>
    <n v="-1"/>
    <n v="1"/>
    <n v="1"/>
    <n v="-1"/>
    <n v="36.81"/>
    <n v="37.770000000000003"/>
    <n v="2.740000000000002"/>
    <n v="4.0500000000000043"/>
  </r>
  <r>
    <d v="2021-03-12T14:08:08"/>
    <s v="稲坂まりな"/>
    <x v="0"/>
    <x v="1"/>
    <x v="2"/>
    <n v="34.9"/>
    <n v="33.9"/>
    <n v="30.3"/>
    <x v="1"/>
    <n v="0.5"/>
    <n v="0.5"/>
    <n v="1"/>
    <n v="0"/>
    <n v="0"/>
    <n v="0"/>
    <n v="33.08"/>
    <n v="33.42"/>
    <n v="1"/>
    <n v="1.5"/>
    <n v="0.5"/>
    <n v="-0.5"/>
    <n v="1"/>
    <n v="2"/>
    <n v="-0.5"/>
    <n v="2"/>
    <n v="1.5"/>
    <n v="-0.5"/>
    <n v="-1"/>
    <n v="0.5"/>
    <n v="2"/>
    <n v="-1"/>
    <n v="35.799999999999997"/>
    <n v="35.5"/>
    <n v="2.7199999999999989"/>
    <n v="2.0799999999999983"/>
  </r>
  <r>
    <d v="2021-03-12T14:18:04"/>
    <s v="新田　竜"/>
    <x v="0"/>
    <x v="0"/>
    <x v="0"/>
    <n v="33.700000000000003"/>
    <n v="32"/>
    <n v="32.200000000000003"/>
    <x v="5"/>
    <n v="-0.5"/>
    <n v="0.5"/>
    <n v="0.5"/>
    <n v="1"/>
    <n v="0"/>
    <n v="0"/>
    <n v="33.35"/>
    <n v="33.020000000000003"/>
    <n v="0.5"/>
    <n v="1.5"/>
    <n v="-0.5"/>
    <n v="-1.5"/>
    <n v="1.5"/>
    <n v="1.5"/>
    <n v="-1"/>
    <n v="0.5"/>
    <n v="1.5"/>
    <n v="-0.5"/>
    <n v="-1"/>
    <n v="1.5"/>
    <n v="1"/>
    <n v="-1"/>
    <n v="34.93"/>
    <n v="36.96"/>
    <n v="1.5799999999999983"/>
    <n v="3.9399999999999977"/>
  </r>
  <r>
    <d v="2021-03-12T14:28:07"/>
    <s v="稲坂まりな"/>
    <x v="0"/>
    <x v="1"/>
    <x v="0"/>
    <n v="31.9"/>
    <n v="31.6"/>
    <n v="29.6"/>
    <x v="9"/>
    <n v="-0.5"/>
    <n v="-1"/>
    <n v="1"/>
    <n v="1"/>
    <n v="0"/>
    <n v="0"/>
    <n v="31.83"/>
    <n v="31.76"/>
    <n v="0"/>
    <n v="2"/>
    <n v="0.5"/>
    <n v="1"/>
    <n v="2"/>
    <n v="2"/>
    <n v="0.5"/>
    <n v="2"/>
    <n v="0.5"/>
    <n v="-0.5"/>
    <n v="0.5"/>
    <n v="2"/>
    <n v="1.5"/>
    <n v="-1"/>
    <n v="33.520000000000003"/>
    <n v="33.01"/>
    <n v="1.6900000000000048"/>
    <n v="1.2499999999999964"/>
  </r>
  <r>
    <d v="2021-03-12T15:33:15"/>
    <s v="新田　竜"/>
    <x v="0"/>
    <x v="0"/>
    <x v="0"/>
    <n v="33.700000000000003"/>
    <n v="32"/>
    <n v="32.200000000000003"/>
    <x v="5"/>
    <n v="-0.5"/>
    <n v="0.5"/>
    <n v="0.5"/>
    <n v="1"/>
    <n v="0"/>
    <n v="0"/>
    <n v="33.35"/>
    <n v="33.020000000000003"/>
    <n v="0.5"/>
    <n v="1.5"/>
    <n v="-0.5"/>
    <n v="-1.5"/>
    <n v="1.5"/>
    <n v="1.5"/>
    <n v="-1"/>
    <n v="0.5"/>
    <n v="1.5"/>
    <n v="-0.5"/>
    <n v="-1"/>
    <n v="1.5"/>
    <n v="1"/>
    <n v="-1"/>
    <n v="34.93"/>
    <n v="36.96"/>
    <n v="1.5799999999999983"/>
    <n v="3.9399999999999977"/>
  </r>
  <r>
    <d v="2021-03-12T16:18:05"/>
    <s v="藤井香菜子"/>
    <x v="0"/>
    <x v="1"/>
    <x v="1"/>
    <n v="38.5"/>
    <n v="34.6"/>
    <n v="34.4"/>
    <x v="1"/>
    <n v="0.5"/>
    <n v="-0.5"/>
    <n v="-0.5"/>
    <n v="-0.5"/>
    <n v="-0.5"/>
    <n v="-0.5"/>
    <n v="31.84"/>
    <n v="31.75"/>
    <n v="0"/>
    <n v="0.5"/>
    <n v="0"/>
    <n v="-0.5"/>
    <n v="0.5"/>
    <n v="0.5"/>
    <n v="0.5"/>
    <n v="0"/>
    <n v="0.5"/>
    <n v="0"/>
    <n v="0"/>
    <n v="0.5"/>
    <n v="0.5"/>
    <n v="0"/>
    <n v="33.64"/>
    <n v="32.090000000000003"/>
    <n v="1.8000000000000007"/>
    <n v="0.34000000000000341"/>
  </r>
  <r>
    <d v="2021-03-12T16:27:10"/>
    <s v="落合涼"/>
    <x v="0"/>
    <x v="0"/>
    <x v="1"/>
    <n v="33.9"/>
    <n v="36.4"/>
    <n v="35.200000000000003"/>
    <x v="0"/>
    <n v="0.5"/>
    <n v="0"/>
    <n v="0"/>
    <n v="0"/>
    <n v="0"/>
    <n v="0"/>
    <n v="33.799999999999997"/>
    <n v="33.299999999999997"/>
    <n v="0.5"/>
    <n v="1"/>
    <n v="0.5"/>
    <n v="0.5"/>
    <n v="0.5"/>
    <n v="0.5"/>
    <n v="-0.5"/>
    <n v="0.5"/>
    <n v="1.5"/>
    <n v="1"/>
    <n v="0"/>
    <n v="1.5"/>
    <n v="1.5"/>
    <n v="-1"/>
    <n v="37.1"/>
    <n v="36"/>
    <n v="3.3000000000000043"/>
    <n v="2.7000000000000028"/>
  </r>
  <r>
    <d v="2021-03-12T16:37:26"/>
    <s v="藤井香菜子"/>
    <x v="0"/>
    <x v="1"/>
    <x v="2"/>
    <n v="36.799999999999997"/>
    <n v="38.4"/>
    <n v="37.9"/>
    <x v="3"/>
    <n v="0.5"/>
    <n v="-1"/>
    <n v="-0.5"/>
    <n v="-0.5"/>
    <n v="-0.5"/>
    <n v="-0.5"/>
    <n v="30.12"/>
    <n v="30.49"/>
    <n v="0"/>
    <n v="1"/>
    <n v="0"/>
    <n v="-0.5"/>
    <n v="1"/>
    <n v="0.5"/>
    <n v="-0.5"/>
    <n v="0"/>
    <n v="0.5"/>
    <n v="0"/>
    <n v="-0.5"/>
    <n v="0.5"/>
    <n v="0.5"/>
    <n v="-0.5"/>
    <n v="31.85"/>
    <n v="32.619999999999997"/>
    <n v="1.7300000000000004"/>
    <n v="2.129999999999999"/>
  </r>
  <r>
    <d v="2021-03-12T16:46:54"/>
    <s v="落合涼"/>
    <x v="0"/>
    <x v="0"/>
    <x v="2"/>
    <m/>
    <m/>
    <m/>
    <x v="4"/>
    <m/>
    <m/>
    <m/>
    <m/>
    <m/>
    <m/>
    <m/>
    <m/>
    <n v="0"/>
    <n v="1"/>
    <n v="0"/>
    <n v="1"/>
    <n v="1"/>
    <n v="1"/>
    <n v="0.5"/>
    <n v="0.5"/>
    <n v="1.5"/>
    <n v="0.5"/>
    <n v="1.5"/>
    <n v="1.5"/>
    <n v="1"/>
    <n v="0.5"/>
    <n v="37.299999999999997"/>
    <n v="38"/>
    <m/>
    <m/>
  </r>
  <r>
    <d v="2021-03-12T16:56:46"/>
    <s v="藤井香菜子"/>
    <x v="0"/>
    <x v="1"/>
    <x v="0"/>
    <n v="35.1"/>
    <n v="36.6"/>
    <n v="35.5"/>
    <x v="3"/>
    <n v="0.5"/>
    <n v="-0.5"/>
    <n v="-1"/>
    <n v="-1"/>
    <n v="-1"/>
    <n v="-1"/>
    <n v="29.79"/>
    <n v="30.28"/>
    <n v="0"/>
    <n v="1"/>
    <n v="0"/>
    <n v="-0.5"/>
    <n v="1"/>
    <n v="1"/>
    <n v="-0.5"/>
    <n v="0"/>
    <n v="0.5"/>
    <n v="-0.5"/>
    <n v="0"/>
    <n v="0.5"/>
    <n v="0.5"/>
    <n v="0.5"/>
    <n v="32.64"/>
    <n v="33.369999999999997"/>
    <n v="2.8500000000000014"/>
    <n v="3.0899999999999963"/>
  </r>
  <r>
    <d v="2021-03-12T17:06:44"/>
    <s v="落合涼"/>
    <x v="0"/>
    <x v="0"/>
    <x v="0"/>
    <n v="33.1"/>
    <n v="30.8"/>
    <n v="31.6"/>
    <x v="2"/>
    <n v="0"/>
    <n v="0.5"/>
    <n v="0"/>
    <n v="0"/>
    <n v="0"/>
    <n v="0"/>
    <n v="34.1"/>
    <n v="33.700000000000003"/>
    <n v="0"/>
    <n v="1"/>
    <n v="0"/>
    <n v="0.5"/>
    <n v="1.5"/>
    <n v="1"/>
    <n v="1"/>
    <n v="0.5"/>
    <n v="1"/>
    <n v="0.5"/>
    <n v="1"/>
    <n v="1"/>
    <n v="0.5"/>
    <n v="1"/>
    <n v="36.9"/>
    <n v="37.700000000000003"/>
    <n v="2.7999999999999972"/>
    <n v="4"/>
  </r>
  <r>
    <d v="2021-03-13T10:52:24"/>
    <s v="斉藤友希"/>
    <x v="0"/>
    <x v="1"/>
    <x v="1"/>
    <n v="31.7"/>
    <n v="32.4"/>
    <n v="32.5"/>
    <x v="5"/>
    <n v="-0.5"/>
    <n v="2"/>
    <n v="-0.5"/>
    <n v="-0.5"/>
    <n v="1"/>
    <n v="1"/>
    <n v="29.51"/>
    <n v="28.02"/>
    <n v="0"/>
    <n v="0.5"/>
    <n v="0"/>
    <n v="1"/>
    <n v="1.5"/>
    <n v="1"/>
    <n v="0.5"/>
    <n v="0.5"/>
    <n v="1"/>
    <n v="1"/>
    <n v="1"/>
    <n v="1"/>
    <n v="0.5"/>
    <n v="1"/>
    <n v="31.78"/>
    <n v="31.69"/>
    <n v="2.2699999999999996"/>
    <n v="3.6700000000000017"/>
  </r>
  <r>
    <d v="2021-03-13T11:02:49"/>
    <s v="松尾和弥"/>
    <x v="0"/>
    <x v="0"/>
    <x v="1"/>
    <n v="33.9"/>
    <n v="33.4"/>
    <n v="35"/>
    <x v="2"/>
    <n v="0"/>
    <n v="0.5"/>
    <n v="0"/>
    <n v="0"/>
    <n v="0"/>
    <n v="0"/>
    <n v="31.77"/>
    <n v="31.77"/>
    <n v="1"/>
    <n v="1"/>
    <n v="0"/>
    <n v="0"/>
    <n v="0.5"/>
    <n v="0.5"/>
    <n v="0"/>
    <n v="2"/>
    <n v="2.5"/>
    <n v="-1"/>
    <n v="-1"/>
    <n v="0.5"/>
    <n v="0.5"/>
    <n v="0"/>
    <n v="35.24"/>
    <n v="34.909999999999997"/>
    <n v="3.4700000000000024"/>
    <n v="3.139999999999997"/>
  </r>
  <r>
    <d v="2021-03-13T11:12:23"/>
    <s v="斉藤友希"/>
    <x v="0"/>
    <x v="1"/>
    <x v="2"/>
    <n v="32.9"/>
    <n v="33.5"/>
    <n v="31.1"/>
    <x v="6"/>
    <n v="-1"/>
    <n v="0"/>
    <n v="-1.5"/>
    <n v="-1.5"/>
    <n v="-0.5"/>
    <n v="-0.5"/>
    <n v="29.16"/>
    <n v="28.52"/>
    <n v="2"/>
    <n v="2"/>
    <n v="1"/>
    <n v="1"/>
    <n v="0.5"/>
    <n v="0.5"/>
    <n v="0"/>
    <n v="2"/>
    <n v="2"/>
    <n v="1.5"/>
    <n v="1.5"/>
    <n v="0"/>
    <n v="0"/>
    <n v="0"/>
    <n v="32.75"/>
    <n v="32.409999999999997"/>
    <n v="3.59"/>
    <n v="3.889999999999997"/>
  </r>
  <r>
    <d v="2021-03-13T11:22:23"/>
    <s v="Matsuo Kazuya"/>
    <x v="0"/>
    <x v="0"/>
    <x v="2"/>
    <n v="36.1"/>
    <n v="35.299999999999997"/>
    <n v="36"/>
    <x v="2"/>
    <n v="-0.5"/>
    <n v="1"/>
    <n v="-1"/>
    <n v="-1"/>
    <n v="0"/>
    <n v="0"/>
    <n v="32.74"/>
    <n v="32.78"/>
    <n v="1"/>
    <n v="2"/>
    <n v="0"/>
    <n v="0"/>
    <n v="1"/>
    <n v="1"/>
    <n v="0"/>
    <n v="2"/>
    <n v="2"/>
    <n v="-1"/>
    <n v="-1"/>
    <n v="0"/>
    <n v="0"/>
    <n v="0"/>
    <n v="35.130000000000003"/>
    <n v="36.65"/>
    <n v="2.3900000000000006"/>
    <n v="3.8699999999999974"/>
  </r>
  <r>
    <d v="2021-03-13T11:32:24"/>
    <s v="斉藤友希"/>
    <x v="0"/>
    <x v="1"/>
    <x v="0"/>
    <n v="33.6"/>
    <n v="33"/>
    <n v="31.9"/>
    <x v="5"/>
    <n v="-0.5"/>
    <n v="0"/>
    <n v="-1"/>
    <n v="-1"/>
    <n v="0"/>
    <n v="0"/>
    <n v="29.67"/>
    <n v="29.06"/>
    <n v="0"/>
    <n v="2"/>
    <n v="0"/>
    <n v="1"/>
    <n v="2"/>
    <n v="1"/>
    <n v="1"/>
    <n v="1"/>
    <n v="0.5"/>
    <n v="1"/>
    <n v="1"/>
    <n v="0.5"/>
    <n v="0.5"/>
    <n v="0"/>
    <n v="32.35"/>
    <n v="33.5"/>
    <n v="2.6799999999999997"/>
    <n v="4.4400000000000013"/>
  </r>
  <r>
    <d v="2021-03-13T11:42:28"/>
    <s v="Kazuya Matsuo"/>
    <x v="0"/>
    <x v="0"/>
    <x v="0"/>
    <n v="33.799999999999997"/>
    <n v="34"/>
    <n v="33.6"/>
    <x v="5"/>
    <n v="-0.5"/>
    <n v="1"/>
    <n v="0"/>
    <n v="0"/>
    <n v="0"/>
    <n v="0"/>
    <n v="32.450000000000003"/>
    <n v="32.44"/>
    <n v="0.5"/>
    <n v="1"/>
    <n v="0"/>
    <n v="0"/>
    <n v="1"/>
    <n v="1"/>
    <n v="0"/>
    <n v="1"/>
    <n v="1.5"/>
    <n v="0"/>
    <n v="0"/>
    <n v="0.5"/>
    <n v="0.5"/>
    <n v="0"/>
    <n v="34.909999999999997"/>
    <n v="35.369999999999997"/>
    <n v="2.4599999999999937"/>
    <n v="2.9299999999999997"/>
  </r>
  <r>
    <d v="2021-03-13T13:39:44"/>
    <s v="秋元瑞穂"/>
    <x v="0"/>
    <x v="1"/>
    <x v="1"/>
    <n v="27.3"/>
    <n v="30.7"/>
    <n v="30.3"/>
    <x v="0"/>
    <n v="0"/>
    <n v="1"/>
    <n v="0"/>
    <n v="0"/>
    <n v="0"/>
    <n v="0"/>
    <n v="32.71"/>
    <n v="32.97"/>
    <n v="1"/>
    <n v="1"/>
    <n v="0"/>
    <n v="0"/>
    <n v="-1"/>
    <n v="-0.5"/>
    <n v="0"/>
    <n v="1"/>
    <n v="0.5"/>
    <n v="-1"/>
    <n v="-0.5"/>
    <n v="-1"/>
    <n v="-1"/>
    <n v="1"/>
    <n v="36.11"/>
    <n v="36.03"/>
    <n v="3.3999999999999986"/>
    <n v="3.0600000000000023"/>
  </r>
  <r>
    <d v="2021-03-13T13:49:23"/>
    <s v="赤松"/>
    <x v="0"/>
    <x v="1"/>
    <x v="1"/>
    <n v="46.2"/>
    <n v="48.8"/>
    <n v="47.6"/>
    <x v="5"/>
    <n v="0"/>
    <n v="1.5"/>
    <n v="0"/>
    <n v="0"/>
    <n v="1"/>
    <n v="1"/>
    <n v="33.28"/>
    <n v="33.18"/>
    <n v="0.5"/>
    <n v="1"/>
    <n v="0"/>
    <n v="0"/>
    <n v="1"/>
    <n v="0.5"/>
    <n v="0"/>
    <n v="0.5"/>
    <n v="1.5"/>
    <n v="0.5"/>
    <n v="0.5"/>
    <n v="1.5"/>
    <n v="0.5"/>
    <n v="0"/>
    <n v="36.29"/>
    <n v="36.020000000000003"/>
    <n v="3.009999999999998"/>
    <n v="2.8400000000000034"/>
  </r>
  <r>
    <d v="2021-03-13T13:59:51"/>
    <s v="秋元瑞穂"/>
    <x v="0"/>
    <x v="1"/>
    <x v="2"/>
    <n v="29.1"/>
    <n v="28.5"/>
    <n v="28.6"/>
    <x v="2"/>
    <n v="-0.5"/>
    <n v="0"/>
    <n v="0"/>
    <n v="0"/>
    <n v="0"/>
    <n v="0"/>
    <n v="33.92"/>
    <n v="33.53"/>
    <n v="1"/>
    <n v="2"/>
    <n v="-0.5"/>
    <n v="-1.5"/>
    <n v="2"/>
    <n v="2"/>
    <n v="0"/>
    <n v="2"/>
    <n v="2.5"/>
    <n v="-1"/>
    <n v="-1.5"/>
    <n v="2.5"/>
    <n v="2"/>
    <n v="-1"/>
    <n v="36.56"/>
    <n v="38.450000000000003"/>
    <n v="2.6400000000000006"/>
    <n v="4.9200000000000017"/>
  </r>
  <r>
    <d v="2021-03-13T14:09:32"/>
    <s v="赤松"/>
    <x v="0"/>
    <x v="1"/>
    <x v="2"/>
    <n v="46.6"/>
    <n v="47.1"/>
    <n v="46.7"/>
    <x v="2"/>
    <n v="0"/>
    <n v="2"/>
    <n v="0"/>
    <n v="0"/>
    <n v="0.5"/>
    <n v="0.5"/>
    <n v="33.76"/>
    <n v="33.89"/>
    <n v="0.5"/>
    <n v="2"/>
    <n v="-0.5"/>
    <n v="-1.5"/>
    <n v="2"/>
    <n v="2"/>
    <n v="-1"/>
    <n v="1"/>
    <n v="2"/>
    <n v="-0.5"/>
    <n v="-1"/>
    <n v="2"/>
    <n v="1.5"/>
    <n v="-0.5"/>
    <n v="36.72"/>
    <n v="38"/>
    <n v="2.9600000000000009"/>
    <n v="4.1099999999999994"/>
  </r>
  <r>
    <d v="2021-03-13T14:19:34"/>
    <s v="秋元瑞穂"/>
    <x v="0"/>
    <x v="1"/>
    <x v="0"/>
    <n v="30.8"/>
    <n v="27"/>
    <n v="31.7"/>
    <x v="2"/>
    <n v="-0.5"/>
    <n v="0.5"/>
    <n v="0"/>
    <n v="0"/>
    <n v="0"/>
    <n v="0"/>
    <n v="32.9"/>
    <n v="32.69"/>
    <n v="0.5"/>
    <n v="2"/>
    <n v="0"/>
    <n v="-0.5"/>
    <n v="2"/>
    <n v="1.5"/>
    <n v="-1"/>
    <n v="1"/>
    <n v="2"/>
    <n v="0.5"/>
    <n v="-1"/>
    <n v="2"/>
    <n v="2"/>
    <n v="-1"/>
    <n v="35.090000000000003"/>
    <n v="36.58"/>
    <n v="2.1900000000000048"/>
    <n v="3.8900000000000006"/>
  </r>
  <r>
    <d v="2021-03-13T14:29:27"/>
    <s v="赤松"/>
    <x v="0"/>
    <x v="1"/>
    <x v="0"/>
    <n v="45.2"/>
    <n v="46.7"/>
    <n v="48.7"/>
    <x v="2"/>
    <n v="0"/>
    <n v="1.5"/>
    <n v="0"/>
    <n v="0"/>
    <n v="0.5"/>
    <n v="0.5"/>
    <n v="33.35"/>
    <n v="33.46"/>
    <n v="0"/>
    <n v="1.5"/>
    <n v="0.5"/>
    <n v="-0.5"/>
    <n v="2"/>
    <n v="2"/>
    <n v="-0.5"/>
    <n v="0"/>
    <n v="1"/>
    <n v="0.5"/>
    <n v="-0.5"/>
    <n v="1"/>
    <n v="1"/>
    <n v="-0.5"/>
    <n v="35.979999999999997"/>
    <n v="36.6"/>
    <n v="2.6299999999999955"/>
    <n v="3.1400000000000006"/>
  </r>
  <r>
    <d v="2021-03-13T16:24:52"/>
    <s v="小川裕太郎"/>
    <x v="0"/>
    <x v="0"/>
    <x v="1"/>
    <n v="38"/>
    <n v="35.6"/>
    <n v="36.6"/>
    <x v="2"/>
    <n v="0"/>
    <n v="2"/>
    <n v="0"/>
    <n v="0"/>
    <n v="0"/>
    <n v="0"/>
    <n v="33.299999999999997"/>
    <n v="33.76"/>
    <n v="1"/>
    <n v="1"/>
    <n v="-0.5"/>
    <n v="-0.5"/>
    <n v="0"/>
    <n v="0"/>
    <n v="0"/>
    <n v="1.5"/>
    <n v="1.5"/>
    <n v="-1.5"/>
    <n v="-1.5"/>
    <n v="0.5"/>
    <n v="0.5"/>
    <n v="0"/>
    <n v="35.92"/>
    <n v="36.880000000000003"/>
    <n v="2.6200000000000045"/>
    <n v="3.1200000000000045"/>
  </r>
  <r>
    <d v="2021-03-13T16:34:47"/>
    <s v="野元"/>
    <x v="0"/>
    <x v="0"/>
    <x v="1"/>
    <n v="32.5"/>
    <n v="34.6"/>
    <n v="34.4"/>
    <x v="5"/>
    <n v="-0.5"/>
    <n v="-0.5"/>
    <n v="0.5"/>
    <n v="0.5"/>
    <n v="0"/>
    <n v="0"/>
    <n v="33.89"/>
    <n v="33.93"/>
    <n v="0.5"/>
    <n v="2"/>
    <n v="0"/>
    <n v="0"/>
    <n v="1"/>
    <n v="0.5"/>
    <n v="-1"/>
    <n v="1"/>
    <n v="2"/>
    <n v="0"/>
    <n v="-1"/>
    <n v="1.5"/>
    <n v="1"/>
    <n v="-1.5"/>
    <n v="36.43"/>
    <n v="37.1"/>
    <n v="2.5399999999999991"/>
    <n v="3.1700000000000017"/>
  </r>
  <r>
    <d v="2021-03-13T16:44:39"/>
    <s v="小川裕太郎"/>
    <x v="0"/>
    <x v="0"/>
    <x v="2"/>
    <n v="35.1"/>
    <n v="39.799999999999997"/>
    <n v="38.700000000000003"/>
    <x v="0"/>
    <n v="0"/>
    <n v="2"/>
    <n v="0.5"/>
    <n v="0.5"/>
    <n v="0"/>
    <n v="0"/>
    <n v="32.28"/>
    <n v="33.39"/>
    <n v="1"/>
    <n v="2"/>
    <n v="-0.5"/>
    <n v="-1"/>
    <n v="1.5"/>
    <n v="1.5"/>
    <n v="-1"/>
    <n v="1"/>
    <n v="2"/>
    <n v="-1"/>
    <n v="-1.5"/>
    <n v="1.5"/>
    <n v="1.5"/>
    <n v="-1"/>
    <n v="36.200000000000003"/>
    <n v="37.4"/>
    <n v="3.9200000000000017"/>
    <n v="4.009999999999998"/>
  </r>
  <r>
    <d v="2021-03-13T16:54:35"/>
    <s v="野元"/>
    <x v="0"/>
    <x v="0"/>
    <x v="2"/>
    <n v="36.200000000000003"/>
    <n v="39.299999999999997"/>
    <n v="36.200000000000003"/>
    <x v="6"/>
    <n v="-1"/>
    <n v="2"/>
    <n v="0"/>
    <n v="0"/>
    <n v="0"/>
    <n v="0"/>
    <n v="33.82"/>
    <n v="34.28"/>
    <n v="1"/>
    <n v="2.5"/>
    <n v="-0.5"/>
    <n v="-1"/>
    <n v="1.5"/>
    <n v="2"/>
    <n v="-1"/>
    <n v="2.5"/>
    <n v="3"/>
    <n v="-1"/>
    <n v="-2"/>
    <n v="3"/>
    <n v="2"/>
    <n v="-2"/>
    <n v="36.67"/>
    <n v="38.119999999999997"/>
    <n v="2.8500000000000014"/>
    <n v="3.8399999999999963"/>
  </r>
  <r>
    <d v="2021-03-13T17:04:42"/>
    <s v="小川裕太郎"/>
    <x v="0"/>
    <x v="0"/>
    <x v="0"/>
    <n v="36.1"/>
    <n v="36.299999999999997"/>
    <n v="37.700000000000003"/>
    <x v="2"/>
    <n v="-1"/>
    <n v="2"/>
    <n v="0.5"/>
    <n v="0.5"/>
    <n v="-0.5"/>
    <n v="-0.5"/>
    <n v="33.08"/>
    <n v="32.840000000000003"/>
    <n v="0.5"/>
    <n v="2"/>
    <n v="0"/>
    <n v="-1.5"/>
    <n v="2"/>
    <n v="2"/>
    <n v="-2"/>
    <n v="1"/>
    <n v="2.5"/>
    <n v="-1"/>
    <n v="-2.5"/>
    <n v="2.5"/>
    <n v="2.5"/>
    <n v="-1.5"/>
    <n v="35.44"/>
    <n v="37.22"/>
    <n v="2.3599999999999994"/>
    <n v="4.3799999999999955"/>
  </r>
  <r>
    <d v="2021-03-13T17:14:45"/>
    <s v="野元"/>
    <x v="0"/>
    <x v="0"/>
    <x v="0"/>
    <n v="34.5"/>
    <n v="35.799999999999997"/>
    <n v="34.799999999999997"/>
    <x v="6"/>
    <n v="-1"/>
    <n v="-1"/>
    <n v="0"/>
    <n v="0"/>
    <n v="0"/>
    <n v="0"/>
    <n v="33.74"/>
    <n v="34.07"/>
    <n v="0"/>
    <n v="2.5"/>
    <n v="0"/>
    <n v="-1"/>
    <n v="3"/>
    <n v="2.5"/>
    <n v="-2"/>
    <n v="1"/>
    <n v="1.5"/>
    <n v="0"/>
    <n v="-1"/>
    <n v="2"/>
    <n v="1"/>
    <n v="-0.5"/>
    <n v="35.85"/>
    <n v="37.82"/>
    <n v="2.1099999999999994"/>
    <n v="3.75"/>
  </r>
</pivotCacheRecords>
</file>

<file path=xl/pivotTables/_rels/pivotTable1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_rels/pivotTable2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_rels/pivotTable3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_rels/pivotTable4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_rels/pivotTable5.xml.rels><?xml version="1.0" encoding="UTF-8" standalone="no"?><Relationships xmlns="http://schemas.openxmlformats.org/package/2006/relationships"><Relationship Id="rId1" Target="../pivotCache/pivotCacheDefinition1.xml" Type="http://schemas.openxmlformats.org/officeDocument/2006/relationships/pivotCacheDefinition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48873-43E0-48EC-A46F-4541C1175CC2}" name="ピボットテーブル7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X13" firstHeaderRow="0" firstDataRow="1" firstDataCol="1"/>
  <pivotFields count="35">
    <pivotField numFmtId="176" showAll="0"/>
    <pivotField showAll="0"/>
    <pivotField showAll="0">
      <items count="2"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</pivotFields>
  <rowFields count="2">
    <field x="4"/>
    <field x="3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2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</colItems>
  <dataFields count="23">
    <dataField name="平均 / あなたはこの室内の熱環境をどう感じますか？（全身温冷感） [温冷感]" fld="8" subtotal="average" baseField="4" baseItem="0"/>
    <dataField name="平均 / あなたはこの室内の熱環境をどう感じますか？（全身温冷感） [温冷感]2" fld="9" subtotal="average" baseField="4" baseItem="0"/>
    <dataField name="平均 / あなたはこの室内の熱環境をどう感じますか？（全身快不快感） [快適感]" fld="10" subtotal="average" baseField="4" baseItem="0"/>
    <dataField name="平均 / 左右の照射部位をどう感じますか？（局所温冷感） [左]" fld="11" subtotal="average" baseField="4" baseItem="0"/>
    <dataField name="平均 / 左右の照射部位をどう感じますか？（局所温冷感） [右]" fld="12" subtotal="average" baseField="4" baseItem="0"/>
    <dataField name="平均 / 左右の照射部位をどう感じますか？（局所快不快感） [左]" fld="13" subtotal="average" baseField="4" baseItem="0"/>
    <dataField name="平均 / 左右の照射部位をどう感じますか？（局所快不快感） [右]" fld="14" subtotal="average" baseField="4" baseItem="0"/>
    <dataField name="平均 / 左右の照射部位をどう感じますか？（局所温冷感）（0.5刻み） [左]" fld="17" subtotal="average" baseField="4" baseItem="0"/>
    <dataField name="平均 / 左右の照射部位をどう感じますか？（局所温冷感）（0.5刻み） [右]" fld="18" subtotal="average" baseField="4" baseItem="0"/>
    <dataField name="平均 / 左右の照射部位をどう感じますか？（局所不快感）（0.5刻み） [左]" fld="19" subtotal="average" baseField="4" baseItem="0"/>
    <dataField name="平均 / 左右の照射部位をどう感じますか？（局所不快感）（0.5刻み） [右]" fld="20" subtotal="average" baseField="4" baseItem="0"/>
    <dataField name="平均 / 左右の照射部位における感覚を比較して、どちらの放射環境が暑く感じられますか？（0.5刻み） [温熱感]" fld="21" subtotal="average" baseField="4" baseItem="0"/>
    <dataField name="平均 / 左右の照射部位における感覚を比較して、どちらの放射環境が暑く感じられますか？（0.5刻み） [温熱感]2" fld="22" subtotal="average" baseField="4" baseItem="0"/>
    <dataField name="平均 / 左右の照射部位における感覚を比較して、どちらの放射環境が快適に感じられますか？（0.5刻み） [温熱感]" fld="23" subtotal="average" baseField="4" baseItem="0"/>
    <dataField name="平均 / 左右の照射部位をどう感じますか？（局所温冷感）（0.5刻み） [左]2" fld="24" subtotal="average" baseField="4" baseItem="0"/>
    <dataField name="平均 / 左右の照射部位をどう感じますか？（局所温冷感）（0.5刻み） [右]2" fld="25" subtotal="average" baseField="4" baseItem="0"/>
    <dataField name="平均 / 左右の照射部位をどう感じますか？（局所不快感）（0.5刻み） [左]2" fld="26" subtotal="average" baseField="4" baseItem="0"/>
    <dataField name="平均 / 左右の照射部位をどう感じますか？（局所不快感）（0.5刻み） [右]2" fld="27" subtotal="average" baseField="4" baseItem="0"/>
    <dataField name="平均 / 左右の照射部位における感覚を比較して、どちらの放射環境が暑く感じられますか？（0.5刻み） [温熱感]3" fld="28" subtotal="average" baseField="4" baseItem="0"/>
    <dataField name="平均 / 左右の照射部位における感覚を比較して、どちらの放射環境が暑く感じられますか？（0.5刻み） [温熱感]4" fld="29" subtotal="average" baseField="4" baseItem="0"/>
    <dataField name="平均 / 左右の照射部位における感覚を比較して、どちらの放射環境が快適に感じられますか？（0.5刻み） [快適感]" fld="30" subtotal="average" baseField="4" baseItem="0"/>
    <dataField name="平均 / 左の皮膚温上昇（℃）" fld="33" subtotal="average" baseField="4" baseItem="0"/>
    <dataField name="平均 / 右の皮膚温上昇（℃）" fld="34" subtotal="average" baseField="4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4A843-8D7E-42B1-A758-7DFB15BF6CFE}" name="ピボットテーブル9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 chartFormat="3">
  <location ref="A17:X27" firstHeaderRow="0" firstDataRow="1" firstDataCol="1"/>
  <pivotFields count="35">
    <pivotField numFmtId="176" showAll="0"/>
    <pivotField showAll="0"/>
    <pivotField showAll="0">
      <items count="2"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</pivotFields>
  <rowFields count="2">
    <field x="4"/>
    <field x="3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2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</colItems>
  <dataFields count="23">
    <dataField name="標準偏差 / あなたはこの室内の熱環境をどう感じますか？（全身温冷感） [温冷感]" fld="8" subtotal="stdDevp" baseField="4" baseItem="0"/>
    <dataField name="標準偏差 / あなたはこの室内の熱環境をどう感じますか？（全身温冷感） [温冷感]2" fld="9" subtotal="stdDevp" baseField="4" baseItem="0"/>
    <dataField name="標準偏差 / あなたはこの室内の熱環境をどう感じますか？（全身快不快感） [快適感]" fld="10" subtotal="stdDevp" baseField="4" baseItem="0"/>
    <dataField name="標準偏差 / 左右の照射部位をどう感じますか？（局所温冷感） [左]" fld="11" subtotal="stdDevp" baseField="4" baseItem="0"/>
    <dataField name="標準偏差 / 左右の照射部位をどう感じますか？（局所温冷感） [右]" fld="12" subtotal="stdDevp" baseField="4" baseItem="0"/>
    <dataField name="標準偏差 / 左右の照射部位をどう感じますか？（局所快不快感） [左]" fld="13" subtotal="stdDevp" baseField="4" baseItem="0"/>
    <dataField name="標準偏差 / 左右の照射部位をどう感じますか？（局所快不快感） [右]" fld="14" subtotal="stdDevp" baseField="4" baseItem="0"/>
    <dataField name="標準偏差 / 左右の照射部位をどう感じますか？（局所温冷感）（0.5刻み） [左]" fld="17" subtotal="stdDevp" baseField="4" baseItem="0"/>
    <dataField name="標準偏差 / 左右の照射部位をどう感じますか？（局所温冷感）（0.5刻み） [右]" fld="18" subtotal="stdDevp" baseField="4" baseItem="0"/>
    <dataField name="標準偏差 / 左右の照射部位をどう感じますか？（局所不快感）（0.5刻み） [左]" fld="19" subtotal="stdDevp" baseField="4" baseItem="0"/>
    <dataField name="標準偏差 / 左右の照射部位をどう感じますか？（局所不快感）（0.5刻み） [右]" fld="20" subtotal="stdDevp" baseField="4" baseItem="0"/>
    <dataField name="標準偏差 / 左右の照射部位における感覚を比較して、どちらの放射環境が暑く感じられますか？（0.5刻み） [温熱感]" fld="21" subtotal="stdDevp" baseField="4" baseItem="0"/>
    <dataField name="標準偏差 / 左右の照射部位における感覚を比較して、どちらの放射環境が暑く感じられますか？（0.5刻み） [温熱感]2" fld="22" subtotal="stdDevp" baseField="4" baseItem="0"/>
    <dataField name="標準偏差 / 左右の照射部位における感覚を比較して、どちらの放射環境が快適に感じられますか？（0.5刻み） [温熱感]" fld="23" subtotal="stdDevp" baseField="4" baseItem="0"/>
    <dataField name="標準偏差 / 左右の照射部位をどう感じますか？（局所温冷感）（0.5刻み） [左]2" fld="24" subtotal="stdDevp" baseField="4" baseItem="0"/>
    <dataField name="標準偏差 / 左右の照射部位をどう感じますか？（局所温冷感）（0.5刻み） [右]2" fld="25" subtotal="stdDevp" baseField="4" baseItem="0"/>
    <dataField name="標準偏差 / 左右の照射部位をどう感じますか？（局所不快感）（0.5刻み） [左]2" fld="26" subtotal="stdDevp" baseField="4" baseItem="0"/>
    <dataField name="標準偏差 / 左右の照射部位をどう感じますか？（局所不快感）（0.5刻み） [右]2" fld="27" subtotal="stdDevp" baseField="4" baseItem="0"/>
    <dataField name="標準偏差 / 左右の照射部位における感覚を比較して、どちらの放射環境が暑く感じられますか？（0.5刻み） [温熱感]3" fld="28" subtotal="stdDevp" baseField="4" baseItem="0"/>
    <dataField name="標準偏差 / 左右の照射部位における感覚を比較して、どちらの放射環境が暑く感じられますか？（0.5刻み） [温熱感]4" fld="29" subtotal="stdDevp" baseField="4" baseItem="0"/>
    <dataField name="標準偏差 / 左右の照射部位における感覚を比較して、どちらの放射環境が快適に感じられますか？（0.5刻み） [快適感]" fld="30" subtotal="stdDevp" baseField="4" baseItem="0"/>
    <dataField name="標準偏差 / 左の皮膚温上昇（℃）" fld="33" subtotal="stdDevp" baseField="4" baseItem="0"/>
    <dataField name="標準偏差 / 右の皮膚温上昇（℃）" fld="34" subtotal="stdDevp" baseField="4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26BCA-FFC3-4581-986C-27186B23F893}" name="ピボットテーブル1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0:X40" firstHeaderRow="0" firstDataRow="1" firstDataCol="1"/>
  <pivotFields count="35">
    <pivotField numFmtId="176" showAll="0"/>
    <pivotField showAll="0"/>
    <pivotField showAll="0">
      <items count="2"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</pivotFields>
  <rowFields count="2">
    <field x="4"/>
    <field x="3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2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</colItems>
  <dataFields count="23">
    <dataField name="個数 / あなたはこの室内の熱環境をどう感じますか？（全身温冷感） [温冷感]" fld="8" subtotal="count" baseField="4" baseItem="0"/>
    <dataField name="個数 / あなたはこの室内の熱環境をどう感じますか？（全身温冷感） [温冷感]2" fld="9" subtotal="count" baseField="4" baseItem="0"/>
    <dataField name="個数 / あなたはこの室内の熱環境をどう感じますか？（全身快不快感） [快適感]" fld="10" subtotal="count" baseField="4" baseItem="0"/>
    <dataField name="平均 / 左右の照射部位をどう感じますか？（局所温冷感） [左]" fld="11" subtotal="average" baseField="4" baseItem="0"/>
    <dataField name="平均 / 左右の照射部位をどう感じますか？（局所温冷感） [右]" fld="12" subtotal="average" baseField="4" baseItem="0"/>
    <dataField name="平均 / 左右の照射部位をどう感じますか？（局所快不快感） [左]" fld="13" subtotal="average" baseField="4" baseItem="0"/>
    <dataField name="平均 / 左右の照射部位をどう感じますか？（局所快不快感） [右]" fld="14" subtotal="average" baseField="4" baseItem="0"/>
    <dataField name="平均 / 左右の照射部位をどう感じますか？（局所温冷感）（0.5刻み） [左]" fld="17" subtotal="average" baseField="4" baseItem="0"/>
    <dataField name="平均 / 左右の照射部位をどう感じますか？（局所温冷感）（0.5刻み） [右]" fld="18" subtotal="average" baseField="4" baseItem="0"/>
    <dataField name="平均 / 左右の照射部位をどう感じますか？（局所不快感）（0.5刻み） [左]" fld="19" subtotal="average" baseField="4" baseItem="0"/>
    <dataField name="平均 / 左右の照射部位をどう感じますか？（局所不快感）（0.5刻み） [右]" fld="20" subtotal="average" baseField="4" baseItem="0"/>
    <dataField name="平均 / 左右の照射部位における感覚を比較して、どちらの放射環境が暑く感じられますか？（0.5刻み） [温熱感]" fld="21" subtotal="average" baseField="4" baseItem="0"/>
    <dataField name="平均 / 左右の照射部位における感覚を比較して、どちらの放射環境が暑く感じられますか？（0.5刻み） [温熱感]2" fld="22" subtotal="average" baseField="4" baseItem="0"/>
    <dataField name="平均 / 左右の照射部位における感覚を比較して、どちらの放射環境が快適に感じられますか？（0.5刻み） [温熱感]" fld="23" subtotal="average" baseField="4" baseItem="0"/>
    <dataField name="平均 / 左右の照射部位をどう感じますか？（局所温冷感）（0.5刻み） [左]2" fld="24" subtotal="average" baseField="4" baseItem="0"/>
    <dataField name="平均 / 左右の照射部位をどう感じますか？（局所温冷感）（0.5刻み） [右]2" fld="25" subtotal="average" baseField="4" baseItem="0"/>
    <dataField name="平均 / 左右の照射部位をどう感じますか？（局所不快感）（0.5刻み） [左]2" fld="26" subtotal="average" baseField="4" baseItem="0"/>
    <dataField name="平均 / 左右の照射部位をどう感じますか？（局所不快感）（0.5刻み） [右]2" fld="27" subtotal="average" baseField="4" baseItem="0"/>
    <dataField name="平均 / 左右の照射部位における感覚を比較して、どちらの放射環境が暑く感じられますか？（0.5刻み） [温熱感]3" fld="28" subtotal="average" baseField="4" baseItem="0"/>
    <dataField name="平均 / 左右の照射部位における感覚を比較して、どちらの放射環境が暑く感じられますか？（0.5刻み） [温熱感]4" fld="29" subtotal="average" baseField="4" baseItem="0"/>
    <dataField name="平均 / 左右の照射部位における感覚を比較して、どちらの放射環境が快適に感じられますか？（0.5刻み） [快適感]" fld="30" subtotal="average" baseField="4" baseItem="0"/>
    <dataField name="個数 / 左の皮膚温上昇（℃）" fld="33" subtotal="count" baseField="4" baseItem="0"/>
    <dataField name="個数 / 右の皮膚温上昇（℃）" fld="34" subtotal="count" baseField="4" baseItem="0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FDB25-B302-488E-B640-C8A4646AB4B1}" name="ピボットテーブル17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 chartFormat="6">
  <location ref="A16:L26" firstHeaderRow="0" firstDataRow="1" firstDataCol="1"/>
  <pivotFields count="35">
    <pivotField numFmtId="176" showAll="0"/>
    <pivotField showAll="0"/>
    <pivotField showAll="0">
      <items count="2"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</pivotFields>
  <rowFields count="2">
    <field x="4"/>
    <field x="3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標準偏差 / 左右の照射部位における感覚を比較して、どちらの放射環境が暑く感じられますか？（0.5刻み） [温熱感]" fld="21" subtotal="stdDevp" baseField="4" baseItem="0"/>
    <dataField name="標準偏差 / 左右の照射部位における感覚を比較して、どちらの放射環境が暑く感じられますか？（0.5刻み） [温熱感]2" fld="22" subtotal="stdDevp" baseField="4" baseItem="0"/>
    <dataField name="標準偏差 / 左右の照射部位における感覚を比較して、どちらの放射環境が快適に感じられますか？（0.5刻み） [温熱感]" fld="23" subtotal="stdDevp" baseField="4" baseItem="0"/>
    <dataField name="標準偏差 / 左右の照射部位における感覚を比較して、どちらの放射環境が暑く感じられますか？（0.5刻み） [温熱感]3" fld="28" subtotal="stdDevp" baseField="4" baseItem="0"/>
    <dataField name="標準偏差 / 左右の照射部位における感覚を比較して、どちらの放射環境が暑く感じられますか？（0.5刻み） [温熱感]4" fld="29" subtotal="stdDevp" baseField="4" baseItem="0"/>
    <dataField name="標準偏差 / 左右の照射部位における感覚を比較して、どちらの放射環境が快適に感じられますか？（0.5刻み） [快適感]" fld="30" subtotal="stdDevp" baseField="4" baseItem="0"/>
    <dataField name="標準偏差 / 左の皮膚温上昇（℃）" fld="33" subtotal="stdDevp" baseField="4" baseItem="0"/>
    <dataField name="標準偏差 / 右の皮膚温上昇（℃）" fld="34" subtotal="stdDevp" baseField="4" baseItem="0"/>
    <dataField name="標準偏差 / あなたはこの室内の熱環境をどう感じますか？（全身温冷感） [温冷感]" fld="8" subtotal="stdDevp" baseField="4" baseItem="0"/>
    <dataField name="標準偏差 / あなたはこの室内の熱環境をどう感じますか？（全身温冷感） [温冷感]2" fld="9" subtotal="stdDevp" baseField="4" baseItem="0"/>
    <dataField name="標準偏差 / あなたはこの室内の熱環境をどう感じますか？（全身快不快感） [快適感]" fld="10" subtotal="stdDevp" baseField="4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0BF523-AAF1-4913-B9A0-8E6345A207C9}" name="ピボットテーブル18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 chartFormat="2">
  <location ref="A2:P12" firstHeaderRow="0" firstDataRow="1" firstDataCol="1"/>
  <pivotFields count="35">
    <pivotField numFmtId="176" showAll="0"/>
    <pivotField showAll="0"/>
    <pivotField showAll="0">
      <items count="2"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</pivotFields>
  <rowFields count="2">
    <field x="4"/>
    <field x="3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平均 / 左右の照射部位における感覚を比較して、どちらの放射環境が暑く感じられますか？（0.5刻み） [温熱感]" fld="21" subtotal="average" baseField="4" baseItem="0"/>
    <dataField name="平均 / 左右の照射部位における感覚を比較して、どちらの放射環境が暑く感じられますか？（0.5刻み） [温熱感]2" fld="22" subtotal="average" baseField="4" baseItem="0"/>
    <dataField name="平均 / 左右の照射部位における感覚を比較して、どちらの放射環境が快適に感じられますか？（0.5刻み） [温熱感]" fld="23" subtotal="average" baseField="4" baseItem="0"/>
    <dataField name="平均 / 左右の照射部位における感覚を比較して、どちらの放射環境が暑く感じられますか？（0.5刻み） [温熱感]3" fld="28" subtotal="average" baseField="4" baseItem="0"/>
    <dataField name="平均 / 左右の照射部位における感覚を比較して、どちらの放射環境が暑く感じられますか？（0.5刻み） [温熱感]4" fld="29" subtotal="average" baseField="4" baseItem="0"/>
    <dataField name="平均 / 左右の照射部位における感覚を比較して、どちらの放射環境が快適に感じられますか？（0.5刻み） [快適感]" fld="30" subtotal="average" baseField="4" baseItem="0"/>
    <dataField name="平均 / 左の皮膚温上昇（℃）" fld="33" subtotal="average" baseField="4" baseItem="0"/>
    <dataField name="平均 / 右の皮膚温上昇（℃）" fld="34" subtotal="average" baseField="4" baseItem="0"/>
    <dataField name="平均 / あなたはこの室内の熱環境をどう感じますか？（全身温冷感） [温冷感]" fld="8" subtotal="average" baseField="4" baseItem="0"/>
    <dataField name="平均 / あなたはこの室内の熱環境をどう感じますか？（全身温冷感） [温冷感]2" fld="9" subtotal="average" baseField="4" baseItem="0"/>
    <dataField name="平均 / あなたはこの室内の熱環境をどう感じますか？（全身快不快感） [快適感]" fld="10" subtotal="average" baseField="4" baseItem="0"/>
    <dataField name="合計 / 左右の照射部位をどう感じますか？（局所温冷感） [左]" fld="11" baseField="0" baseItem="0"/>
    <dataField name="合計 / 左右の照射部位をどう感じますか？（局所温冷感） [右]" fld="12" baseField="0" baseItem="0"/>
    <dataField name="合計 / 左右の照射部位をどう感じますか？（局所温冷感）（0.5刻み） [左]" fld="17" baseField="0" baseItem="0"/>
    <dataField name="合計 / 左右の照射部位をどう感じますか？（局所温冷感）（0.5刻み） [右]" fld="18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BFAA38-527C-48B6-973A-92505236DFC8}" name="テーブル2" displayName="テーブル2" ref="A1:AI21" totalsRowShown="0">
  <autoFilter ref="A1:AI21" xr:uid="{0286E357-6F98-48DA-ABD5-882F9E4ADF20}"/>
  <tableColumns count="35">
    <tableColumn id="1" xr3:uid="{1C19E958-ED61-4546-81BE-CC7773E776D6}" name="タイムスタンプ" dataDxfId="3"/>
    <tableColumn id="2" xr3:uid="{B5970F34-9C5E-4A97-B9BD-43032F1714F5}" name="名前"/>
    <tableColumn id="3" xr3:uid="{189EC80F-0216-4E37-A9E5-F7CF87DC3A09}" name="照射部位"/>
    <tableColumn id="4" xr3:uid="{731397E1-D5A3-4D2D-99B3-00D6370F4FD0}" name="性別"/>
    <tableColumn id="5" xr3:uid="{51BEDA00-4FEC-4CDA-8B81-B2AFEB3D5B93}" name="実験の条件"/>
    <tableColumn id="6" xr3:uid="{DD64310B-4A38-47B2-93E6-58D28E2B0A04}" name="皮膚水分量（％）（1回目）"/>
    <tableColumn id="7" xr3:uid="{487F8738-06B1-4BDD-B1F8-805AB43EFFAC}" name="皮膚水分量（％）（2回目）"/>
    <tableColumn id="8" xr3:uid="{3CFAB669-1415-4794-89E8-A0C07C895432}" name="皮膚水分量（％）（3回目）"/>
    <tableColumn id="9" xr3:uid="{3AE549CE-C3E2-425A-81B0-87F6C6C22520}" name="あなたはこの室内の熱環境をどう感じますか？（全身温冷感） [温冷感]"/>
    <tableColumn id="10" xr3:uid="{AAEC608C-35A6-4521-9054-827F84E6EAA5}" name="あなたはこの室内の熱環境をどう感じますか？（全身温冷感） [温冷感]2"/>
    <tableColumn id="11" xr3:uid="{0338D412-8142-4DEC-84F6-D1A2535FBF41}" name="あなたはこの室内の熱環境をどう感じますか？（全身快不快感） [快適感]"/>
    <tableColumn id="12" xr3:uid="{266946B9-912C-48CD-B436-2C40D7F8AA4C}" name="左右の照射部位をどう感じますか？（局所温冷感） [左]"/>
    <tableColumn id="13" xr3:uid="{3EA7B1F7-1CF5-4A52-BE1C-DCC604536A95}" name="左右の照射部位をどう感じますか？（局所温冷感） [右]"/>
    <tableColumn id="14" xr3:uid="{04234C6B-CC68-41B5-B128-1B5D4B1C4840}" name="左右の照射部位をどう感じますか？（局所快不快感） [左]"/>
    <tableColumn id="15" xr3:uid="{F42470F0-C44E-4ABF-9754-DA8BE75B70BC}" name="左右の照射部位をどう感じますか？（局所快不快感） [右]"/>
    <tableColumn id="16" xr3:uid="{0C7455FA-FCC8-434E-9596-E88C4FFF1F48}" name="左の皮膚温（℃）"/>
    <tableColumn id="17" xr3:uid="{FD4723F4-E06E-4474-877E-641C100584CC}" name="右の皮膚温（℃）"/>
    <tableColumn id="18" xr3:uid="{06E4EE66-2C85-4829-97F5-A04DB5065F82}" name="左右の照射部位をどう感じますか？（局所温冷感）（0.5刻み） [左]"/>
    <tableColumn id="19" xr3:uid="{AD7CB361-CDB6-48AF-82C5-3DE3855AE5C3}" name="左右の照射部位をどう感じますか？（局所温冷感）（0.5刻み） [右]"/>
    <tableColumn id="20" xr3:uid="{855ED37A-150C-4C85-9AAE-CF7D311442EC}" name="左右の照射部位をどう感じますか？（局所不快感）（0.5刻み） [左]"/>
    <tableColumn id="21" xr3:uid="{C73D0B9A-E787-4E9C-B61B-9B7730D54C79}" name="左右の照射部位をどう感じますか？（局所不快感）（0.5刻み） [右]"/>
    <tableColumn id="22" xr3:uid="{10067700-CDB8-4541-8194-847F9018C480}" name="左右の照射部位における感覚を比較して、どちらの放射環境が暑く感じられますか？（0.5刻み） [温熱感]"/>
    <tableColumn id="23" xr3:uid="{7F2388EE-E271-471D-A744-B3D4CF51285E}" name="左右の照射部位における感覚を比較して、どちらの放射環境が暑く感じられますか？（0.5刻み） [温熱感]2"/>
    <tableColumn id="24" xr3:uid="{41CD1679-5D3B-440A-936A-89B9EF4EEA17}" name="左右の照射部位における感覚を比較して、どちらの放射環境が快適に感じられますか？（0.5刻み） [温熱感]"/>
    <tableColumn id="25" xr3:uid="{2A36F1DB-B0AE-4FD7-BFD2-3864409416FE}" name="左右の照射部位をどう感じますか？（局所温冷感）（0.5刻み） [左]2"/>
    <tableColumn id="26" xr3:uid="{2D3210CE-A219-46A4-9B19-2AFB1F7FB9CB}" name="左右の照射部位をどう感じますか？（局所温冷感）（0.5刻み） [右]2"/>
    <tableColumn id="27" xr3:uid="{897F207F-A4D4-401F-A5B3-EF26876B184E}" name="左右の照射部位をどう感じますか？（局所不快感）（0.5刻み） [左]2"/>
    <tableColumn id="28" xr3:uid="{A58F180C-5668-482A-99DE-B2E46F6BB506}" name="左右の照射部位をどう感じますか？（局所不快感）（0.5刻み） [右]2"/>
    <tableColumn id="29" xr3:uid="{2074FDD5-3B12-4D2D-A07D-9533678C4B4A}" name="左右の照射部位における感覚を比較して、どちらの放射環境が暑く感じられますか？（0.5刻み） [温熱感]3"/>
    <tableColumn id="30" xr3:uid="{4A54F7AF-7631-4CAC-87B1-B2824240D581}" name="左右の照射部位における感覚を比較して、どちらの放射環境が暑く感じられますか？（0.5刻み） [温熱感]4"/>
    <tableColumn id="31" xr3:uid="{6F11F529-B419-46D0-8AD4-AEAF9C29A843}" name="左右の照射部位における感覚を比較して、どちらの放射環境が快適に感じられますか？（0.5刻み） [快適感]"/>
    <tableColumn id="32" xr3:uid="{7A162A7A-37B3-4B4F-8891-5F999AE11E20}" name="左の皮膚温（℃）2"/>
    <tableColumn id="33" xr3:uid="{26D01E76-106C-42A0-9645-E169E289126A}" name="右の皮膚温（℃）2"/>
    <tableColumn id="34" xr3:uid="{07612404-4558-4DAD-BE3C-BFC98C277BEA}" name="左の皮膚温上昇（℃）"/>
    <tableColumn id="35" xr3:uid="{458C4141-D585-4DBF-9D49-CF1F4B19493E}" name="右の皮膚温上昇（℃）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B5E333-AAD0-40EA-B134-209AB2A772CD}" name="テーブル1" displayName="テーブル1" ref="A1:AI21" totalsRowShown="0">
  <autoFilter ref="A1:AI21" xr:uid="{8771ABBB-7FC6-4A66-BED1-227B7704E49A}"/>
  <tableColumns count="35">
    <tableColumn id="1" xr3:uid="{87172A8D-75F2-4FEE-85BB-2426FD409191}" name="タイムスタンプ" dataDxfId="0"/>
    <tableColumn id="2" xr3:uid="{7B3663BB-1240-4FF4-9C89-7ADF690FCB26}" name="名前"/>
    <tableColumn id="3" xr3:uid="{928D2837-2BE1-4ED6-8EDC-B4F7EE85F07A}" name="照射部位"/>
    <tableColumn id="4" xr3:uid="{5A1625C4-F437-4AEE-9FDC-D9EF50F71702}" name="性別"/>
    <tableColumn id="5" xr3:uid="{722C8D61-8BFA-456C-A0ED-E8D8BDE73653}" name="実験の条件"/>
    <tableColumn id="6" xr3:uid="{BABF3118-53AA-487C-90B2-1B8384862DDF}" name="皮膚水分量（％）（1回目）"/>
    <tableColumn id="7" xr3:uid="{CB957A80-4130-42CF-A082-26AAD7582941}" name="皮膚水分量（％）（2回目）"/>
    <tableColumn id="8" xr3:uid="{B23688F4-3C42-403D-95F3-65E81D49BD12}" name="皮膚水分量（％）（3回目）"/>
    <tableColumn id="9" xr3:uid="{E069C119-B7CC-4C13-9456-7884FBB57B18}" name="あなたはこの室内の熱環境をどう感じますか？（全身温冷感） [温冷感]"/>
    <tableColumn id="10" xr3:uid="{DE43C667-5D1A-4F0A-8EC9-A0173E23C7EA}" name="あなたはこの室内の熱環境をどう感じますか？（全身温冷感） [温冷感]2"/>
    <tableColumn id="11" xr3:uid="{228C61D0-4C15-4E21-8200-FD363B153958}" name="あなたはこの室内の熱環境をどう感じますか？（全身快不快感） [快適感]"/>
    <tableColumn id="12" xr3:uid="{81578B1F-BAAE-4B7E-8B62-3D7658425EA8}" name="左右の照射部位をどう感じますか？（局所温冷感） [左]"/>
    <tableColumn id="13" xr3:uid="{0B68FD2B-E5A1-486F-A21E-35E0ADC3D21C}" name="左右の照射部位をどう感じますか？（局所温冷感） [右]"/>
    <tableColumn id="14" xr3:uid="{CBA4E367-91B3-4041-B41B-EFB739D7973B}" name="左右の照射部位をどう感じますか？（局所快不快感） [左]"/>
    <tableColumn id="15" xr3:uid="{E1D8787C-8135-4BD1-A84D-5F035EA3308B}" name="左右の照射部位をどう感じますか？（局所快不快感） [右]"/>
    <tableColumn id="16" xr3:uid="{66927F21-545D-42EF-9D45-9EEF10CF403F}" name="左の皮膚温（℃）"/>
    <tableColumn id="17" xr3:uid="{C7F4C7A4-6639-498D-89D2-C835D71BC830}" name="右の皮膚温（℃）"/>
    <tableColumn id="18" xr3:uid="{592817BA-7A24-4316-8B09-7688B4A67E92}" name="左右の照射部位をどう感じますか？（局所温冷感）（0.5刻み） [左]"/>
    <tableColumn id="19" xr3:uid="{7C4313B9-ECED-46ED-B66F-36D4AD983571}" name="左右の照射部位をどう感じますか？（局所温冷感）（0.5刻み） [右]"/>
    <tableColumn id="20" xr3:uid="{209C988D-BA37-4A60-B46B-EA9B420216F9}" name="左右の照射部位をどう感じますか？（局所不快感）（0.5刻み） [左]"/>
    <tableColumn id="21" xr3:uid="{032D8DD9-47C8-4181-9D8F-828A0FCCE027}" name="左右の照射部位をどう感じますか？（局所不快感）（0.5刻み） [右]"/>
    <tableColumn id="22" xr3:uid="{3454BF12-EDCB-435A-9CC2-BA35567F48CA}" name="左右の照射部位における感覚を比較して、どちらの放射環境が暑く感じられますか？（0.5刻み） [温熱感]"/>
    <tableColumn id="23" xr3:uid="{75194753-6F60-4E73-9660-273A9BABB4ED}" name="左右の照射部位における感覚を比較して、どちらの放射環境が暑く感じられますか？（0.5刻み） [温熱感]2"/>
    <tableColumn id="24" xr3:uid="{A33EF5D2-987A-4C7D-8230-56062A56221B}" name="左右の照射部位における感覚を比較して、どちらの放射環境が快適に感じられますか？（0.5刻み） [温熱感]"/>
    <tableColumn id="25" xr3:uid="{A50E386A-2FAB-410D-BD4F-7DD44889EF55}" name="左右の照射部位をどう感じますか？（局所温冷感）（0.5刻み） [左]2"/>
    <tableColumn id="26" xr3:uid="{6FD885CA-9758-47E4-9657-4BDA4265F562}" name="左右の照射部位をどう感じますか？（局所温冷感）（0.5刻み） [右]2"/>
    <tableColumn id="27" xr3:uid="{08B2EB3E-E15D-4574-AB63-FDCF54272E0E}" name="左右の照射部位をどう感じますか？（局所不快感）（0.5刻み） [左]2"/>
    <tableColumn id="28" xr3:uid="{6D8D0411-1AD8-472C-9FC1-800BAB788CC9}" name="左右の照射部位をどう感じますか？（局所不快感）（0.5刻み） [右]2"/>
    <tableColumn id="29" xr3:uid="{B8DFDB12-A8E5-45F3-A92D-B58D529E11E8}" name="左右の照射部位における感覚を比較して、どちらの放射環境が暑く感じられますか？（0.5刻み） [温熱感]3"/>
    <tableColumn id="30" xr3:uid="{A4EE7C87-0A20-4095-9D44-AB9D620BB05F}" name="左右の照射部位における感覚を比較して、どちらの放射環境が暑く感じられますか？（0.5刻み） [温熱感]4"/>
    <tableColumn id="31" xr3:uid="{599ADCAC-600A-4CB5-B01A-6B66CE239ACE}" name="左右の照射部位における感覚を比較して、どちらの放射環境が快適に感じられますか？（0.5刻み） [快適感]"/>
    <tableColumn id="32" xr3:uid="{44E192F4-1C4E-49B4-9EF6-AC1D7B407E04}" name="左の皮膚温（℃）2"/>
    <tableColumn id="33" xr3:uid="{EF4BA09E-8C4D-42A7-BC18-8DDA37B8B1A3}" name="右の皮膚温（℃）2"/>
    <tableColumn id="34" xr3:uid="{056E7441-6CCF-47CE-96AC-B20B7FD787C0}" name="左の皮膚温上昇（℃）"/>
    <tableColumn id="35" xr3:uid="{32E9B08E-5D50-476F-9600-54A56998573E}" name="右の皮膚温上昇（℃）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_rels/sheet4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printerSettings/printerSettings4.bin" Type="http://schemas.openxmlformats.org/officeDocument/2006/relationships/printerSettings"/></Relationships>
</file>

<file path=xl/worksheets/_rels/sheet6.xml.rels><?xml version="1.0" encoding="UTF-8" standalone="no"?><Relationships xmlns="http://schemas.openxmlformats.org/package/2006/relationships"><Relationship Id="rId1" Target="../printerSettings/printerSettings5.bin" Type="http://schemas.openxmlformats.org/officeDocument/2006/relationships/printerSettings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6.bin" Type="http://schemas.openxmlformats.org/officeDocument/2006/relationships/printerSettings"/></Relationships>
</file>

<file path=xl/worksheets/_rels/sheet8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printerSettings/printerSettings7.bin" Type="http://schemas.openxmlformats.org/officeDocument/2006/relationships/printerSettings"/></Relationships>
</file>

<file path=xl/worksheets/_rels/sheet11.xml.rels><?xml version="1.0" encoding="UTF-8" standalone="no"?><Relationships xmlns="http://schemas.openxmlformats.org/package/2006/relationships"><Relationship Id="rId1" Target="../printerSettings/printerSettings8.bin" Type="http://schemas.openxmlformats.org/officeDocument/2006/relationships/printerSettings"/></Relationships>
</file>

<file path=xl/worksheets/_rels/sheet14.xml.rels><?xml version="1.0" encoding="UTF-8" standalone="no"?><Relationships xmlns="http://schemas.openxmlformats.org/package/2006/relationships"><Relationship Id="rId1" Target="../pivotTables/pivotTable1.xml" Type="http://schemas.openxmlformats.org/officeDocument/2006/relationships/pivotTable"/><Relationship Id="rId2" Target="../pivotTables/pivotTable2.xml" Type="http://schemas.openxmlformats.org/officeDocument/2006/relationships/pivotTable"/><Relationship Id="rId3" Target="../pivotTables/pivotTable3.xml" Type="http://schemas.openxmlformats.org/officeDocument/2006/relationships/pivotTable"/></Relationships>
</file>

<file path=xl/worksheets/_rels/sheet16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_rels/sheet17.xml.rels><?xml version="1.0" encoding="UTF-8" standalone="no"?><Relationships xmlns="http://schemas.openxmlformats.org/package/2006/relationships"><Relationship Id="rId1" Target="../pivotTables/pivotTable4.xml" Type="http://schemas.openxmlformats.org/officeDocument/2006/relationships/pivotTable"/><Relationship Id="rId2" Target="../pivotTables/pivotTable5.xml" Type="http://schemas.openxmlformats.org/officeDocument/2006/relationships/pivotTable"/><Relationship Id="rId3" Target="../printerSettings/printerSettings9.bin" Type="http://schemas.openxmlformats.org/officeDocument/2006/relationships/printerSettings"/><Relationship Id="rId4" Target="../drawings/drawing4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tables/table2.xml" Type="http://schemas.openxmlformats.org/officeDocument/2006/relationships/table"/></Relationships>
</file>

<file path=xl/worksheets/_rels/sheet19.xml.rels><?xml version="1.0" encoding="UTF-8" standalone="no"?><Relationships xmlns="http://schemas.openxmlformats.org/package/2006/relationships"><Relationship Id="rId1" Target="../printerSettings/printerSettings10.bin" Type="http://schemas.openxmlformats.org/officeDocument/2006/relationships/printerSettings"/></Relationships>
</file>

<file path=xl/worksheets/_rels/sheet20.xml.rels><?xml version="1.0" encoding="UTF-8" standalone="no"?><Relationships xmlns="http://schemas.openxmlformats.org/package/2006/relationships"><Relationship Id="rId1" Target="../printerSettings/printerSettings11.bin" Type="http://schemas.openxmlformats.org/officeDocument/2006/relationships/printerSettings"/><Relationship Id="rId2" Target="../drawings/drawing5.xml" Type="http://schemas.openxmlformats.org/officeDocument/2006/relationships/drawing"/></Relationships>
</file>

<file path=xl/worksheets/_rels/sheet21.xml.rels><?xml version="1.0" encoding="UTF-8" standalone="no"?><Relationships xmlns="http://schemas.openxmlformats.org/package/2006/relationships"><Relationship Id="rId1" Target="../printerSettings/printerSettings12.bin" Type="http://schemas.openxmlformats.org/officeDocument/2006/relationships/printerSettings"/></Relationships>
</file>

<file path=xl/worksheets/_rels/sheet22.xml.rels><?xml version="1.0" encoding="UTF-8" standalone="no"?><Relationships xmlns="http://schemas.openxmlformats.org/package/2006/relationships"><Relationship Id="rId1" Target="../printerSettings/printerSettings13.bin" Type="http://schemas.openxmlformats.org/officeDocument/2006/relationships/printerSettings"/><Relationship Id="rId2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1BF39-2DCB-40EB-AC63-4D6CD7502F07}">
  <sheetPr>
    <tabColor theme="9"/>
  </sheetPr>
  <dimension ref="A1:GX66"/>
  <sheetViews>
    <sheetView topLeftCell="A19" zoomScale="85" zoomScaleNormal="85" workbookViewId="0">
      <selection activeCell="I40" sqref="I40"/>
    </sheetView>
  </sheetViews>
  <sheetFormatPr defaultRowHeight="14.15"/>
  <cols>
    <col min="1" max="1" width="9.23046875" style="147"/>
    <col min="2" max="2" width="9.69140625" style="147" customWidth="1"/>
    <col min="3" max="3" width="16.69140625" style="147" customWidth="1"/>
    <col min="4" max="7" width="13.61328125" style="147" customWidth="1"/>
    <col min="8" max="14" width="11" style="147" customWidth="1"/>
    <col min="15" max="35" width="11" style="147" hidden="1" customWidth="1"/>
    <col min="36" max="36" width="11" style="147" customWidth="1"/>
    <col min="37" max="37" width="9.53515625" style="147" customWidth="1"/>
    <col min="38" max="51" width="9.69140625" style="147" customWidth="1"/>
    <col min="52" max="55" width="9.69140625" style="147" hidden="1" customWidth="1"/>
    <col min="56" max="61" width="9.53515625" style="147" hidden="1" customWidth="1"/>
    <col min="62" max="62" width="9.3046875" style="147" customWidth="1"/>
    <col min="63" max="72" width="9.23046875" style="147"/>
    <col min="73" max="76" width="9.53515625" style="147" customWidth="1"/>
    <col min="77" max="77" width="9.23046875" style="147"/>
    <col min="78" max="78" width="9.69140625" style="147" customWidth="1"/>
    <col min="79" max="84" width="9.23046875" style="147"/>
    <col min="85" max="85" width="9.69140625" style="147" customWidth="1"/>
    <col min="86" max="86" width="9.23046875" style="147"/>
    <col min="87" max="87" width="9.69140625" style="147" customWidth="1"/>
    <col min="88" max="88" width="16.69140625" style="147" customWidth="1"/>
    <col min="89" max="92" width="13.61328125" style="147" customWidth="1"/>
    <col min="93" max="120" width="11" style="147" customWidth="1"/>
    <col min="121" max="121" width="18.53515625" style="147" bestFit="1" customWidth="1"/>
    <col min="122" max="122" width="9.53515625" style="147" customWidth="1"/>
    <col min="123" max="146" width="9.69140625" style="147" customWidth="1"/>
    <col min="147" max="152" width="9.53515625" style="147" customWidth="1"/>
    <col min="153" max="153" width="9.3046875" style="147" customWidth="1"/>
    <col min="154" max="162" width="9.23046875" style="147"/>
    <col min="163" max="166" width="9.53515625" style="147" customWidth="1"/>
    <col min="167" max="167" width="9.23046875" style="147"/>
    <col min="168" max="168" width="9.69140625" style="147" customWidth="1"/>
    <col min="169" max="173" width="9.23046875" style="147"/>
    <col min="174" max="178" width="11" style="147" customWidth="1"/>
    <col min="179" max="184" width="9.69140625" style="147" customWidth="1"/>
    <col min="185" max="185" width="9.84375" style="147" customWidth="1"/>
    <col min="186" max="187" width="9.69140625" style="147" customWidth="1"/>
    <col min="188" max="191" width="9.53515625" style="147" customWidth="1"/>
    <col min="192" max="192" width="9.69140625" style="147" customWidth="1"/>
    <col min="193" max="203" width="9.23046875" style="147"/>
    <col min="204" max="204" width="12.61328125" style="147" bestFit="1" customWidth="1"/>
    <col min="205" max="16384" width="9.23046875" style="147"/>
  </cols>
  <sheetData>
    <row r="1" spans="1:206">
      <c r="EG1" s="147" t="s">
        <v>340</v>
      </c>
    </row>
    <row r="2" spans="1:206" ht="14.6" thickBot="1">
      <c r="FW2" s="148" t="s">
        <v>341</v>
      </c>
      <c r="GD2" s="148" t="s">
        <v>342</v>
      </c>
    </row>
    <row r="3" spans="1:206">
      <c r="D3" s="148" t="s">
        <v>343</v>
      </c>
      <c r="O3" s="148" t="s">
        <v>344</v>
      </c>
      <c r="Z3" s="148" t="s">
        <v>345</v>
      </c>
      <c r="AK3" s="148" t="s">
        <v>341</v>
      </c>
      <c r="AZ3" s="148" t="s">
        <v>342</v>
      </c>
      <c r="BK3" s="149" t="s">
        <v>346</v>
      </c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49"/>
      <c r="BZ3" s="149"/>
      <c r="CA3" s="149"/>
      <c r="CB3" s="149"/>
      <c r="CC3" s="149"/>
      <c r="CD3" s="149"/>
      <c r="CE3" s="149"/>
      <c r="CF3" s="149"/>
      <c r="CK3" s="148" t="s">
        <v>343</v>
      </c>
      <c r="CV3" s="148" t="s">
        <v>344</v>
      </c>
      <c r="DG3" s="148" t="s">
        <v>345</v>
      </c>
      <c r="DR3" s="148" t="s">
        <v>341</v>
      </c>
      <c r="EM3" s="148" t="s">
        <v>342</v>
      </c>
      <c r="EX3" s="149" t="s">
        <v>346</v>
      </c>
      <c r="EY3" s="149"/>
      <c r="EZ3" s="149"/>
      <c r="FA3" s="149"/>
      <c r="FB3" s="149"/>
      <c r="FC3" s="149"/>
      <c r="FD3" s="149"/>
      <c r="FE3" s="149"/>
      <c r="FF3" s="149"/>
      <c r="FG3" s="149"/>
      <c r="FH3" s="149"/>
      <c r="FI3" s="149"/>
      <c r="FJ3" s="149"/>
      <c r="FK3" s="149"/>
      <c r="FL3" s="149"/>
      <c r="FM3" s="149"/>
      <c r="FN3" s="149"/>
      <c r="FO3" s="149"/>
      <c r="FP3" s="149"/>
      <c r="FQ3" s="149"/>
      <c r="FR3" s="149"/>
      <c r="FS3" s="149"/>
      <c r="FT3" s="150"/>
      <c r="FU3" s="150"/>
      <c r="FV3" s="150"/>
      <c r="FW3" s="283" t="s">
        <v>347</v>
      </c>
      <c r="FX3" s="284"/>
      <c r="FY3" s="284"/>
      <c r="FZ3" s="284"/>
      <c r="GA3" s="284"/>
      <c r="GB3" s="285"/>
      <c r="GD3" s="283" t="s">
        <v>347</v>
      </c>
      <c r="GE3" s="284"/>
      <c r="GF3" s="284"/>
      <c r="GG3" s="284"/>
      <c r="GH3" s="284"/>
      <c r="GI3" s="285"/>
      <c r="GK3" s="151" t="s">
        <v>346</v>
      </c>
      <c r="GL3" s="151"/>
      <c r="GM3" s="151"/>
      <c r="GN3" s="151"/>
      <c r="GO3" s="151"/>
      <c r="GP3" s="152"/>
      <c r="GQ3" s="152"/>
    </row>
    <row r="4" spans="1:206" ht="14.6">
      <c r="D4" s="282" t="s">
        <v>348</v>
      </c>
      <c r="E4" s="282"/>
      <c r="F4" s="282"/>
      <c r="G4" s="282"/>
      <c r="H4" s="282"/>
      <c r="I4" s="282"/>
      <c r="J4" s="282"/>
      <c r="K4" s="282"/>
      <c r="L4" s="282"/>
      <c r="M4" s="282"/>
      <c r="O4" s="282" t="s">
        <v>348</v>
      </c>
      <c r="P4" s="282"/>
      <c r="Q4" s="282"/>
      <c r="R4" s="282"/>
      <c r="S4" s="282"/>
      <c r="T4" s="282"/>
      <c r="U4" s="282"/>
      <c r="V4" s="282"/>
      <c r="W4" s="282"/>
      <c r="X4" s="282"/>
      <c r="Y4" s="153"/>
      <c r="Z4" s="282" t="s">
        <v>348</v>
      </c>
      <c r="AA4" s="282"/>
      <c r="AB4" s="282"/>
      <c r="AC4" s="282"/>
      <c r="AD4" s="282"/>
      <c r="AE4" s="282"/>
      <c r="AF4" s="282"/>
      <c r="AG4" s="282"/>
      <c r="AH4" s="282"/>
      <c r="AI4" s="282"/>
      <c r="AK4" s="282" t="s">
        <v>348</v>
      </c>
      <c r="AL4" s="282"/>
      <c r="AM4" s="282"/>
      <c r="AN4" s="282"/>
      <c r="AO4" s="282"/>
      <c r="AP4" s="282"/>
      <c r="AQ4" s="282"/>
      <c r="AR4" s="282"/>
      <c r="AS4" s="282"/>
      <c r="AT4" s="282"/>
      <c r="AU4" s="153"/>
      <c r="AV4" s="153"/>
      <c r="AW4" s="153"/>
      <c r="AX4" s="153"/>
      <c r="AZ4" s="282" t="s">
        <v>348</v>
      </c>
      <c r="BA4" s="282"/>
      <c r="BB4" s="282"/>
      <c r="BC4" s="282"/>
      <c r="BD4" s="282"/>
      <c r="BE4" s="282"/>
      <c r="BF4" s="282"/>
      <c r="BG4" s="282"/>
      <c r="BH4" s="282"/>
      <c r="BI4" s="282"/>
      <c r="BJ4" s="153"/>
      <c r="BK4" s="149"/>
      <c r="BL4" s="149" t="s">
        <v>349</v>
      </c>
      <c r="BM4" s="149"/>
      <c r="BN4" s="149"/>
      <c r="BO4" s="149"/>
      <c r="BP4" s="149" t="s">
        <v>350</v>
      </c>
      <c r="BQ4" s="149"/>
      <c r="BR4" s="149"/>
      <c r="BS4" s="149"/>
      <c r="BT4" s="149"/>
      <c r="BU4" s="149" t="s">
        <v>351</v>
      </c>
      <c r="BV4" s="149"/>
      <c r="BW4" s="149"/>
      <c r="BX4" s="149"/>
      <c r="BY4" s="149" t="s">
        <v>352</v>
      </c>
      <c r="BZ4" s="149"/>
      <c r="CA4" s="149"/>
      <c r="CB4" s="149"/>
      <c r="CC4" s="149" t="s">
        <v>353</v>
      </c>
      <c r="CD4" s="149"/>
      <c r="CE4" s="149"/>
      <c r="CF4" s="149"/>
      <c r="CK4" s="282" t="s">
        <v>348</v>
      </c>
      <c r="CL4" s="282"/>
      <c r="CM4" s="282"/>
      <c r="CN4" s="282"/>
      <c r="CO4" s="282"/>
      <c r="CP4" s="282"/>
      <c r="CQ4" s="282"/>
      <c r="CR4" s="282"/>
      <c r="CS4" s="282"/>
      <c r="CT4" s="282"/>
      <c r="CV4" s="282" t="s">
        <v>348</v>
      </c>
      <c r="CW4" s="282"/>
      <c r="CX4" s="282"/>
      <c r="CY4" s="282"/>
      <c r="CZ4" s="282"/>
      <c r="DA4" s="282"/>
      <c r="DB4" s="282"/>
      <c r="DC4" s="282"/>
      <c r="DD4" s="282"/>
      <c r="DE4" s="282"/>
      <c r="DF4" s="153"/>
      <c r="DG4" s="282" t="s">
        <v>348</v>
      </c>
      <c r="DH4" s="282"/>
      <c r="DI4" s="282"/>
      <c r="DJ4" s="282"/>
      <c r="DK4" s="282"/>
      <c r="DL4" s="282"/>
      <c r="DM4" s="282"/>
      <c r="DN4" s="282"/>
      <c r="DO4" s="282"/>
      <c r="DP4" s="282"/>
      <c r="DR4" s="282" t="s">
        <v>348</v>
      </c>
      <c r="DS4" s="282"/>
      <c r="DT4" s="282"/>
      <c r="DU4" s="282"/>
      <c r="DV4" s="282"/>
      <c r="DW4" s="282"/>
      <c r="DX4" s="282"/>
      <c r="DY4" s="282"/>
      <c r="DZ4" s="282"/>
      <c r="EA4" s="282"/>
      <c r="EB4" s="282" t="s">
        <v>354</v>
      </c>
      <c r="EC4" s="282"/>
      <c r="ED4" s="282"/>
      <c r="EE4" s="282"/>
      <c r="EF4" s="282"/>
      <c r="EG4" s="282"/>
      <c r="EH4" s="282"/>
      <c r="EI4" s="282"/>
      <c r="EJ4" s="282"/>
      <c r="EK4" s="282"/>
      <c r="EL4" s="154"/>
      <c r="EM4" s="282" t="s">
        <v>348</v>
      </c>
      <c r="EN4" s="282"/>
      <c r="EO4" s="282"/>
      <c r="EP4" s="282"/>
      <c r="EQ4" s="282"/>
      <c r="ER4" s="282"/>
      <c r="ES4" s="282"/>
      <c r="ET4" s="282"/>
      <c r="EU4" s="282"/>
      <c r="EV4" s="282"/>
      <c r="EW4" s="153"/>
      <c r="EX4" s="149"/>
      <c r="EY4" s="149" t="s">
        <v>349</v>
      </c>
      <c r="EZ4" s="149"/>
      <c r="FA4" s="149"/>
      <c r="FB4" s="149"/>
      <c r="FC4" s="149" t="s">
        <v>350</v>
      </c>
      <c r="FD4" s="149"/>
      <c r="FE4" s="149"/>
      <c r="FF4" s="149"/>
      <c r="FG4" s="149" t="s">
        <v>351</v>
      </c>
      <c r="FH4" s="149"/>
      <c r="FI4" s="149"/>
      <c r="FJ4" s="149"/>
      <c r="FK4" s="149" t="s">
        <v>352</v>
      </c>
      <c r="FL4" s="149"/>
      <c r="FM4" s="149"/>
      <c r="FN4" s="149"/>
      <c r="FO4" s="149" t="s">
        <v>353</v>
      </c>
      <c r="FP4" s="149"/>
      <c r="FQ4" s="149"/>
      <c r="FR4" s="149"/>
      <c r="FS4" s="149"/>
      <c r="FT4" s="150"/>
      <c r="FU4" s="150"/>
      <c r="FV4" s="150"/>
      <c r="FW4" s="286" t="s">
        <v>355</v>
      </c>
      <c r="FX4" s="287"/>
      <c r="FY4" s="288" t="s">
        <v>356</v>
      </c>
      <c r="FZ4" s="287"/>
      <c r="GA4" s="288" t="s">
        <v>357</v>
      </c>
      <c r="GB4" s="289"/>
      <c r="GD4" s="286" t="s">
        <v>355</v>
      </c>
      <c r="GE4" s="287"/>
      <c r="GF4" s="288" t="s">
        <v>356</v>
      </c>
      <c r="GG4" s="287"/>
      <c r="GH4" s="288" t="s">
        <v>357</v>
      </c>
      <c r="GI4" s="289"/>
      <c r="GK4" s="151"/>
      <c r="GL4" s="151" t="s">
        <v>355</v>
      </c>
      <c r="GM4" s="151"/>
      <c r="GN4" s="151" t="s">
        <v>356</v>
      </c>
      <c r="GO4" s="151"/>
      <c r="GP4" s="151" t="s">
        <v>353</v>
      </c>
      <c r="GQ4" s="152"/>
    </row>
    <row r="5" spans="1:206" ht="71.150000000000006" thickBot="1">
      <c r="D5" s="184" t="s">
        <v>355</v>
      </c>
      <c r="E5" s="184"/>
      <c r="F5" s="184"/>
      <c r="G5" s="184"/>
      <c r="H5" s="184"/>
      <c r="I5" s="184"/>
      <c r="J5" s="184"/>
      <c r="K5" s="184"/>
      <c r="L5" s="184"/>
      <c r="M5" s="184"/>
      <c r="O5" s="282" t="s">
        <v>355</v>
      </c>
      <c r="P5" s="282"/>
      <c r="Q5" s="282" t="s">
        <v>358</v>
      </c>
      <c r="R5" s="282"/>
      <c r="S5" s="282" t="s">
        <v>356</v>
      </c>
      <c r="T5" s="282"/>
      <c r="U5" s="282" t="s">
        <v>359</v>
      </c>
      <c r="V5" s="282"/>
      <c r="W5" s="282" t="s">
        <v>360</v>
      </c>
      <c r="X5" s="282"/>
      <c r="Z5" s="282" t="s">
        <v>355</v>
      </c>
      <c r="AA5" s="282"/>
      <c r="AB5" s="282" t="s">
        <v>358</v>
      </c>
      <c r="AC5" s="282"/>
      <c r="AD5" s="282" t="s">
        <v>356</v>
      </c>
      <c r="AE5" s="282"/>
      <c r="AF5" s="282" t="s">
        <v>359</v>
      </c>
      <c r="AG5" s="282"/>
      <c r="AH5" s="282" t="s">
        <v>360</v>
      </c>
      <c r="AI5" s="282"/>
      <c r="AK5" s="282" t="s">
        <v>355</v>
      </c>
      <c r="AL5" s="282"/>
      <c r="AM5" s="282" t="s">
        <v>358</v>
      </c>
      <c r="AN5" s="282"/>
      <c r="AO5" s="282" t="s">
        <v>356</v>
      </c>
      <c r="AP5" s="282"/>
      <c r="AQ5" s="282" t="s">
        <v>359</v>
      </c>
      <c r="AR5" s="282"/>
      <c r="AS5" s="282" t="s">
        <v>360</v>
      </c>
      <c r="AT5" s="282"/>
      <c r="AU5" s="282" t="s">
        <v>361</v>
      </c>
      <c r="AV5" s="282"/>
      <c r="AW5" s="282"/>
      <c r="AX5" s="282"/>
      <c r="AZ5" s="282" t="s">
        <v>355</v>
      </c>
      <c r="BA5" s="282"/>
      <c r="BB5" s="282" t="s">
        <v>358</v>
      </c>
      <c r="BC5" s="282"/>
      <c r="BD5" s="282" t="s">
        <v>356</v>
      </c>
      <c r="BE5" s="282"/>
      <c r="BF5" s="282" t="s">
        <v>359</v>
      </c>
      <c r="BG5" s="282"/>
      <c r="BH5" s="282" t="s">
        <v>360</v>
      </c>
      <c r="BI5" s="282"/>
      <c r="BK5" s="155"/>
      <c r="BL5" s="149" t="s">
        <v>362</v>
      </c>
      <c r="BM5" s="149" t="s">
        <v>363</v>
      </c>
      <c r="BN5" s="156" t="s">
        <v>364</v>
      </c>
      <c r="BO5" s="149" t="s">
        <v>365</v>
      </c>
      <c r="BP5" s="149" t="s">
        <v>362</v>
      </c>
      <c r="BQ5" s="149" t="s">
        <v>366</v>
      </c>
      <c r="BR5" s="156" t="s">
        <v>364</v>
      </c>
      <c r="BS5" s="156" t="s">
        <v>367</v>
      </c>
      <c r="BT5" s="149" t="s">
        <v>365</v>
      </c>
      <c r="BU5" s="149" t="s">
        <v>362</v>
      </c>
      <c r="BV5" s="149" t="s">
        <v>363</v>
      </c>
      <c r="BW5" s="156" t="s">
        <v>364</v>
      </c>
      <c r="BX5" s="149" t="s">
        <v>365</v>
      </c>
      <c r="BY5" s="149" t="s">
        <v>362</v>
      </c>
      <c r="BZ5" s="149" t="s">
        <v>366</v>
      </c>
      <c r="CA5" s="156" t="s">
        <v>364</v>
      </c>
      <c r="CB5" s="149" t="s">
        <v>365</v>
      </c>
      <c r="CC5" s="149" t="s">
        <v>362</v>
      </c>
      <c r="CD5" s="149" t="s">
        <v>363</v>
      </c>
      <c r="CE5" s="156" t="s">
        <v>364</v>
      </c>
      <c r="CF5" s="149" t="s">
        <v>365</v>
      </c>
      <c r="CK5" s="282" t="s">
        <v>355</v>
      </c>
      <c r="CL5" s="282"/>
      <c r="CM5" s="282" t="s">
        <v>358</v>
      </c>
      <c r="CN5" s="282"/>
      <c r="CO5" s="282" t="s">
        <v>356</v>
      </c>
      <c r="CP5" s="282"/>
      <c r="CQ5" s="282" t="s">
        <v>359</v>
      </c>
      <c r="CR5" s="282"/>
      <c r="CS5" s="282" t="s">
        <v>360</v>
      </c>
      <c r="CT5" s="282"/>
      <c r="CV5" s="282" t="s">
        <v>355</v>
      </c>
      <c r="CW5" s="282"/>
      <c r="CX5" s="282" t="s">
        <v>358</v>
      </c>
      <c r="CY5" s="282"/>
      <c r="CZ5" s="282" t="s">
        <v>356</v>
      </c>
      <c r="DA5" s="282"/>
      <c r="DB5" s="282" t="s">
        <v>359</v>
      </c>
      <c r="DC5" s="282"/>
      <c r="DD5" s="282" t="s">
        <v>360</v>
      </c>
      <c r="DE5" s="282"/>
      <c r="DG5" s="282" t="s">
        <v>355</v>
      </c>
      <c r="DH5" s="282"/>
      <c r="DI5" s="282" t="s">
        <v>358</v>
      </c>
      <c r="DJ5" s="282"/>
      <c r="DK5" s="282" t="s">
        <v>356</v>
      </c>
      <c r="DL5" s="282"/>
      <c r="DM5" s="282" t="s">
        <v>359</v>
      </c>
      <c r="DN5" s="282"/>
      <c r="DO5" s="282" t="s">
        <v>360</v>
      </c>
      <c r="DP5" s="282"/>
      <c r="DR5" s="282" t="s">
        <v>355</v>
      </c>
      <c r="DS5" s="282"/>
      <c r="DT5" s="282" t="s">
        <v>358</v>
      </c>
      <c r="DU5" s="282"/>
      <c r="DV5" s="282" t="s">
        <v>356</v>
      </c>
      <c r="DW5" s="282"/>
      <c r="DX5" s="282" t="s">
        <v>359</v>
      </c>
      <c r="DY5" s="282"/>
      <c r="DZ5" s="282" t="s">
        <v>360</v>
      </c>
      <c r="EA5" s="282"/>
      <c r="EB5" s="282" t="s">
        <v>355</v>
      </c>
      <c r="EC5" s="282"/>
      <c r="ED5" s="282" t="s">
        <v>358</v>
      </c>
      <c r="EE5" s="282"/>
      <c r="EF5" s="282" t="s">
        <v>356</v>
      </c>
      <c r="EG5" s="282"/>
      <c r="EH5" s="282" t="s">
        <v>359</v>
      </c>
      <c r="EI5" s="282"/>
      <c r="EJ5" s="282" t="s">
        <v>360</v>
      </c>
      <c r="EK5" s="282"/>
      <c r="EM5" s="282" t="s">
        <v>355</v>
      </c>
      <c r="EN5" s="282"/>
      <c r="EO5" s="282" t="s">
        <v>358</v>
      </c>
      <c r="EP5" s="282"/>
      <c r="EQ5" s="282" t="s">
        <v>356</v>
      </c>
      <c r="ER5" s="282"/>
      <c r="ES5" s="282" t="s">
        <v>359</v>
      </c>
      <c r="ET5" s="282"/>
      <c r="EU5" s="282" t="s">
        <v>360</v>
      </c>
      <c r="EV5" s="282"/>
      <c r="EX5" s="155"/>
      <c r="EY5" s="149" t="s">
        <v>362</v>
      </c>
      <c r="EZ5" s="149" t="s">
        <v>368</v>
      </c>
      <c r="FA5" s="149" t="s">
        <v>363</v>
      </c>
      <c r="FB5" s="149" t="s">
        <v>369</v>
      </c>
      <c r="FC5" s="149" t="s">
        <v>362</v>
      </c>
      <c r="FD5" s="149" t="s">
        <v>368</v>
      </c>
      <c r="FE5" s="149" t="s">
        <v>366</v>
      </c>
      <c r="FF5" s="149" t="s">
        <v>369</v>
      </c>
      <c r="FG5" s="149" t="s">
        <v>362</v>
      </c>
      <c r="FH5" s="149" t="s">
        <v>368</v>
      </c>
      <c r="FI5" s="149" t="s">
        <v>363</v>
      </c>
      <c r="FJ5" s="149" t="s">
        <v>369</v>
      </c>
      <c r="FK5" s="149" t="s">
        <v>362</v>
      </c>
      <c r="FL5" s="149" t="s">
        <v>368</v>
      </c>
      <c r="FM5" s="149" t="s">
        <v>366</v>
      </c>
      <c r="FN5" s="149" t="s">
        <v>369</v>
      </c>
      <c r="FO5" s="149" t="s">
        <v>362</v>
      </c>
      <c r="FP5" s="149" t="s">
        <v>368</v>
      </c>
      <c r="FQ5" s="149" t="s">
        <v>363</v>
      </c>
      <c r="FR5" s="149" t="s">
        <v>369</v>
      </c>
      <c r="FS5" s="149"/>
      <c r="FT5" s="150"/>
      <c r="FU5" s="150"/>
      <c r="FV5" s="150"/>
      <c r="FW5" s="157" t="s">
        <v>370</v>
      </c>
      <c r="FX5" s="158" t="s">
        <v>371</v>
      </c>
      <c r="FY5" s="158" t="s">
        <v>370</v>
      </c>
      <c r="FZ5" s="158" t="s">
        <v>371</v>
      </c>
      <c r="GA5" s="158" t="s">
        <v>370</v>
      </c>
      <c r="GB5" s="159" t="s">
        <v>371</v>
      </c>
      <c r="GD5" s="157" t="s">
        <v>370</v>
      </c>
      <c r="GE5" s="158" t="s">
        <v>371</v>
      </c>
      <c r="GF5" s="158" t="s">
        <v>370</v>
      </c>
      <c r="GG5" s="158" t="s">
        <v>371</v>
      </c>
      <c r="GH5" s="158" t="s">
        <v>370</v>
      </c>
      <c r="GI5" s="159" t="s">
        <v>371</v>
      </c>
      <c r="GK5" s="160"/>
      <c r="GL5" s="151" t="s">
        <v>370</v>
      </c>
      <c r="GM5" s="151" t="s">
        <v>371</v>
      </c>
      <c r="GN5" s="151" t="s">
        <v>370</v>
      </c>
      <c r="GO5" s="151" t="s">
        <v>371</v>
      </c>
      <c r="GP5" s="151" t="s">
        <v>370</v>
      </c>
      <c r="GQ5" s="151" t="s">
        <v>371</v>
      </c>
    </row>
    <row r="6" spans="1:206">
      <c r="D6" s="161" t="s">
        <v>461</v>
      </c>
      <c r="E6" s="161" t="s">
        <v>462</v>
      </c>
      <c r="F6" s="161" t="s">
        <v>463</v>
      </c>
      <c r="G6" s="161" t="s">
        <v>373</v>
      </c>
      <c r="H6" s="161" t="s">
        <v>372</v>
      </c>
      <c r="I6" s="161" t="s">
        <v>373</v>
      </c>
      <c r="J6" s="161" t="s">
        <v>372</v>
      </c>
      <c r="K6" s="161" t="s">
        <v>373</v>
      </c>
      <c r="L6" s="161" t="s">
        <v>372</v>
      </c>
      <c r="M6" s="161" t="s">
        <v>373</v>
      </c>
      <c r="N6" s="162"/>
      <c r="O6" s="161" t="s">
        <v>372</v>
      </c>
      <c r="P6" s="161" t="s">
        <v>373</v>
      </c>
      <c r="Q6" s="161" t="s">
        <v>372</v>
      </c>
      <c r="R6" s="161" t="s">
        <v>373</v>
      </c>
      <c r="S6" s="161" t="s">
        <v>372</v>
      </c>
      <c r="T6" s="161" t="s">
        <v>373</v>
      </c>
      <c r="U6" s="161" t="s">
        <v>372</v>
      </c>
      <c r="V6" s="161" t="s">
        <v>373</v>
      </c>
      <c r="W6" s="161" t="s">
        <v>372</v>
      </c>
      <c r="X6" s="161" t="s">
        <v>373</v>
      </c>
      <c r="Z6" s="161" t="s">
        <v>372</v>
      </c>
      <c r="AA6" s="161" t="s">
        <v>373</v>
      </c>
      <c r="AB6" s="161" t="s">
        <v>372</v>
      </c>
      <c r="AC6" s="161" t="s">
        <v>373</v>
      </c>
      <c r="AD6" s="161" t="s">
        <v>372</v>
      </c>
      <c r="AE6" s="161" t="s">
        <v>373</v>
      </c>
      <c r="AF6" s="161" t="s">
        <v>372</v>
      </c>
      <c r="AG6" s="161" t="s">
        <v>373</v>
      </c>
      <c r="AH6" s="161" t="s">
        <v>372</v>
      </c>
      <c r="AI6" s="161" t="s">
        <v>373</v>
      </c>
      <c r="AK6" s="161" t="s">
        <v>372</v>
      </c>
      <c r="AL6" s="161" t="s">
        <v>373</v>
      </c>
      <c r="AM6" s="161" t="s">
        <v>372</v>
      </c>
      <c r="AN6" s="161" t="s">
        <v>373</v>
      </c>
      <c r="AO6" s="161" t="s">
        <v>372</v>
      </c>
      <c r="AP6" s="161" t="s">
        <v>373</v>
      </c>
      <c r="AQ6" s="161" t="s">
        <v>372</v>
      </c>
      <c r="AR6" s="161" t="s">
        <v>373</v>
      </c>
      <c r="AS6" s="161" t="s">
        <v>372</v>
      </c>
      <c r="AT6" s="161" t="s">
        <v>373</v>
      </c>
      <c r="AU6" s="161" t="s">
        <v>374</v>
      </c>
      <c r="AV6" s="161" t="s">
        <v>375</v>
      </c>
      <c r="AW6" s="161" t="s">
        <v>376</v>
      </c>
      <c r="AX6" s="161" t="s">
        <v>377</v>
      </c>
      <c r="AZ6" s="161" t="s">
        <v>372</v>
      </c>
      <c r="BA6" s="161" t="s">
        <v>373</v>
      </c>
      <c r="BB6" s="161" t="s">
        <v>372</v>
      </c>
      <c r="BC6" s="161" t="s">
        <v>373</v>
      </c>
      <c r="BD6" s="161" t="s">
        <v>372</v>
      </c>
      <c r="BE6" s="161" t="s">
        <v>373</v>
      </c>
      <c r="BF6" s="161" t="s">
        <v>372</v>
      </c>
      <c r="BG6" s="161" t="s">
        <v>373</v>
      </c>
      <c r="BH6" s="161" t="s">
        <v>372</v>
      </c>
      <c r="BI6" s="161" t="s">
        <v>373</v>
      </c>
      <c r="BK6" s="149" t="s">
        <v>378</v>
      </c>
      <c r="BL6" s="149">
        <f>QUARTILE(AK$6:AK$50, 4)</f>
        <v>1.0114315198265342</v>
      </c>
      <c r="BM6" s="149">
        <f>AL52</f>
        <v>0.90653733685377358</v>
      </c>
      <c r="BN6" s="149"/>
      <c r="BO6" s="149">
        <v>1.22628726287262</v>
      </c>
      <c r="BP6" s="149">
        <f>AM52</f>
        <v>1.0677227409236223</v>
      </c>
      <c r="BQ6" s="149">
        <f>AN52</f>
        <v>0.89636498974205214</v>
      </c>
      <c r="BR6" s="149"/>
      <c r="BS6" s="149"/>
      <c r="BT6" s="149">
        <v>1.36517615176151</v>
      </c>
      <c r="BU6" s="149">
        <f t="shared" ref="BU6:BV11" si="0">AO52</f>
        <v>0.97388297071561813</v>
      </c>
      <c r="BV6" s="149">
        <f t="shared" si="0"/>
        <v>0.92852594692356205</v>
      </c>
      <c r="BW6" s="149"/>
      <c r="BX6" s="149">
        <v>1.4837398373983699</v>
      </c>
      <c r="BY6" s="149">
        <f t="shared" ref="BY6:BZ11" si="1">AQ52</f>
        <v>1.0162159978485947</v>
      </c>
      <c r="BZ6" s="149">
        <f t="shared" si="1"/>
        <v>0.88956238517885344</v>
      </c>
      <c r="CA6" s="149"/>
      <c r="CB6" s="149">
        <v>1.7310298102981001</v>
      </c>
      <c r="CC6" s="149">
        <f t="shared" ref="CC6:CD11" si="2">AS52</f>
        <v>3.1861521493649372</v>
      </c>
      <c r="CD6" s="149">
        <f t="shared" si="2"/>
        <v>3.2125009758442635</v>
      </c>
      <c r="CE6" s="149"/>
      <c r="CF6" s="149"/>
      <c r="CK6" s="161" t="s">
        <v>372</v>
      </c>
      <c r="CL6" s="161" t="s">
        <v>373</v>
      </c>
      <c r="CM6" s="161" t="s">
        <v>372</v>
      </c>
      <c r="CN6" s="161" t="s">
        <v>373</v>
      </c>
      <c r="CO6" s="161" t="s">
        <v>372</v>
      </c>
      <c r="CP6" s="161" t="s">
        <v>373</v>
      </c>
      <c r="CQ6" s="161" t="s">
        <v>372</v>
      </c>
      <c r="CR6" s="161" t="s">
        <v>373</v>
      </c>
      <c r="CS6" s="161" t="s">
        <v>372</v>
      </c>
      <c r="CT6" s="161" t="s">
        <v>373</v>
      </c>
      <c r="CU6" s="162"/>
      <c r="CV6" s="161" t="s">
        <v>372</v>
      </c>
      <c r="CW6" s="161" t="s">
        <v>373</v>
      </c>
      <c r="CX6" s="161" t="s">
        <v>372</v>
      </c>
      <c r="CY6" s="161" t="s">
        <v>373</v>
      </c>
      <c r="CZ6" s="161" t="s">
        <v>372</v>
      </c>
      <c r="DA6" s="161" t="s">
        <v>373</v>
      </c>
      <c r="DB6" s="161" t="s">
        <v>372</v>
      </c>
      <c r="DC6" s="161" t="s">
        <v>373</v>
      </c>
      <c r="DD6" s="161" t="s">
        <v>372</v>
      </c>
      <c r="DE6" s="161" t="s">
        <v>373</v>
      </c>
      <c r="DG6" s="161" t="s">
        <v>372</v>
      </c>
      <c r="DH6" s="161" t="s">
        <v>373</v>
      </c>
      <c r="DI6" s="161" t="s">
        <v>372</v>
      </c>
      <c r="DJ6" s="161" t="s">
        <v>373</v>
      </c>
      <c r="DK6" s="161" t="s">
        <v>372</v>
      </c>
      <c r="DL6" s="161" t="s">
        <v>373</v>
      </c>
      <c r="DM6" s="161" t="s">
        <v>372</v>
      </c>
      <c r="DN6" s="161" t="s">
        <v>373</v>
      </c>
      <c r="DO6" s="161" t="s">
        <v>372</v>
      </c>
      <c r="DP6" s="161" t="s">
        <v>373</v>
      </c>
      <c r="DR6" s="161" t="s">
        <v>372</v>
      </c>
      <c r="DS6" s="161" t="s">
        <v>373</v>
      </c>
      <c r="DT6" s="161" t="s">
        <v>372</v>
      </c>
      <c r="DU6" s="161" t="s">
        <v>373</v>
      </c>
      <c r="DV6" s="161" t="s">
        <v>372</v>
      </c>
      <c r="DW6" s="161" t="s">
        <v>373</v>
      </c>
      <c r="DX6" s="161" t="s">
        <v>372</v>
      </c>
      <c r="DY6" s="161" t="s">
        <v>373</v>
      </c>
      <c r="DZ6" s="161" t="s">
        <v>372</v>
      </c>
      <c r="EA6" s="161" t="s">
        <v>373</v>
      </c>
      <c r="EB6" s="161" t="s">
        <v>372</v>
      </c>
      <c r="EC6" s="161" t="s">
        <v>373</v>
      </c>
      <c r="ED6" s="161" t="s">
        <v>372</v>
      </c>
      <c r="EE6" s="161" t="s">
        <v>373</v>
      </c>
      <c r="EF6" s="161" t="s">
        <v>372</v>
      </c>
      <c r="EG6" s="161" t="s">
        <v>373</v>
      </c>
      <c r="EH6" s="161" t="s">
        <v>372</v>
      </c>
      <c r="EI6" s="161" t="s">
        <v>373</v>
      </c>
      <c r="EJ6" s="161" t="s">
        <v>372</v>
      </c>
      <c r="EK6" s="161" t="s">
        <v>373</v>
      </c>
      <c r="EM6" s="161" t="s">
        <v>372</v>
      </c>
      <c r="EN6" s="161" t="s">
        <v>373</v>
      </c>
      <c r="EO6" s="161" t="s">
        <v>372</v>
      </c>
      <c r="EP6" s="161" t="s">
        <v>373</v>
      </c>
      <c r="EQ6" s="161" t="s">
        <v>372</v>
      </c>
      <c r="ER6" s="161" t="s">
        <v>373</v>
      </c>
      <c r="ES6" s="161" t="s">
        <v>372</v>
      </c>
      <c r="ET6" s="161" t="s">
        <v>373</v>
      </c>
      <c r="EU6" s="161" t="s">
        <v>372</v>
      </c>
      <c r="EV6" s="161" t="s">
        <v>373</v>
      </c>
      <c r="EX6" s="149" t="s">
        <v>378</v>
      </c>
      <c r="EY6" s="163">
        <f>QUARTILE(DR$6:DR$50, 4)</f>
        <v>269.03225806451616</v>
      </c>
      <c r="EZ6" s="163">
        <f t="shared" ref="EZ6:EZ11" si="3">EB52</f>
        <v>307.17142606122155</v>
      </c>
      <c r="FA6" s="163">
        <f t="shared" ref="FA6:FA11" si="4">DS52</f>
        <v>194.87096774193549</v>
      </c>
      <c r="FB6" s="163">
        <f>EC52</f>
        <v>252.84747802089473</v>
      </c>
      <c r="FC6" s="163">
        <f t="shared" ref="FC6:FC11" si="5">DT52</f>
        <v>305.22580645161293</v>
      </c>
      <c r="FD6" s="163">
        <f>ED52</f>
        <v>368.60571127346589</v>
      </c>
      <c r="FE6" s="163">
        <f t="shared" ref="FE6:FE11" si="6">DU52</f>
        <v>198.32258064516128</v>
      </c>
      <c r="FF6" s="163">
        <f>EE52</f>
        <v>298.31460535029652</v>
      </c>
      <c r="FG6" s="163">
        <f t="shared" ref="FG6:FG11" si="7">DV52</f>
        <v>275.41935483870969</v>
      </c>
      <c r="FH6" s="163">
        <f>EF52</f>
        <v>368.60571127346589</v>
      </c>
      <c r="FI6" s="163">
        <f t="shared" ref="FI6:FI11" si="8">DW52</f>
        <v>219.87096774193549</v>
      </c>
      <c r="FJ6" s="163">
        <f>EG52</f>
        <v>303.41697362507364</v>
      </c>
      <c r="FK6" s="163">
        <f t="shared" ref="FK6:FK11" si="9">DX52</f>
        <v>286.87096774193549</v>
      </c>
      <c r="FL6" s="163"/>
      <c r="FM6" s="163">
        <f t="shared" ref="FM6:FM11" si="10">DY52</f>
        <v>213.7741935483871</v>
      </c>
      <c r="FN6" s="163"/>
      <c r="FO6" s="163">
        <f t="shared" ref="FO6:FO11" si="11">DZ52</f>
        <v>887.06451612903231</v>
      </c>
      <c r="FP6" s="163">
        <f>EJ52</f>
        <v>860.07999297142044</v>
      </c>
      <c r="FQ6" s="163">
        <f t="shared" ref="FQ6:FQ11" si="12">EA52</f>
        <v>772.32258064516134</v>
      </c>
      <c r="FR6" s="163">
        <f>EK52</f>
        <v>707.97293845850515</v>
      </c>
      <c r="FS6" s="163"/>
      <c r="FT6" s="164"/>
      <c r="FU6" s="164"/>
      <c r="FV6" s="147">
        <f t="shared" ref="FV6:FV28" si="13">B7</f>
        <v>0</v>
      </c>
      <c r="FW6" s="165">
        <f t="shared" ref="FW6:FW28" si="14">D7</f>
        <v>0.92287037127229465</v>
      </c>
      <c r="FX6" s="147" t="e">
        <f>IF(AND(FG6="Safe",#REF!= "Safe"),FA6,"")</f>
        <v>#REF!</v>
      </c>
      <c r="FY6" s="162">
        <f t="shared" ref="FY6:FY28" si="15">H7</f>
        <v>1.1374805149129852</v>
      </c>
      <c r="FZ6" s="162" t="str">
        <f>IF(AND(FH6="Safe", FQ6="Safe"),#REF!,"")</f>
        <v/>
      </c>
      <c r="GA6" s="162">
        <f t="shared" ref="GA6:GA28" si="16">L7</f>
        <v>2.8287354596610408</v>
      </c>
      <c r="GB6" s="147" t="e">
        <f>IF(AND(FK6="Safe",#REF!= "Safe"),FE6,"")</f>
        <v>#REF!</v>
      </c>
      <c r="GD6" s="147" t="e">
        <f>IF(AND(#REF!="Safe", FL6="Safe"),"",#REF!)</f>
        <v>#REF!</v>
      </c>
      <c r="GE6" s="147" t="e">
        <f>IF(AND(FG6="Safe",#REF!= "Safe"),"",FA6)</f>
        <v>#REF!</v>
      </c>
      <c r="GF6" s="147" t="e">
        <f>IF(AND(FI6="Safe", FO6="Safe"),"",#REF!)</f>
        <v>#REF!</v>
      </c>
      <c r="GG6" s="147" t="e">
        <f>IF(AND(FH6="Safe", FQ6="Safe"),"",#REF!)</f>
        <v>#REF!</v>
      </c>
      <c r="GH6" s="147" t="e">
        <f>IF(AND(#REF!="Safe", FP6="Safe"),"",#REF!)</f>
        <v>#REF!</v>
      </c>
      <c r="GI6" s="147" t="e">
        <f>IF(AND(FK6="Safe",#REF!= "Safe"),"",#REF!)</f>
        <v>#REF!</v>
      </c>
      <c r="GK6" s="151" t="s">
        <v>378</v>
      </c>
      <c r="GL6" s="149">
        <f>QUARTILE(FW$6:FW$28, 4)</f>
        <v>1.0114315198265342</v>
      </c>
      <c r="GM6" s="149" t="e">
        <f t="shared" ref="GM6:GQ6" si="17">QUARTILE(FX$6:FX$50, 4)</f>
        <v>#REF!</v>
      </c>
      <c r="GN6" s="149">
        <f>QUARTILE(FY$6:FY$28, 4)</f>
        <v>1.1610265801567707</v>
      </c>
      <c r="GO6" s="149" t="e">
        <f t="shared" si="17"/>
        <v>#NUM!</v>
      </c>
      <c r="GP6" s="149">
        <f>QUARTILE(GA$6:GA$28, 4)</f>
        <v>3.1861521493649372</v>
      </c>
      <c r="GQ6" s="149" t="e">
        <f t="shared" si="17"/>
        <v>#REF!</v>
      </c>
    </row>
    <row r="7" spans="1:206" ht="14.6">
      <c r="A7" s="147">
        <v>1</v>
      </c>
      <c r="D7" s="162">
        <f>[1]夏季代謝量データ!M3</f>
        <v>0.92287037127229465</v>
      </c>
      <c r="E7" s="162">
        <f>[1]夏季代謝量データ!M29</f>
        <v>0.74916072559880265</v>
      </c>
      <c r="F7" s="162">
        <f>[1]夏季代謝量データ!T3</f>
        <v>0.95040096437236454</v>
      </c>
      <c r="G7" s="162">
        <f>[1]夏季代謝量データ!T29</f>
        <v>0.80429228961973531</v>
      </c>
      <c r="H7" s="162">
        <f>[1]夏季代謝量データ!AH3</f>
        <v>1.1374805149129852</v>
      </c>
      <c r="I7" s="162">
        <f>[1]夏季代謝量データ!AH29</f>
        <v>0.71938570715299055</v>
      </c>
      <c r="J7" s="162">
        <f>[1]夏季代謝量データ!AO3</f>
        <v>1.0162159978485947</v>
      </c>
      <c r="K7" s="162">
        <f>[1]夏季代謝量データ!AO29</f>
        <v>0.8015684794133946</v>
      </c>
      <c r="L7" s="162">
        <f>[1]夏季代謝量データ!AA3</f>
        <v>2.8287354596610408</v>
      </c>
      <c r="M7" s="162">
        <f>[1]夏季代謝量データ!AA29</f>
        <v>2.5736030879763265</v>
      </c>
      <c r="N7" s="162"/>
      <c r="O7" s="147" t="str">
        <f>IF(D$59&gt;=D7,"Safe",D7)</f>
        <v>Safe</v>
      </c>
      <c r="P7" s="147" t="str">
        <f t="shared" ref="P7:X22" si="18">IF(E$59&gt;=E7,"Safe",E7)</f>
        <v>Safe</v>
      </c>
      <c r="Q7" s="147" t="str">
        <f t="shared" si="18"/>
        <v>Safe</v>
      </c>
      <c r="R7" s="147" t="str">
        <f t="shared" si="18"/>
        <v>Safe</v>
      </c>
      <c r="S7" s="147">
        <f t="shared" si="18"/>
        <v>1.1374805149129852</v>
      </c>
      <c r="T7" s="147" t="str">
        <f t="shared" si="18"/>
        <v>Safe</v>
      </c>
      <c r="U7" s="147" t="str">
        <f t="shared" si="18"/>
        <v>Safe</v>
      </c>
      <c r="V7" s="147" t="str">
        <f t="shared" si="18"/>
        <v>Safe</v>
      </c>
      <c r="W7" s="147" t="str">
        <f t="shared" si="18"/>
        <v>Safe</v>
      </c>
      <c r="X7" s="147" t="str">
        <f t="shared" si="18"/>
        <v>Safe</v>
      </c>
      <c r="Z7" s="147" t="str">
        <f t="shared" ref="Z7:AI22" si="19">IF(D$60&lt;=D7, "Safe", D7)</f>
        <v>Safe</v>
      </c>
      <c r="AA7" s="147" t="str">
        <f t="shared" si="19"/>
        <v>Safe</v>
      </c>
      <c r="AB7" s="147" t="str">
        <f t="shared" si="19"/>
        <v>Safe</v>
      </c>
      <c r="AC7" s="147" t="str">
        <f t="shared" si="19"/>
        <v>Safe</v>
      </c>
      <c r="AD7" s="147" t="str">
        <f t="shared" si="19"/>
        <v>Safe</v>
      </c>
      <c r="AE7" s="147" t="str">
        <f t="shared" si="19"/>
        <v>Safe</v>
      </c>
      <c r="AF7" s="147" t="str">
        <f t="shared" si="19"/>
        <v>Safe</v>
      </c>
      <c r="AG7" s="147" t="str">
        <f t="shared" si="19"/>
        <v>Safe</v>
      </c>
      <c r="AH7" s="147" t="str">
        <f t="shared" si="19"/>
        <v>Safe</v>
      </c>
      <c r="AI7" s="147" t="str">
        <f t="shared" si="19"/>
        <v>Safe</v>
      </c>
      <c r="AK7" s="162">
        <f>IF(AND(O7="Safe", Z7="Safe"),D7,"")</f>
        <v>0.92287037127229465</v>
      </c>
      <c r="AL7" s="162">
        <f t="shared" ref="AL7:AT22" si="20">IF(AND(P7="Safe", AA7="Safe"),E7,"")</f>
        <v>0.74916072559880265</v>
      </c>
      <c r="AM7" s="162">
        <f t="shared" si="20"/>
        <v>0.95040096437236454</v>
      </c>
      <c r="AN7" s="162">
        <f t="shared" si="20"/>
        <v>0.80429228961973531</v>
      </c>
      <c r="AO7" s="162" t="str">
        <f t="shared" si="20"/>
        <v/>
      </c>
      <c r="AP7" s="162">
        <f>IF(AND(T7="Safe", AE7="Safe"),I7,"")</f>
        <v>0.71938570715299055</v>
      </c>
      <c r="AQ7" s="162">
        <f t="shared" si="20"/>
        <v>1.0162159978485947</v>
      </c>
      <c r="AR7" s="162">
        <f t="shared" si="20"/>
        <v>0.8015684794133946</v>
      </c>
      <c r="AS7" s="162">
        <f t="shared" si="20"/>
        <v>2.8287354596610408</v>
      </c>
      <c r="AT7" s="162">
        <f>IF(AND(X7="Safe", AI7="Safe"),M7,"")</f>
        <v>2.5736030879763265</v>
      </c>
      <c r="AU7" s="147">
        <v>1</v>
      </c>
      <c r="AV7" s="147">
        <v>1.2</v>
      </c>
      <c r="AW7" s="147">
        <v>1.2</v>
      </c>
      <c r="AX7" s="147">
        <v>2.8</v>
      </c>
      <c r="AZ7" s="147" t="str">
        <f t="shared" ref="AZ7:BI22" si="21">IF(AND(O7="Safe", Z7="Safe"),"",D7)</f>
        <v/>
      </c>
      <c r="BA7" s="147" t="str">
        <f t="shared" si="21"/>
        <v/>
      </c>
      <c r="BB7" s="147" t="str">
        <f t="shared" si="21"/>
        <v/>
      </c>
      <c r="BC7" s="147" t="str">
        <f t="shared" si="21"/>
        <v/>
      </c>
      <c r="BD7" s="147">
        <f t="shared" si="21"/>
        <v>1.1374805149129852</v>
      </c>
      <c r="BE7" s="147" t="str">
        <f>IF(AND(T7="Safe", AE7="Safe"),"",I7)</f>
        <v/>
      </c>
      <c r="BF7" s="147" t="str">
        <f t="shared" si="21"/>
        <v/>
      </c>
      <c r="BG7" s="147" t="str">
        <f t="shared" si="21"/>
        <v/>
      </c>
      <c r="BH7" s="147" t="str">
        <f t="shared" si="21"/>
        <v/>
      </c>
      <c r="BI7" s="147" t="str">
        <f t="shared" si="21"/>
        <v/>
      </c>
      <c r="BK7" s="166" t="s">
        <v>379</v>
      </c>
      <c r="BL7" s="149">
        <f>AK53</f>
        <v>0.91144078212520996</v>
      </c>
      <c r="BM7" s="149">
        <f t="shared" ref="BM7:BM11" si="22">AL53</f>
        <v>0.8326833482956133</v>
      </c>
      <c r="BN7" s="149"/>
      <c r="BO7" s="149">
        <v>1.0162601626016201</v>
      </c>
      <c r="BP7" s="149">
        <f t="shared" ref="BP7:BQ11" si="23">AM53</f>
        <v>0.94299087536283521</v>
      </c>
      <c r="BQ7" s="149">
        <f t="shared" si="23"/>
        <v>0.85954188467041415</v>
      </c>
      <c r="BR7" s="149"/>
      <c r="BS7" s="149"/>
      <c r="BT7" s="149">
        <v>1.1449864498644899</v>
      </c>
      <c r="BU7" s="149">
        <f t="shared" si="0"/>
        <v>0.94412225643938119</v>
      </c>
      <c r="BV7" s="149">
        <f t="shared" si="0"/>
        <v>0.86619344585244529</v>
      </c>
      <c r="BW7" s="149"/>
      <c r="BX7" s="149">
        <v>1.0840108401084001</v>
      </c>
      <c r="BY7" s="149">
        <f t="shared" si="1"/>
        <v>0.96437208160763477</v>
      </c>
      <c r="BZ7" s="149">
        <f t="shared" si="1"/>
        <v>0.8449347486414085</v>
      </c>
      <c r="CA7" s="149"/>
      <c r="CB7" s="149">
        <v>1.1924119241192399</v>
      </c>
      <c r="CC7" s="149">
        <f t="shared" si="2"/>
        <v>2.8888943983399304</v>
      </c>
      <c r="CD7" s="149">
        <f t="shared" si="2"/>
        <v>2.7654546653703882</v>
      </c>
      <c r="CE7" s="149"/>
      <c r="CF7" s="149"/>
      <c r="CH7" s="147">
        <v>1</v>
      </c>
      <c r="CI7" s="147" t="s">
        <v>30</v>
      </c>
      <c r="CJ7" s="147" t="s">
        <v>380</v>
      </c>
      <c r="CK7" s="167">
        <f>[1]CO2!I3</f>
        <v>265.48387096774195</v>
      </c>
      <c r="CL7" s="167">
        <f>[1]CO2!I29</f>
        <v>159.41935483870967</v>
      </c>
      <c r="CM7" s="167">
        <f>[1]CO2!O3</f>
        <v>267.48387096774195</v>
      </c>
      <c r="CN7" s="167">
        <f>[1]CO2!O29</f>
        <v>166.45161290322579</v>
      </c>
      <c r="CO7" s="167">
        <f>[1]CO2!AA3</f>
        <v>330.80645161290323</v>
      </c>
      <c r="CP7" s="167">
        <f>[1]CO2!AA29</f>
        <v>152.41935483870967</v>
      </c>
      <c r="CQ7" s="167">
        <f>[1]CO2!AG3</f>
        <v>286.87096774193549</v>
      </c>
      <c r="CR7" s="167">
        <f>[1]CO2!AG29</f>
        <v>166.19354838709677</v>
      </c>
      <c r="CS7" s="167">
        <f>[1]CO2!U3</f>
        <v>828.67741935483866</v>
      </c>
      <c r="CT7" s="167">
        <f>[1]CO2!U29</f>
        <v>557</v>
      </c>
      <c r="CU7" s="162"/>
      <c r="CV7" s="147" t="str">
        <f>IF(CK$59&gt;=CK7,"Safe",CK7)</f>
        <v>Safe</v>
      </c>
      <c r="CW7" s="147" t="str">
        <f t="shared" ref="CW7:DE22" si="24">IF(CL$59&gt;=CL7,"Safe",CL7)</f>
        <v>Safe</v>
      </c>
      <c r="CX7" s="147" t="str">
        <f t="shared" si="24"/>
        <v>Safe</v>
      </c>
      <c r="CY7" s="147" t="str">
        <f t="shared" si="24"/>
        <v>Safe</v>
      </c>
      <c r="CZ7" s="147">
        <f t="shared" si="24"/>
        <v>330.80645161290323</v>
      </c>
      <c r="DA7" s="147" t="str">
        <f t="shared" si="24"/>
        <v>Safe</v>
      </c>
      <c r="DB7" s="147" t="str">
        <f t="shared" si="24"/>
        <v>Safe</v>
      </c>
      <c r="DC7" s="147" t="str">
        <f t="shared" si="24"/>
        <v>Safe</v>
      </c>
      <c r="DD7" s="147" t="str">
        <f t="shared" si="24"/>
        <v>Safe</v>
      </c>
      <c r="DE7" s="147" t="str">
        <f t="shared" si="24"/>
        <v>Safe</v>
      </c>
      <c r="DG7" s="147" t="str">
        <f xml:space="preserve"> IF(CK$60&lt;=CK7, "Safe",CK7)</f>
        <v>Safe</v>
      </c>
      <c r="DH7" s="147" t="str">
        <f t="shared" ref="DH7:DP22" si="25" xml:space="preserve"> IF(CL$60&lt;=CL7, "Safe",CL7)</f>
        <v>Safe</v>
      </c>
      <c r="DI7" s="147" t="str">
        <f t="shared" si="25"/>
        <v>Safe</v>
      </c>
      <c r="DJ7" s="147" t="str">
        <f t="shared" si="25"/>
        <v>Safe</v>
      </c>
      <c r="DK7" s="147" t="str">
        <f t="shared" si="25"/>
        <v>Safe</v>
      </c>
      <c r="DL7" s="147" t="str">
        <f t="shared" si="25"/>
        <v>Safe</v>
      </c>
      <c r="DM7" s="147" t="str">
        <f t="shared" si="25"/>
        <v>Safe</v>
      </c>
      <c r="DN7" s="147" t="str">
        <f t="shared" si="25"/>
        <v>Safe</v>
      </c>
      <c r="DO7" s="147" t="str">
        <f t="shared" si="25"/>
        <v>Safe</v>
      </c>
      <c r="DP7" s="147" t="str">
        <f t="shared" si="25"/>
        <v>Safe</v>
      </c>
      <c r="DR7" s="162">
        <f>IF(AND(CV7="Safe",DG7="Safe"),CK7,"")</f>
        <v>265.48387096774195</v>
      </c>
      <c r="DS7" s="162">
        <f t="shared" ref="DS7:EA22" si="26">IF(AND(CW7="Safe",DH7="Safe"),CL7,"")</f>
        <v>159.41935483870967</v>
      </c>
      <c r="DT7" s="162">
        <f t="shared" si="26"/>
        <v>267.48387096774195</v>
      </c>
      <c r="DU7" s="162">
        <f t="shared" si="26"/>
        <v>166.45161290322579</v>
      </c>
      <c r="DV7" s="162" t="str">
        <f t="shared" si="26"/>
        <v/>
      </c>
      <c r="DW7" s="162">
        <f t="shared" si="26"/>
        <v>152.41935483870967</v>
      </c>
      <c r="DX7" s="162">
        <f t="shared" si="26"/>
        <v>286.87096774193549</v>
      </c>
      <c r="DY7" s="162">
        <f t="shared" si="26"/>
        <v>166.19354838709677</v>
      </c>
      <c r="DZ7" s="162">
        <f t="shared" si="26"/>
        <v>828.67741935483866</v>
      </c>
      <c r="EA7" s="162">
        <f t="shared" si="26"/>
        <v>557</v>
      </c>
      <c r="EB7" s="167">
        <f>[1]CO2!AW3</f>
        <v>273.82288536195279</v>
      </c>
      <c r="EC7" s="167">
        <f>[1]CO2!AW29</f>
        <v>217.65069148404353</v>
      </c>
      <c r="ED7" s="167">
        <f>[1]CO2!AX3</f>
        <v>328.58746243434331</v>
      </c>
      <c r="EE7" s="167">
        <f>[1]CO2!AX29</f>
        <v>261.18082978085226</v>
      </c>
      <c r="EF7" s="167">
        <f>[1]CO2!AZ3</f>
        <v>208.91787061795196</v>
      </c>
      <c r="EG7" s="167">
        <f>[1]CO2!AZ29</f>
        <v>261.18082978085226</v>
      </c>
      <c r="EH7" s="154"/>
      <c r="EI7" s="154"/>
      <c r="EJ7" s="167">
        <f>[1]CO2!AY3</f>
        <v>766.70407901346766</v>
      </c>
      <c r="EK7" s="167">
        <f>[1]CO2!AY29</f>
        <v>609.42193615532199</v>
      </c>
      <c r="EM7" s="147" t="str">
        <f>IF(AND(CV7="Safe", DG7="Safe"),"",CK7)</f>
        <v/>
      </c>
      <c r="EN7" s="147" t="str">
        <f t="shared" ref="EN7:EV22" si="27">IF(AND(CW7="Safe", DH7="Safe"),"",CL7)</f>
        <v/>
      </c>
      <c r="EO7" s="147" t="str">
        <f t="shared" si="27"/>
        <v/>
      </c>
      <c r="EP7" s="147" t="str">
        <f t="shared" si="27"/>
        <v/>
      </c>
      <c r="EQ7" s="147">
        <f t="shared" si="27"/>
        <v>330.80645161290323</v>
      </c>
      <c r="ER7" s="147" t="str">
        <f t="shared" si="27"/>
        <v/>
      </c>
      <c r="ES7" s="147" t="str">
        <f t="shared" si="27"/>
        <v/>
      </c>
      <c r="ET7" s="147" t="str">
        <f t="shared" si="27"/>
        <v/>
      </c>
      <c r="EU7" s="147" t="str">
        <f t="shared" si="27"/>
        <v/>
      </c>
      <c r="EV7" s="147" t="str">
        <f t="shared" si="27"/>
        <v/>
      </c>
      <c r="EX7" s="166" t="s">
        <v>379</v>
      </c>
      <c r="EY7" s="163">
        <f>DR53</f>
        <v>229</v>
      </c>
      <c r="EZ7" s="163">
        <f t="shared" si="3"/>
        <v>273.77241872086375</v>
      </c>
      <c r="FA7" s="163">
        <f t="shared" si="4"/>
        <v>178.71774193548387</v>
      </c>
      <c r="FB7" s="163">
        <f t="shared" ref="FB7:FB11" si="28">EC53</f>
        <v>234.65492221993563</v>
      </c>
      <c r="FC7" s="163">
        <f t="shared" si="5"/>
        <v>261.51612903225805</v>
      </c>
      <c r="FD7" s="163">
        <f t="shared" ref="FD7:FD11" si="29">ED53</f>
        <v>328.52690246503653</v>
      </c>
      <c r="FE7" s="163">
        <f t="shared" si="6"/>
        <v>177.83064516129031</v>
      </c>
      <c r="FF7" s="163">
        <f t="shared" ref="FF7:FF11" si="30">EE53</f>
        <v>268.1016389848092</v>
      </c>
      <c r="FG7" s="163">
        <f t="shared" si="7"/>
        <v>243.49193548387098</v>
      </c>
      <c r="FH7" s="163">
        <f t="shared" ref="FH7:FH11" si="31">EF53</f>
        <v>320.12767854906951</v>
      </c>
      <c r="FI7" s="163">
        <f t="shared" si="8"/>
        <v>196.83870967741936</v>
      </c>
      <c r="FJ7" s="163">
        <f t="shared" ref="FJ7:FJ11" si="32">EG53</f>
        <v>281.58590666392269</v>
      </c>
      <c r="FK7" s="163">
        <f t="shared" si="9"/>
        <v>244.33870967741936</v>
      </c>
      <c r="FL7" s="163"/>
      <c r="FM7" s="163">
        <f t="shared" si="10"/>
        <v>192.03225806451613</v>
      </c>
      <c r="FN7" s="163"/>
      <c r="FO7" s="163">
        <f t="shared" si="11"/>
        <v>737.32258064516122</v>
      </c>
      <c r="FP7" s="163">
        <f t="shared" ref="FP7:FP11" si="33">EJ53</f>
        <v>766.56277241841849</v>
      </c>
      <c r="FQ7" s="163">
        <f t="shared" si="12"/>
        <v>647.48387096774195</v>
      </c>
      <c r="FR7" s="163">
        <f t="shared" ref="FR7:FR11" si="34">EK53</f>
        <v>657.03378221581977</v>
      </c>
      <c r="FS7" s="163"/>
      <c r="FT7" s="164"/>
      <c r="FU7" s="164"/>
      <c r="FV7" s="147">
        <f t="shared" si="13"/>
        <v>0</v>
      </c>
      <c r="FW7" s="165">
        <f t="shared" si="14"/>
        <v>0.90202779148799628</v>
      </c>
      <c r="FX7" s="147" t="e">
        <f>IF(AND(FG7="Safe",#REF!= "Safe"),FA7,"")</f>
        <v>#REF!</v>
      </c>
      <c r="FY7" s="162">
        <f t="shared" si="15"/>
        <v>0.93361642851820914</v>
      </c>
      <c r="FZ7" s="162" t="str">
        <f>IF(AND(FH7="Safe", FQ7="Safe"),#REF!,"")</f>
        <v/>
      </c>
      <c r="GA7" s="162">
        <f t="shared" si="16"/>
        <v>2.922070541194814</v>
      </c>
      <c r="GB7" s="147" t="e">
        <f>IF(AND(FK7="Safe",#REF!= "Safe"),FE7,"")</f>
        <v>#REF!</v>
      </c>
      <c r="GD7" s="147" t="e">
        <f>IF(AND(#REF!="Safe", FL7="Safe"),"",#REF!)</f>
        <v>#REF!</v>
      </c>
      <c r="GE7" s="147" t="e">
        <f>IF(AND(FG7="Safe",#REF!= "Safe"),"",#REF!)</f>
        <v>#REF!</v>
      </c>
      <c r="GF7" s="147" t="e">
        <f>IF(AND(FI7="Safe", FO7="Safe"),"",#REF!)</f>
        <v>#REF!</v>
      </c>
      <c r="GG7" s="147" t="e">
        <f>IF(AND(FH7="Safe", FQ7="Safe"),"",#REF!)</f>
        <v>#REF!</v>
      </c>
      <c r="GH7" s="147" t="e">
        <f>IF(AND(#REF!="Safe", FP7="Safe"),"",#REF!)</f>
        <v>#REF!</v>
      </c>
      <c r="GI7" s="147" t="e">
        <f>IF(AND(FK7="Safe",#REF!= "Safe"),"",#REF!)</f>
        <v>#REF!</v>
      </c>
      <c r="GK7" s="168" t="s">
        <v>379</v>
      </c>
      <c r="GL7" s="149">
        <f t="shared" ref="GL7:GN9" si="35">EY53</f>
        <v>0</v>
      </c>
      <c r="GM7" s="149">
        <f t="shared" si="35"/>
        <v>0</v>
      </c>
      <c r="GN7" s="149">
        <f t="shared" si="35"/>
        <v>0</v>
      </c>
      <c r="GO7" s="149" t="e">
        <f>#REF!</f>
        <v>#REF!</v>
      </c>
      <c r="GP7" s="149">
        <f t="shared" ref="GP7:GQ9" si="36">FC53</f>
        <v>0</v>
      </c>
      <c r="GQ7" s="149">
        <f t="shared" si="36"/>
        <v>0</v>
      </c>
    </row>
    <row r="8" spans="1:206" ht="14.6">
      <c r="A8" s="147">
        <v>2</v>
      </c>
      <c r="D8" s="162">
        <f>[1]夏季代謝量データ!M4</f>
        <v>0.90202779148799628</v>
      </c>
      <c r="E8" s="162">
        <f>[1]夏季代謝量データ!M30</f>
        <v>0.78881101678516674</v>
      </c>
      <c r="F8" s="162">
        <f>[1]夏季代謝量データ!T4</f>
        <v>0.98297711942320953</v>
      </c>
      <c r="G8" s="162">
        <f>[1]夏季代謝量データ!T30</f>
        <v>0.8302166351486634</v>
      </c>
      <c r="H8" s="162">
        <f>[1]夏季代謝量データ!AH4</f>
        <v>0.93361642851820914</v>
      </c>
      <c r="I8" s="162">
        <f>[1]夏季代謝量データ!AH30</f>
        <v>0.81713804308359828</v>
      </c>
      <c r="J8" s="162">
        <f>[1]夏季代謝量データ!AO4</f>
        <v>0.96503438229712413</v>
      </c>
      <c r="K8" s="162">
        <f>[1]夏季代謝量データ!AO30</f>
        <v>0.85198063872548035</v>
      </c>
      <c r="L8" s="162">
        <f>[1]夏季代謝量データ!AA4</f>
        <v>2.922070541194814</v>
      </c>
      <c r="M8" s="162">
        <f>[1]夏季代謝量データ!AA30</f>
        <v>2.461007265172535</v>
      </c>
      <c r="N8" s="162"/>
      <c r="O8" s="147" t="str">
        <f t="shared" ref="O8:X29" si="37">IF(D$59&gt;=D8,"Safe",D8)</f>
        <v>Safe</v>
      </c>
      <c r="P8" s="147" t="str">
        <f t="shared" si="18"/>
        <v>Safe</v>
      </c>
      <c r="Q8" s="147" t="str">
        <f t="shared" si="18"/>
        <v>Safe</v>
      </c>
      <c r="R8" s="147" t="str">
        <f t="shared" si="18"/>
        <v>Safe</v>
      </c>
      <c r="S8" s="147" t="str">
        <f t="shared" si="18"/>
        <v>Safe</v>
      </c>
      <c r="T8" s="147" t="str">
        <f t="shared" si="18"/>
        <v>Safe</v>
      </c>
      <c r="U8" s="147" t="str">
        <f t="shared" si="18"/>
        <v>Safe</v>
      </c>
      <c r="V8" s="147" t="str">
        <f t="shared" si="18"/>
        <v>Safe</v>
      </c>
      <c r="W8" s="147" t="str">
        <f t="shared" si="18"/>
        <v>Safe</v>
      </c>
      <c r="X8" s="147" t="str">
        <f t="shared" si="18"/>
        <v>Safe</v>
      </c>
      <c r="Z8" s="147" t="str">
        <f t="shared" si="19"/>
        <v>Safe</v>
      </c>
      <c r="AA8" s="147" t="str">
        <f t="shared" si="19"/>
        <v>Safe</v>
      </c>
      <c r="AB8" s="147" t="str">
        <f t="shared" si="19"/>
        <v>Safe</v>
      </c>
      <c r="AC8" s="147" t="str">
        <f t="shared" si="19"/>
        <v>Safe</v>
      </c>
      <c r="AD8" s="147" t="str">
        <f t="shared" si="19"/>
        <v>Safe</v>
      </c>
      <c r="AE8" s="147" t="str">
        <f t="shared" si="19"/>
        <v>Safe</v>
      </c>
      <c r="AF8" s="147" t="str">
        <f t="shared" si="19"/>
        <v>Safe</v>
      </c>
      <c r="AG8" s="147" t="str">
        <f t="shared" si="19"/>
        <v>Safe</v>
      </c>
      <c r="AH8" s="147" t="str">
        <f t="shared" si="19"/>
        <v>Safe</v>
      </c>
      <c r="AI8" s="147" t="str">
        <f t="shared" si="19"/>
        <v>Safe</v>
      </c>
      <c r="AK8" s="162">
        <f t="shared" ref="AK8:AT29" si="38">IF(AND(O8="Safe", Z8="Safe"),D8,"")</f>
        <v>0.90202779148799628</v>
      </c>
      <c r="AL8" s="162">
        <f t="shared" si="20"/>
        <v>0.78881101678516674</v>
      </c>
      <c r="AM8" s="162">
        <f t="shared" si="20"/>
        <v>0.98297711942320953</v>
      </c>
      <c r="AN8" s="162">
        <f t="shared" si="20"/>
        <v>0.8302166351486634</v>
      </c>
      <c r="AO8" s="162">
        <f t="shared" si="20"/>
        <v>0.93361642851820914</v>
      </c>
      <c r="AP8" s="162">
        <f t="shared" si="20"/>
        <v>0.81713804308359828</v>
      </c>
      <c r="AQ8" s="162">
        <f t="shared" si="20"/>
        <v>0.96503438229712413</v>
      </c>
      <c r="AR8" s="162">
        <f t="shared" si="20"/>
        <v>0.85198063872548035</v>
      </c>
      <c r="AS8" s="162">
        <f t="shared" si="20"/>
        <v>2.922070541194814</v>
      </c>
      <c r="AT8" s="162">
        <f t="shared" si="20"/>
        <v>2.461007265172535</v>
      </c>
      <c r="AU8" s="147">
        <v>1</v>
      </c>
      <c r="AV8" s="147">
        <v>1.2</v>
      </c>
      <c r="AW8" s="147">
        <v>1.2</v>
      </c>
      <c r="AX8" s="147">
        <v>2.8</v>
      </c>
      <c r="AZ8" s="147" t="str">
        <f t="shared" si="21"/>
        <v/>
      </c>
      <c r="BA8" s="147" t="str">
        <f t="shared" si="21"/>
        <v/>
      </c>
      <c r="BB8" s="147" t="str">
        <f t="shared" si="21"/>
        <v/>
      </c>
      <c r="BC8" s="147" t="str">
        <f t="shared" si="21"/>
        <v/>
      </c>
      <c r="BD8" s="147" t="str">
        <f t="shared" si="21"/>
        <v/>
      </c>
      <c r="BE8" s="147" t="str">
        <f t="shared" si="21"/>
        <v/>
      </c>
      <c r="BF8" s="147" t="str">
        <f t="shared" si="21"/>
        <v/>
      </c>
      <c r="BG8" s="147" t="str">
        <f t="shared" si="21"/>
        <v/>
      </c>
      <c r="BH8" s="147" t="str">
        <f t="shared" si="21"/>
        <v/>
      </c>
      <c r="BI8" s="147" t="str">
        <f t="shared" si="21"/>
        <v/>
      </c>
      <c r="BK8" s="149" t="s">
        <v>381</v>
      </c>
      <c r="BL8" s="149">
        <f t="shared" ref="BL8:BL11" si="39">AK54</f>
        <v>0.84334570891726923</v>
      </c>
      <c r="BM8" s="149">
        <f t="shared" si="22"/>
        <v>0.78390557536341143</v>
      </c>
      <c r="BN8" s="149"/>
      <c r="BO8" s="149">
        <v>0.85365853658536495</v>
      </c>
      <c r="BP8" s="149">
        <f t="shared" si="23"/>
        <v>0.86830760880430247</v>
      </c>
      <c r="BQ8" s="149">
        <f t="shared" si="23"/>
        <v>0.80429228961973531</v>
      </c>
      <c r="BR8" s="149"/>
      <c r="BS8" s="149"/>
      <c r="BT8" s="149">
        <v>1.0230352303523</v>
      </c>
      <c r="BU8" s="149">
        <f t="shared" si="0"/>
        <v>0.887410976061765</v>
      </c>
      <c r="BV8" s="149">
        <f t="shared" si="0"/>
        <v>0.81347488190418216</v>
      </c>
      <c r="BW8" s="149"/>
      <c r="BX8" s="149">
        <v>0.93495934959349503</v>
      </c>
      <c r="BY8" s="149">
        <f t="shared" si="1"/>
        <v>0.93387822541790055</v>
      </c>
      <c r="BZ8" s="149">
        <f t="shared" si="1"/>
        <v>0.82545868470318373</v>
      </c>
      <c r="CA8" s="149"/>
      <c r="CB8" s="149">
        <v>0.96205962059620498</v>
      </c>
      <c r="CC8" s="149">
        <f t="shared" si="2"/>
        <v>2.6453819851582172</v>
      </c>
      <c r="CD8" s="149">
        <f t="shared" si="2"/>
        <v>2.5489522718236572</v>
      </c>
      <c r="CE8" s="149"/>
      <c r="CF8" s="149"/>
      <c r="CH8" s="147">
        <v>2</v>
      </c>
      <c r="CI8" s="147" t="s">
        <v>44</v>
      </c>
      <c r="CJ8" s="147" t="s">
        <v>382</v>
      </c>
      <c r="CK8" s="167">
        <f>[1]CO2!I4</f>
        <v>269.03225806451616</v>
      </c>
      <c r="CL8" s="167">
        <f>[1]CO2!I30</f>
        <v>142.80645161290323</v>
      </c>
      <c r="CM8" s="167">
        <f>[1]CO2!O4</f>
        <v>290</v>
      </c>
      <c r="CN8" s="167">
        <f>[1]CO2!O30</f>
        <v>148.19354838709677</v>
      </c>
      <c r="CO8" s="167">
        <f>[1]CO2!AA4</f>
        <v>275.41935483870969</v>
      </c>
      <c r="CP8" s="167">
        <f>[1]CO2!AA30</f>
        <v>150.61290322580646</v>
      </c>
      <c r="CQ8" s="167">
        <f>[1]CO2!AG4</f>
        <v>271.80645161290323</v>
      </c>
      <c r="CR8" s="167">
        <f>[1]CO2!AG30</f>
        <v>152</v>
      </c>
      <c r="CS8" s="167">
        <f>[1]CO2!U4</f>
        <v>875.16129032258061</v>
      </c>
      <c r="CT8" s="167">
        <f>[1]CO2!U30</f>
        <v>445.16129032258067</v>
      </c>
      <c r="CU8" s="162"/>
      <c r="CV8" s="147" t="str">
        <f t="shared" ref="CV8:DE29" si="40">IF(CK$59&gt;=CK8,"Safe",CK8)</f>
        <v>Safe</v>
      </c>
      <c r="CW8" s="147" t="str">
        <f t="shared" si="24"/>
        <v>Safe</v>
      </c>
      <c r="CX8" s="147" t="str">
        <f t="shared" si="24"/>
        <v>Safe</v>
      </c>
      <c r="CY8" s="147" t="str">
        <f t="shared" si="24"/>
        <v>Safe</v>
      </c>
      <c r="CZ8" s="147" t="str">
        <f t="shared" si="24"/>
        <v>Safe</v>
      </c>
      <c r="DA8" s="147" t="str">
        <f t="shared" si="24"/>
        <v>Safe</v>
      </c>
      <c r="DB8" s="147" t="str">
        <f t="shared" si="24"/>
        <v>Safe</v>
      </c>
      <c r="DC8" s="147" t="str">
        <f t="shared" si="24"/>
        <v>Safe</v>
      </c>
      <c r="DD8" s="147" t="str">
        <f t="shared" si="24"/>
        <v>Safe</v>
      </c>
      <c r="DE8" s="147" t="str">
        <f t="shared" si="24"/>
        <v>Safe</v>
      </c>
      <c r="DG8" s="147" t="str">
        <f t="shared" ref="DG8:DI23" si="41" xml:space="preserve"> IF(CK$60&lt;=CK8, "Safe",CK8)</f>
        <v>Safe</v>
      </c>
      <c r="DH8" s="147" t="str">
        <f t="shared" si="25"/>
        <v>Safe</v>
      </c>
      <c r="DI8" s="147" t="str">
        <f t="shared" si="25"/>
        <v>Safe</v>
      </c>
      <c r="DJ8" s="147" t="str">
        <f t="shared" si="25"/>
        <v>Safe</v>
      </c>
      <c r="DK8" s="147" t="str">
        <f t="shared" si="25"/>
        <v>Safe</v>
      </c>
      <c r="DL8" s="147" t="str">
        <f t="shared" si="25"/>
        <v>Safe</v>
      </c>
      <c r="DM8" s="147" t="str">
        <f t="shared" si="25"/>
        <v>Safe</v>
      </c>
      <c r="DN8" s="147" t="str">
        <f t="shared" si="25"/>
        <v>Safe</v>
      </c>
      <c r="DO8" s="147" t="str">
        <f t="shared" si="25"/>
        <v>Safe</v>
      </c>
      <c r="DP8" s="147" t="str">
        <f t="shared" si="25"/>
        <v>Safe</v>
      </c>
      <c r="DR8" s="162">
        <f t="shared" ref="DR8:EA29" si="42">IF(AND(CV8="Safe",DG8="Safe"),CK8,"")</f>
        <v>269.03225806451616</v>
      </c>
      <c r="DS8" s="162">
        <f t="shared" si="26"/>
        <v>142.80645161290323</v>
      </c>
      <c r="DT8" s="162">
        <f t="shared" si="26"/>
        <v>290</v>
      </c>
      <c r="DU8" s="162">
        <f t="shared" si="26"/>
        <v>148.19354838709677</v>
      </c>
      <c r="DV8" s="162">
        <f t="shared" si="26"/>
        <v>275.41935483870969</v>
      </c>
      <c r="DW8" s="162">
        <f t="shared" si="26"/>
        <v>150.61290322580646</v>
      </c>
      <c r="DX8" s="162">
        <f t="shared" si="26"/>
        <v>271.80645161290323</v>
      </c>
      <c r="DY8" s="162">
        <f t="shared" si="26"/>
        <v>152</v>
      </c>
      <c r="DZ8" s="162">
        <f t="shared" si="26"/>
        <v>875.16129032258061</v>
      </c>
      <c r="EA8" s="162">
        <f t="shared" si="26"/>
        <v>445.16129032258067</v>
      </c>
      <c r="EB8" s="167">
        <f>[1]CO2!AW4</f>
        <v>275.04617994271757</v>
      </c>
      <c r="EC8" s="167">
        <f>[1]CO2!AW30</f>
        <v>176.10917064019318</v>
      </c>
      <c r="ED8" s="167">
        <f>[1]CO2!AX4</f>
        <v>330.05541593126117</v>
      </c>
      <c r="EE8" s="167">
        <f>[1]CO2!AX30</f>
        <v>211.33100476823179</v>
      </c>
      <c r="EF8" s="167">
        <f>[1]CO2!AZ4</f>
        <v>330.05541593126117</v>
      </c>
      <c r="EG8" s="167">
        <f>[1]CO2!AZ30</f>
        <v>211.33100476823179</v>
      </c>
      <c r="EH8" s="154"/>
      <c r="EI8" s="154"/>
      <c r="EJ8" s="167">
        <f>[1]CO2!AY4</f>
        <v>770.12930383960918</v>
      </c>
      <c r="EK8" s="167">
        <f>[1]CO2!AY30</f>
        <v>493.1056777925408</v>
      </c>
      <c r="EM8" s="147" t="str">
        <f t="shared" ref="EM8:EO29" si="43">IF(AND(CV8="Safe", DG8="Safe"),"",CK8)</f>
        <v/>
      </c>
      <c r="EN8" s="147" t="str">
        <f t="shared" si="27"/>
        <v/>
      </c>
      <c r="EO8" s="147" t="str">
        <f t="shared" si="27"/>
        <v/>
      </c>
      <c r="EP8" s="147" t="str">
        <f t="shared" si="27"/>
        <v/>
      </c>
      <c r="EQ8" s="147" t="str">
        <f t="shared" si="27"/>
        <v/>
      </c>
      <c r="ER8" s="147" t="str">
        <f t="shared" si="27"/>
        <v/>
      </c>
      <c r="ES8" s="147" t="str">
        <f t="shared" si="27"/>
        <v/>
      </c>
      <c r="ET8" s="147" t="str">
        <f t="shared" si="27"/>
        <v/>
      </c>
      <c r="EU8" s="147" t="str">
        <f t="shared" si="27"/>
        <v/>
      </c>
      <c r="EV8" s="147" t="str">
        <f t="shared" si="27"/>
        <v/>
      </c>
      <c r="EX8" s="149" t="s">
        <v>381</v>
      </c>
      <c r="EY8" s="163">
        <f t="shared" ref="EY8:EY9" si="44">DR54</f>
        <v>207.93548387096774</v>
      </c>
      <c r="EZ8" s="163">
        <f t="shared" si="3"/>
        <v>251.81375373821095</v>
      </c>
      <c r="FA8" s="163">
        <f t="shared" si="4"/>
        <v>171.64516129032256</v>
      </c>
      <c r="FB8" s="163">
        <f t="shared" si="28"/>
        <v>221.23036734831902</v>
      </c>
      <c r="FC8" s="163">
        <f t="shared" si="5"/>
        <v>223.09677419354838</v>
      </c>
      <c r="FD8" s="163">
        <f t="shared" si="29"/>
        <v>302.17650448585312</v>
      </c>
      <c r="FE8" s="163">
        <f t="shared" si="6"/>
        <v>175.66129032258064</v>
      </c>
      <c r="FF8" s="163">
        <f t="shared" si="30"/>
        <v>264.89085716933323</v>
      </c>
      <c r="FG8" s="163">
        <f t="shared" si="7"/>
        <v>226.12903225806451</v>
      </c>
      <c r="FH8" s="163">
        <f t="shared" si="31"/>
        <v>300.30202919075452</v>
      </c>
      <c r="FI8" s="163">
        <f t="shared" si="8"/>
        <v>193.06451612903226</v>
      </c>
      <c r="FJ8" s="163">
        <f t="shared" si="32"/>
        <v>265.47644081798273</v>
      </c>
      <c r="FK8" s="163">
        <f t="shared" si="9"/>
        <v>229.58064516129031</v>
      </c>
      <c r="FL8" s="163"/>
      <c r="FM8" s="163">
        <f t="shared" si="10"/>
        <v>181.29032258064515</v>
      </c>
      <c r="FN8" s="163"/>
      <c r="FO8" s="163">
        <f t="shared" si="11"/>
        <v>666.38709677419354</v>
      </c>
      <c r="FP8" s="163">
        <f t="shared" si="33"/>
        <v>705.07851046699056</v>
      </c>
      <c r="FQ8" s="163">
        <f t="shared" si="12"/>
        <v>590.0322580645161</v>
      </c>
      <c r="FR8" s="163">
        <f t="shared" si="34"/>
        <v>619.44502857529324</v>
      </c>
      <c r="FS8" s="163"/>
      <c r="FT8" s="164"/>
      <c r="FU8" s="164"/>
      <c r="FV8" s="147">
        <f t="shared" si="13"/>
        <v>0</v>
      </c>
      <c r="FW8" s="165">
        <f t="shared" si="14"/>
        <v>0.76399746576965122</v>
      </c>
      <c r="FX8" s="147" t="e">
        <f>IF(AND(FG8="Safe",#REF!= "Safe"),FA8,"")</f>
        <v>#REF!</v>
      </c>
      <c r="FY8" s="162">
        <f t="shared" si="15"/>
        <v>0.86943049682462015</v>
      </c>
      <c r="FZ8" s="162" t="str">
        <f>IF(AND(FH8="Safe", FQ8="Safe"),#REF!,"")</f>
        <v/>
      </c>
      <c r="GA8" s="162">
        <f t="shared" si="16"/>
        <v>2.4573023632858346</v>
      </c>
      <c r="GB8" s="147" t="e">
        <f>IF(AND(FK8="Safe",#REF!= "Safe"),FE8,"")</f>
        <v>#REF!</v>
      </c>
      <c r="GD8" s="147" t="e">
        <f>IF(AND(#REF!="Safe", FL8="Safe"),"",#REF!)</f>
        <v>#REF!</v>
      </c>
      <c r="GE8" s="147" t="e">
        <f>IF(AND(FG8="Safe",#REF!= "Safe"),"",#REF!)</f>
        <v>#REF!</v>
      </c>
      <c r="GF8" s="147" t="e">
        <f>IF(AND(FI8="Safe", FO8="Safe"),"",#REF!)</f>
        <v>#REF!</v>
      </c>
      <c r="GG8" s="147" t="e">
        <f>IF(AND(FH8="Safe", FQ8="Safe"),"",#REF!)</f>
        <v>#REF!</v>
      </c>
      <c r="GH8" s="147" t="e">
        <f>IF(AND(#REF!="Safe", FP8="Safe"),"",#REF!)</f>
        <v>#REF!</v>
      </c>
      <c r="GI8" s="147" t="e">
        <f>IF(AND(FK8="Safe",#REF!= "Safe"),"",#REF!)</f>
        <v>#REF!</v>
      </c>
      <c r="GK8" s="151" t="s">
        <v>381</v>
      </c>
      <c r="GL8" s="149">
        <f t="shared" si="35"/>
        <v>0</v>
      </c>
      <c r="GM8" s="149">
        <f t="shared" si="35"/>
        <v>0</v>
      </c>
      <c r="GN8" s="149">
        <f t="shared" si="35"/>
        <v>0</v>
      </c>
      <c r="GO8" s="149" t="e">
        <f>#REF!</f>
        <v>#REF!</v>
      </c>
      <c r="GP8" s="149">
        <f t="shared" si="36"/>
        <v>0</v>
      </c>
      <c r="GQ8" s="149">
        <f t="shared" si="36"/>
        <v>0</v>
      </c>
    </row>
    <row r="9" spans="1:206" ht="14.6">
      <c r="A9" s="147">
        <v>3</v>
      </c>
      <c r="D9" s="162">
        <f>[1]夏季代謝量データ!M5</f>
        <v>0.76399746576965122</v>
      </c>
      <c r="E9" s="162">
        <f>[1]夏季代謝量データ!M31</f>
        <v>0.85005059898826263</v>
      </c>
      <c r="F9" s="162">
        <f>[1]夏季代謝量データ!T5</f>
        <v>0.7547773683644442</v>
      </c>
      <c r="G9" s="162">
        <f>[1]夏季代謝量データ!T31</f>
        <v>0.89636498974205214</v>
      </c>
      <c r="H9" s="162">
        <f>[1]夏季代謝量データ!AH5</f>
        <v>0.86943049682462015</v>
      </c>
      <c r="I9" s="162">
        <f>[1]夏季代謝量データ!AH31</f>
        <v>0.87393251050053322</v>
      </c>
      <c r="J9" s="162">
        <f>[1]夏季代謝量データ!AO5</f>
        <v>0.89689333682612493</v>
      </c>
      <c r="K9" s="162">
        <f>[1]夏季代謝量データ!AO31</f>
        <v>0.9324438618191494</v>
      </c>
      <c r="L9" s="162">
        <f>[1]夏季代謝量データ!AA5</f>
        <v>2.4573023632858346</v>
      </c>
      <c r="M9" s="162">
        <f>[1]夏季代謝量データ!AA31</f>
        <v>3.2125009758442635</v>
      </c>
      <c r="N9" s="162"/>
      <c r="O9" s="147" t="str">
        <f t="shared" si="37"/>
        <v>Safe</v>
      </c>
      <c r="P9" s="147" t="str">
        <f t="shared" si="18"/>
        <v>Safe</v>
      </c>
      <c r="Q9" s="147" t="str">
        <f t="shared" si="18"/>
        <v>Safe</v>
      </c>
      <c r="R9" s="147" t="str">
        <f t="shared" si="18"/>
        <v>Safe</v>
      </c>
      <c r="S9" s="147" t="str">
        <f t="shared" si="18"/>
        <v>Safe</v>
      </c>
      <c r="T9" s="147" t="str">
        <f t="shared" si="18"/>
        <v>Safe</v>
      </c>
      <c r="U9" s="147" t="str">
        <f t="shared" si="18"/>
        <v>Safe</v>
      </c>
      <c r="V9" s="147">
        <f t="shared" si="18"/>
        <v>0.9324438618191494</v>
      </c>
      <c r="W9" s="147" t="str">
        <f t="shared" si="18"/>
        <v>Safe</v>
      </c>
      <c r="X9" s="147" t="str">
        <f t="shared" si="18"/>
        <v>Safe</v>
      </c>
      <c r="Z9" s="147" t="str">
        <f t="shared" si="19"/>
        <v>Safe</v>
      </c>
      <c r="AA9" s="147" t="str">
        <f t="shared" si="19"/>
        <v>Safe</v>
      </c>
      <c r="AB9" s="147" t="str">
        <f t="shared" si="19"/>
        <v>Safe</v>
      </c>
      <c r="AC9" s="147" t="str">
        <f t="shared" si="19"/>
        <v>Safe</v>
      </c>
      <c r="AD9" s="147" t="str">
        <f t="shared" si="19"/>
        <v>Safe</v>
      </c>
      <c r="AE9" s="147" t="str">
        <f t="shared" si="19"/>
        <v>Safe</v>
      </c>
      <c r="AF9" s="147" t="str">
        <f t="shared" si="19"/>
        <v>Safe</v>
      </c>
      <c r="AG9" s="147" t="str">
        <f t="shared" si="19"/>
        <v>Safe</v>
      </c>
      <c r="AH9" s="147" t="str">
        <f t="shared" si="19"/>
        <v>Safe</v>
      </c>
      <c r="AI9" s="147" t="str">
        <f t="shared" si="19"/>
        <v>Safe</v>
      </c>
      <c r="AK9" s="162">
        <f t="shared" si="38"/>
        <v>0.76399746576965122</v>
      </c>
      <c r="AL9" s="162">
        <f t="shared" si="20"/>
        <v>0.85005059898826263</v>
      </c>
      <c r="AM9" s="162">
        <f t="shared" si="20"/>
        <v>0.7547773683644442</v>
      </c>
      <c r="AN9" s="162">
        <f t="shared" si="20"/>
        <v>0.89636498974205214</v>
      </c>
      <c r="AO9" s="162">
        <f t="shared" si="20"/>
        <v>0.86943049682462015</v>
      </c>
      <c r="AP9" s="162">
        <f t="shared" si="20"/>
        <v>0.87393251050053322</v>
      </c>
      <c r="AQ9" s="162">
        <f t="shared" si="20"/>
        <v>0.89689333682612493</v>
      </c>
      <c r="AR9" s="162" t="str">
        <f t="shared" si="20"/>
        <v/>
      </c>
      <c r="AS9" s="162">
        <f t="shared" si="20"/>
        <v>2.4573023632858346</v>
      </c>
      <c r="AT9" s="162">
        <f t="shared" si="20"/>
        <v>3.2125009758442635</v>
      </c>
      <c r="AU9" s="147">
        <v>1</v>
      </c>
      <c r="AV9" s="147">
        <v>1.2</v>
      </c>
      <c r="AW9" s="147">
        <v>1.2</v>
      </c>
      <c r="AX9" s="147">
        <v>2.8</v>
      </c>
      <c r="AZ9" s="147" t="str">
        <f t="shared" si="21"/>
        <v/>
      </c>
      <c r="BA9" s="147" t="str">
        <f t="shared" si="21"/>
        <v/>
      </c>
      <c r="BB9" s="147" t="str">
        <f t="shared" si="21"/>
        <v/>
      </c>
      <c r="BC9" s="147" t="str">
        <f t="shared" si="21"/>
        <v/>
      </c>
      <c r="BD9" s="147" t="str">
        <f t="shared" si="21"/>
        <v/>
      </c>
      <c r="BE9" s="147" t="str">
        <f t="shared" si="21"/>
        <v/>
      </c>
      <c r="BF9" s="147" t="str">
        <f t="shared" si="21"/>
        <v/>
      </c>
      <c r="BG9" s="147">
        <f t="shared" si="21"/>
        <v>0.9324438618191494</v>
      </c>
      <c r="BH9" s="147" t="str">
        <f t="shared" si="21"/>
        <v/>
      </c>
      <c r="BI9" s="147" t="str">
        <f t="shared" si="21"/>
        <v/>
      </c>
      <c r="BK9" s="166" t="s">
        <v>383</v>
      </c>
      <c r="BL9" s="149">
        <f t="shared" si="39"/>
        <v>0.82047640467439265</v>
      </c>
      <c r="BM9" s="149">
        <f t="shared" si="22"/>
        <v>0.73783406060062473</v>
      </c>
      <c r="BN9" s="149"/>
      <c r="BO9" s="149">
        <v>0.75203252032520296</v>
      </c>
      <c r="BP9" s="149">
        <f t="shared" si="23"/>
        <v>0.84343316404055746</v>
      </c>
      <c r="BQ9" s="149">
        <f t="shared" si="23"/>
        <v>0.78371552837244918</v>
      </c>
      <c r="BR9" s="149"/>
      <c r="BS9" s="149"/>
      <c r="BT9" s="149">
        <v>0.84688346883468801</v>
      </c>
      <c r="BU9" s="149">
        <f t="shared" si="0"/>
        <v>0.843300870826733</v>
      </c>
      <c r="BV9" s="149">
        <f t="shared" si="0"/>
        <v>0.79384801379920333</v>
      </c>
      <c r="BW9" s="149"/>
      <c r="BX9" s="149">
        <v>0.82655826558265499</v>
      </c>
      <c r="BY9" s="149">
        <f t="shared" si="1"/>
        <v>0.89168088477598728</v>
      </c>
      <c r="BZ9" s="149">
        <f t="shared" si="1"/>
        <v>0.79830475385495725</v>
      </c>
      <c r="CA9" s="149"/>
      <c r="CB9" s="149">
        <v>0.85365853658536595</v>
      </c>
      <c r="CC9" s="149">
        <f t="shared" si="2"/>
        <v>2.3990488738341256</v>
      </c>
      <c r="CD9" s="149">
        <f t="shared" si="2"/>
        <v>2.4274405000820289</v>
      </c>
      <c r="CE9" s="149"/>
      <c r="CF9" s="149"/>
      <c r="CH9" s="147">
        <v>3</v>
      </c>
      <c r="CI9" s="147" t="s">
        <v>384</v>
      </c>
      <c r="CJ9" s="147" t="s">
        <v>385</v>
      </c>
      <c r="CK9" s="167">
        <f>[1]CO2!I5</f>
        <v>203.93548387096774</v>
      </c>
      <c r="CL9" s="167">
        <f>[1]CO2!I31</f>
        <v>187.70967741935485</v>
      </c>
      <c r="CM9" s="167">
        <f>[1]CO2!O5</f>
        <v>202.96774193548387</v>
      </c>
      <c r="CN9" s="167">
        <f>[1]CO2!O31</f>
        <v>198.32258064516128</v>
      </c>
      <c r="CO9" s="167">
        <f>[1]CO2!AA5</f>
        <v>240.7741935483871</v>
      </c>
      <c r="CP9" s="167">
        <f>[1]CO2!AA31</f>
        <v>196.83870967741936</v>
      </c>
      <c r="CQ9" s="167">
        <f>[1]CO2!AG5</f>
        <v>241.09677419354838</v>
      </c>
      <c r="CR9" s="167">
        <f>[1]CO2!AG31</f>
        <v>207.19354838709677</v>
      </c>
      <c r="CS9" s="167">
        <f>[1]CO2!U5</f>
        <v>685.67741935483866</v>
      </c>
      <c r="CT9" s="167">
        <f>[1]CO2!U31</f>
        <v>737.58064516129036</v>
      </c>
      <c r="CU9" s="162"/>
      <c r="CV9" s="147" t="str">
        <f t="shared" si="40"/>
        <v>Safe</v>
      </c>
      <c r="CW9" s="147" t="str">
        <f t="shared" si="24"/>
        <v>Safe</v>
      </c>
      <c r="CX9" s="147" t="str">
        <f t="shared" si="24"/>
        <v>Safe</v>
      </c>
      <c r="CY9" s="147" t="str">
        <f t="shared" si="24"/>
        <v>Safe</v>
      </c>
      <c r="CZ9" s="147" t="str">
        <f t="shared" si="24"/>
        <v>Safe</v>
      </c>
      <c r="DA9" s="147" t="str">
        <f t="shared" si="24"/>
        <v>Safe</v>
      </c>
      <c r="DB9" s="147" t="str">
        <f t="shared" si="24"/>
        <v>Safe</v>
      </c>
      <c r="DC9" s="147" t="str">
        <f t="shared" si="24"/>
        <v>Safe</v>
      </c>
      <c r="DD9" s="147" t="str">
        <f t="shared" si="24"/>
        <v>Safe</v>
      </c>
      <c r="DE9" s="147" t="str">
        <f t="shared" si="24"/>
        <v>Safe</v>
      </c>
      <c r="DG9" s="147" t="str">
        <f t="shared" si="41"/>
        <v>Safe</v>
      </c>
      <c r="DH9" s="147" t="str">
        <f t="shared" si="25"/>
        <v>Safe</v>
      </c>
      <c r="DI9" s="147" t="str">
        <f t="shared" si="25"/>
        <v>Safe</v>
      </c>
      <c r="DJ9" s="147" t="str">
        <f t="shared" si="25"/>
        <v>Safe</v>
      </c>
      <c r="DK9" s="147" t="str">
        <f t="shared" si="25"/>
        <v>Safe</v>
      </c>
      <c r="DL9" s="147" t="str">
        <f t="shared" si="25"/>
        <v>Safe</v>
      </c>
      <c r="DM9" s="147" t="str">
        <f t="shared" si="25"/>
        <v>Safe</v>
      </c>
      <c r="DN9" s="147" t="str">
        <f t="shared" si="25"/>
        <v>Safe</v>
      </c>
      <c r="DO9" s="147" t="str">
        <f t="shared" si="25"/>
        <v>Safe</v>
      </c>
      <c r="DP9" s="147" t="str">
        <f t="shared" si="25"/>
        <v>Safe</v>
      </c>
      <c r="DR9" s="162">
        <f t="shared" si="42"/>
        <v>203.93548387096774</v>
      </c>
      <c r="DS9" s="162">
        <f t="shared" si="26"/>
        <v>187.70967741935485</v>
      </c>
      <c r="DT9" s="162">
        <f t="shared" si="26"/>
        <v>202.96774193548387</v>
      </c>
      <c r="DU9" s="162">
        <f t="shared" si="26"/>
        <v>198.32258064516128</v>
      </c>
      <c r="DV9" s="162">
        <f t="shared" si="26"/>
        <v>240.7741935483871</v>
      </c>
      <c r="DW9" s="162">
        <f t="shared" si="26"/>
        <v>196.83870967741936</v>
      </c>
      <c r="DX9" s="162">
        <f t="shared" si="26"/>
        <v>241.09677419354838</v>
      </c>
      <c r="DY9" s="162">
        <f t="shared" si="26"/>
        <v>207.19354838709677</v>
      </c>
      <c r="DZ9" s="162">
        <f t="shared" si="26"/>
        <v>685.67741935483866</v>
      </c>
      <c r="EA9" s="162">
        <f t="shared" si="26"/>
        <v>737.58064516129036</v>
      </c>
      <c r="EB9" s="167">
        <f>[1]CO2!AW5</f>
        <v>273.72195207977472</v>
      </c>
      <c r="EC9" s="167">
        <f>[1]CO2!AW31</f>
        <v>222.20392821585921</v>
      </c>
      <c r="ED9" s="167">
        <f>[1]CO2!AX5</f>
        <v>328.46634249572975</v>
      </c>
      <c r="EE9" s="167">
        <f>[1]CO2!AX31</f>
        <v>266.64471385903101</v>
      </c>
      <c r="EF9" s="167">
        <f>[1]CO2!AZ5</f>
        <v>328.46634249572975</v>
      </c>
      <c r="EG9" s="167">
        <f>[1]CO2!AZ31</f>
        <v>266.64471385903101</v>
      </c>
      <c r="EH9" s="154"/>
      <c r="EI9" s="154"/>
      <c r="EJ9" s="167">
        <f>[1]CO2!AY5</f>
        <v>766.42146582336932</v>
      </c>
      <c r="EK9" s="167">
        <f>[1]CO2!AY31</f>
        <v>622.17099900440564</v>
      </c>
      <c r="EM9" s="147" t="str">
        <f t="shared" si="43"/>
        <v/>
      </c>
      <c r="EN9" s="147" t="str">
        <f t="shared" si="27"/>
        <v/>
      </c>
      <c r="EO9" s="147" t="str">
        <f t="shared" si="27"/>
        <v/>
      </c>
      <c r="EP9" s="147" t="str">
        <f t="shared" si="27"/>
        <v/>
      </c>
      <c r="EQ9" s="147" t="str">
        <f t="shared" si="27"/>
        <v/>
      </c>
      <c r="ER9" s="147" t="str">
        <f t="shared" si="27"/>
        <v/>
      </c>
      <c r="ES9" s="147" t="str">
        <f t="shared" si="27"/>
        <v/>
      </c>
      <c r="ET9" s="147" t="str">
        <f t="shared" si="27"/>
        <v/>
      </c>
      <c r="EU9" s="147" t="str">
        <f t="shared" si="27"/>
        <v/>
      </c>
      <c r="EV9" s="147" t="str">
        <f t="shared" si="27"/>
        <v/>
      </c>
      <c r="EX9" s="166" t="s">
        <v>383</v>
      </c>
      <c r="EY9" s="163">
        <f t="shared" si="44"/>
        <v>202.74193548387098</v>
      </c>
      <c r="EZ9" s="163">
        <f t="shared" si="3"/>
        <v>237.68760238429911</v>
      </c>
      <c r="FA9" s="163">
        <f t="shared" si="4"/>
        <v>161.55645161290323</v>
      </c>
      <c r="FB9" s="163">
        <f t="shared" si="28"/>
        <v>212.17168250959261</v>
      </c>
      <c r="FC9" s="163">
        <f t="shared" si="5"/>
        <v>208.58064516129031</v>
      </c>
      <c r="FD9" s="163">
        <f t="shared" si="29"/>
        <v>285.22512286115898</v>
      </c>
      <c r="FE9" s="163">
        <f t="shared" si="6"/>
        <v>166.32258064516128</v>
      </c>
      <c r="FF9" s="163">
        <f t="shared" si="30"/>
        <v>257.26223788891207</v>
      </c>
      <c r="FG9" s="163">
        <f t="shared" si="7"/>
        <v>211.80645161290323</v>
      </c>
      <c r="FH9" s="163">
        <f t="shared" si="31"/>
        <v>281.595174859172</v>
      </c>
      <c r="FI9" s="163">
        <f t="shared" si="8"/>
        <v>178.54838709677421</v>
      </c>
      <c r="FJ9" s="163">
        <f t="shared" si="32"/>
        <v>254.60601901151114</v>
      </c>
      <c r="FK9" s="163">
        <f t="shared" si="9"/>
        <v>209.62903225806451</v>
      </c>
      <c r="FL9" s="163"/>
      <c r="FM9" s="163">
        <f t="shared" si="10"/>
        <v>172.16129032258064</v>
      </c>
      <c r="FN9" s="163"/>
      <c r="FO9" s="163">
        <f t="shared" si="11"/>
        <v>619.13709677419354</v>
      </c>
      <c r="FP9" s="163">
        <f t="shared" si="33"/>
        <v>665.52528667603747</v>
      </c>
      <c r="FQ9" s="163">
        <f t="shared" si="12"/>
        <v>548.14516129032268</v>
      </c>
      <c r="FR9" s="163">
        <f t="shared" si="34"/>
        <v>594.08071102685926</v>
      </c>
      <c r="FS9" s="163"/>
      <c r="FT9" s="164"/>
      <c r="FU9" s="164"/>
      <c r="FV9" s="147">
        <f t="shared" si="13"/>
        <v>0</v>
      </c>
      <c r="FW9" s="165">
        <f t="shared" si="14"/>
        <v>0.72138803896538839</v>
      </c>
      <c r="FX9" s="147" t="e">
        <f>IF(AND(FG9="Safe",#REF!= "Safe"),FA9,"")</f>
        <v>#REF!</v>
      </c>
      <c r="FY9" s="162">
        <f t="shared" si="15"/>
        <v>0.81137417817328739</v>
      </c>
      <c r="FZ9" s="162" t="str">
        <f>IF(AND(FH9="Safe", FQ9="Safe"),#REF!,"")</f>
        <v/>
      </c>
      <c r="GA9" s="162">
        <f t="shared" si="16"/>
        <v>2.322486947802934</v>
      </c>
      <c r="GB9" s="147" t="e">
        <f>IF(AND(FK9="Safe",#REF!= "Safe"),FE9,"")</f>
        <v>#REF!</v>
      </c>
      <c r="GD9" s="147" t="e">
        <f>IF(AND(#REF!="Safe", FL9="Safe"),"",#REF!)</f>
        <v>#REF!</v>
      </c>
      <c r="GE9" s="147" t="e">
        <f>IF(AND(FG9="Safe",#REF!= "Safe"),"",#REF!)</f>
        <v>#REF!</v>
      </c>
      <c r="GF9" s="147" t="e">
        <f>IF(AND(FI9="Safe", FO9="Safe"),"",#REF!)</f>
        <v>#REF!</v>
      </c>
      <c r="GG9" s="147" t="e">
        <f>IF(AND(FH9="Safe", FQ9="Safe"),"",#REF!)</f>
        <v>#REF!</v>
      </c>
      <c r="GH9" s="147" t="e">
        <f>IF(AND(#REF!="Safe", FP9="Safe"),"",#REF!)</f>
        <v>#REF!</v>
      </c>
      <c r="GI9" s="147" t="e">
        <f>IF(AND(FK9="Safe",#REF!= "Safe"),"",#REF!)</f>
        <v>#REF!</v>
      </c>
      <c r="GK9" s="168" t="s">
        <v>383</v>
      </c>
      <c r="GL9" s="149">
        <f t="shared" si="35"/>
        <v>0</v>
      </c>
      <c r="GM9" s="149">
        <f t="shared" si="35"/>
        <v>0</v>
      </c>
      <c r="GN9" s="149">
        <f t="shared" si="35"/>
        <v>0</v>
      </c>
      <c r="GO9" s="149" t="e">
        <f>#REF!</f>
        <v>#REF!</v>
      </c>
      <c r="GP9" s="149">
        <f t="shared" si="36"/>
        <v>0</v>
      </c>
      <c r="GQ9" s="149">
        <f t="shared" si="36"/>
        <v>0</v>
      </c>
    </row>
    <row r="10" spans="1:206" ht="14.6">
      <c r="A10" s="147">
        <v>4</v>
      </c>
      <c r="D10" s="162">
        <f>[1]夏季代謝量データ!M6</f>
        <v>0.72138803896538839</v>
      </c>
      <c r="E10" s="162">
        <f>[1]夏季代謝量データ!M32</f>
        <v>0.75703991647478763</v>
      </c>
      <c r="F10" s="162">
        <f>[1]夏季代謝量データ!T6</f>
        <v>0.77928009276049115</v>
      </c>
      <c r="G10" s="162">
        <f>[1]夏季代謝量データ!T32</f>
        <v>0.7913902522410533</v>
      </c>
      <c r="H10" s="162">
        <f>[1]夏季代謝量データ!AH6</f>
        <v>0.81137417817328739</v>
      </c>
      <c r="I10" s="162">
        <f>[1]夏季代謝量データ!AH32</f>
        <v>0.77967403389240586</v>
      </c>
      <c r="J10" s="162">
        <f>[1]夏季代謝量データ!AO6</f>
        <v>0.85206253411524491</v>
      </c>
      <c r="K10" s="162">
        <f>[1]夏季代謝量データ!AO32</f>
        <v>0.82770608862748385</v>
      </c>
      <c r="L10" s="162">
        <f>[1]夏季代謝量データ!AA6</f>
        <v>2.322486947802934</v>
      </c>
      <c r="M10" s="162">
        <f>[1]夏季代謝量データ!AA32</f>
        <v>2.5412636773490216</v>
      </c>
      <c r="N10" s="162"/>
      <c r="O10" s="147" t="str">
        <f t="shared" si="37"/>
        <v>Safe</v>
      </c>
      <c r="P10" s="147" t="str">
        <f t="shared" si="18"/>
        <v>Safe</v>
      </c>
      <c r="Q10" s="147" t="str">
        <f t="shared" si="18"/>
        <v>Safe</v>
      </c>
      <c r="R10" s="147" t="str">
        <f t="shared" si="18"/>
        <v>Safe</v>
      </c>
      <c r="S10" s="147" t="str">
        <f t="shared" si="18"/>
        <v>Safe</v>
      </c>
      <c r="T10" s="147" t="str">
        <f t="shared" si="18"/>
        <v>Safe</v>
      </c>
      <c r="U10" s="147" t="str">
        <f t="shared" si="18"/>
        <v>Safe</v>
      </c>
      <c r="V10" s="147" t="str">
        <f t="shared" si="18"/>
        <v>Safe</v>
      </c>
      <c r="W10" s="147" t="str">
        <f t="shared" si="18"/>
        <v>Safe</v>
      </c>
      <c r="X10" s="147" t="str">
        <f t="shared" si="18"/>
        <v>Safe</v>
      </c>
      <c r="Z10" s="147" t="str">
        <f t="shared" si="19"/>
        <v>Safe</v>
      </c>
      <c r="AA10" s="147" t="str">
        <f t="shared" si="19"/>
        <v>Safe</v>
      </c>
      <c r="AB10" s="147" t="str">
        <f t="shared" si="19"/>
        <v>Safe</v>
      </c>
      <c r="AC10" s="147" t="str">
        <f t="shared" si="19"/>
        <v>Safe</v>
      </c>
      <c r="AD10" s="147" t="str">
        <f t="shared" si="19"/>
        <v>Safe</v>
      </c>
      <c r="AE10" s="147" t="str">
        <f t="shared" si="19"/>
        <v>Safe</v>
      </c>
      <c r="AF10" s="147" t="str">
        <f t="shared" si="19"/>
        <v>Safe</v>
      </c>
      <c r="AG10" s="147" t="str">
        <f t="shared" si="19"/>
        <v>Safe</v>
      </c>
      <c r="AH10" s="147" t="str">
        <f t="shared" si="19"/>
        <v>Safe</v>
      </c>
      <c r="AI10" s="147" t="str">
        <f t="shared" si="19"/>
        <v>Safe</v>
      </c>
      <c r="AK10" s="162">
        <f t="shared" si="38"/>
        <v>0.72138803896538839</v>
      </c>
      <c r="AL10" s="162">
        <f t="shared" si="20"/>
        <v>0.75703991647478763</v>
      </c>
      <c r="AM10" s="162">
        <f t="shared" si="20"/>
        <v>0.77928009276049115</v>
      </c>
      <c r="AN10" s="162">
        <f t="shared" si="20"/>
        <v>0.7913902522410533</v>
      </c>
      <c r="AO10" s="162">
        <f t="shared" si="20"/>
        <v>0.81137417817328739</v>
      </c>
      <c r="AP10" s="162">
        <f t="shared" si="20"/>
        <v>0.77967403389240586</v>
      </c>
      <c r="AQ10" s="162">
        <f t="shared" si="20"/>
        <v>0.85206253411524491</v>
      </c>
      <c r="AR10" s="162">
        <f t="shared" si="20"/>
        <v>0.82770608862748385</v>
      </c>
      <c r="AS10" s="162">
        <f t="shared" si="20"/>
        <v>2.322486947802934</v>
      </c>
      <c r="AT10" s="162">
        <f t="shared" si="20"/>
        <v>2.5412636773490216</v>
      </c>
      <c r="AU10" s="147">
        <v>1</v>
      </c>
      <c r="AV10" s="147">
        <v>1.2</v>
      </c>
      <c r="AW10" s="147">
        <v>1.2</v>
      </c>
      <c r="AX10" s="147">
        <v>2.8</v>
      </c>
      <c r="AZ10" s="147" t="str">
        <f t="shared" si="21"/>
        <v/>
      </c>
      <c r="BA10" s="147" t="str">
        <f t="shared" si="21"/>
        <v/>
      </c>
      <c r="BB10" s="147" t="str">
        <f t="shared" si="21"/>
        <v/>
      </c>
      <c r="BC10" s="147" t="str">
        <f t="shared" si="21"/>
        <v/>
      </c>
      <c r="BD10" s="147" t="str">
        <f t="shared" si="21"/>
        <v/>
      </c>
      <c r="BE10" s="147" t="str">
        <f t="shared" si="21"/>
        <v/>
      </c>
      <c r="BF10" s="147" t="str">
        <f t="shared" si="21"/>
        <v/>
      </c>
      <c r="BG10" s="147" t="str">
        <f t="shared" si="21"/>
        <v/>
      </c>
      <c r="BH10" s="147" t="str">
        <f t="shared" si="21"/>
        <v/>
      </c>
      <c r="BI10" s="147" t="str">
        <f t="shared" si="21"/>
        <v/>
      </c>
      <c r="BK10" s="149" t="s">
        <v>386</v>
      </c>
      <c r="BL10" s="149">
        <f>AK56</f>
        <v>0.72138803896538839</v>
      </c>
      <c r="BM10" s="149">
        <f t="shared" si="22"/>
        <v>0.62652984780599508</v>
      </c>
      <c r="BN10" s="149"/>
      <c r="BO10" s="149">
        <v>0.54878048780487698</v>
      </c>
      <c r="BP10" s="149">
        <f t="shared" si="23"/>
        <v>0.7547773683644442</v>
      </c>
      <c r="BQ10" s="149">
        <f t="shared" si="23"/>
        <v>0.74833503583237393</v>
      </c>
      <c r="BR10" s="149"/>
      <c r="BS10" s="149"/>
      <c r="BT10" s="149">
        <v>0.67073170731707199</v>
      </c>
      <c r="BU10" s="149">
        <f t="shared" si="0"/>
        <v>0.69063998187166675</v>
      </c>
      <c r="BV10" s="149">
        <f t="shared" si="0"/>
        <v>0.71938570715299055</v>
      </c>
      <c r="BW10" s="149"/>
      <c r="BX10" s="149">
        <v>0.67073170731707199</v>
      </c>
      <c r="BY10" s="149">
        <f t="shared" si="1"/>
        <v>0.81452361564240683</v>
      </c>
      <c r="BZ10" s="149">
        <f t="shared" si="1"/>
        <v>0.74401849136931664</v>
      </c>
      <c r="CA10" s="149"/>
      <c r="CB10" s="149">
        <v>0.69105691056910501</v>
      </c>
      <c r="CC10" s="149">
        <f t="shared" si="2"/>
        <v>2.239076649350757</v>
      </c>
      <c r="CD10" s="149">
        <f t="shared" si="2"/>
        <v>2.1381598427843422</v>
      </c>
      <c r="CE10" s="149"/>
      <c r="CF10" s="149"/>
      <c r="CH10" s="147">
        <v>4</v>
      </c>
      <c r="CI10" s="147" t="s">
        <v>387</v>
      </c>
      <c r="CJ10" s="147" t="s">
        <v>388</v>
      </c>
      <c r="CK10" s="167">
        <f>[1]CO2!I6</f>
        <v>193.93548387096774</v>
      </c>
      <c r="CL10" s="167">
        <f>[1]CO2!I32</f>
        <v>167.2258064516129</v>
      </c>
      <c r="CM10" s="167">
        <f>[1]CO2!O6</f>
        <v>209</v>
      </c>
      <c r="CN10" s="167">
        <f>[1]CO2!O32</f>
        <v>175.32258064516128</v>
      </c>
      <c r="CO10" s="167">
        <f>[1]CO2!AA6</f>
        <v>215.87096774193549</v>
      </c>
      <c r="CP10" s="167">
        <f>[1]CO2!AA32</f>
        <v>182.70967741935485</v>
      </c>
      <c r="CQ10" s="167">
        <f>[1]CO2!AG6</f>
        <v>222.25806451612902</v>
      </c>
      <c r="CR10" s="167">
        <f>[1]CO2!AG32</f>
        <v>192.03225806451613</v>
      </c>
      <c r="CS10" s="167">
        <f>[1]CO2!U6</f>
        <v>618.12903225806451</v>
      </c>
      <c r="CT10" s="167">
        <f>[1]CO2!U32</f>
        <v>598</v>
      </c>
      <c r="CU10" s="162"/>
      <c r="CV10" s="147" t="str">
        <f t="shared" si="40"/>
        <v>Safe</v>
      </c>
      <c r="CW10" s="147" t="str">
        <f t="shared" si="24"/>
        <v>Safe</v>
      </c>
      <c r="CX10" s="147" t="str">
        <f t="shared" si="24"/>
        <v>Safe</v>
      </c>
      <c r="CY10" s="147" t="str">
        <f t="shared" si="24"/>
        <v>Safe</v>
      </c>
      <c r="CZ10" s="147" t="str">
        <f t="shared" si="24"/>
        <v>Safe</v>
      </c>
      <c r="DA10" s="147" t="str">
        <f t="shared" si="24"/>
        <v>Safe</v>
      </c>
      <c r="DB10" s="147" t="str">
        <f t="shared" si="24"/>
        <v>Safe</v>
      </c>
      <c r="DC10" s="147" t="str">
        <f t="shared" si="24"/>
        <v>Safe</v>
      </c>
      <c r="DD10" s="147" t="str">
        <f t="shared" si="24"/>
        <v>Safe</v>
      </c>
      <c r="DE10" s="147" t="str">
        <f t="shared" si="24"/>
        <v>Safe</v>
      </c>
      <c r="DG10" s="147" t="str">
        <f t="shared" si="41"/>
        <v>Safe</v>
      </c>
      <c r="DH10" s="147" t="str">
        <f t="shared" si="25"/>
        <v>Safe</v>
      </c>
      <c r="DI10" s="147" t="str">
        <f t="shared" si="25"/>
        <v>Safe</v>
      </c>
      <c r="DJ10" s="147" t="str">
        <f t="shared" si="25"/>
        <v>Safe</v>
      </c>
      <c r="DK10" s="147" t="str">
        <f t="shared" si="25"/>
        <v>Safe</v>
      </c>
      <c r="DL10" s="147" t="str">
        <f t="shared" si="25"/>
        <v>Safe</v>
      </c>
      <c r="DM10" s="147" t="str">
        <f t="shared" si="25"/>
        <v>Safe</v>
      </c>
      <c r="DN10" s="147" t="str">
        <f t="shared" si="25"/>
        <v>Safe</v>
      </c>
      <c r="DO10" s="147" t="str">
        <f t="shared" si="25"/>
        <v>Safe</v>
      </c>
      <c r="DP10" s="147" t="str">
        <f t="shared" si="25"/>
        <v>Safe</v>
      </c>
      <c r="DR10" s="162">
        <f t="shared" si="42"/>
        <v>193.93548387096774</v>
      </c>
      <c r="DS10" s="162">
        <f t="shared" si="26"/>
        <v>167.2258064516129</v>
      </c>
      <c r="DT10" s="162">
        <f t="shared" si="26"/>
        <v>209</v>
      </c>
      <c r="DU10" s="162">
        <f t="shared" si="26"/>
        <v>175.32258064516128</v>
      </c>
      <c r="DV10" s="162">
        <f t="shared" si="26"/>
        <v>215.87096774193549</v>
      </c>
      <c r="DW10" s="162">
        <f t="shared" si="26"/>
        <v>182.70967741935485</v>
      </c>
      <c r="DX10" s="162">
        <f t="shared" si="26"/>
        <v>222.25806451612902</v>
      </c>
      <c r="DY10" s="162">
        <f t="shared" si="26"/>
        <v>192.03225806451613</v>
      </c>
      <c r="DZ10" s="162">
        <f t="shared" si="26"/>
        <v>618.12903225806451</v>
      </c>
      <c r="EA10" s="162">
        <f t="shared" si="26"/>
        <v>598</v>
      </c>
      <c r="EB10" s="167">
        <f>[1]CO2!AW6</f>
        <v>256.35963707077855</v>
      </c>
      <c r="EC10" s="167">
        <f>[1]CO2!AW32</f>
        <v>223.41803248734098</v>
      </c>
      <c r="ED10" s="167">
        <f>[1]CO2!AX6</f>
        <v>307.63156448493424</v>
      </c>
      <c r="EE10" s="167">
        <f>[1]CO2!AX32</f>
        <v>268.1016389848092</v>
      </c>
      <c r="EF10" s="167">
        <f>[1]CO2!AZ6</f>
        <v>307.63156448493424</v>
      </c>
      <c r="EG10" s="167">
        <f>[1]CO2!AZ32</f>
        <v>268.1016389848092</v>
      </c>
      <c r="EH10" s="154"/>
      <c r="EI10" s="154"/>
      <c r="EJ10" s="167">
        <f>[1]CO2!AY6</f>
        <v>717.80698379818</v>
      </c>
      <c r="EK10" s="167">
        <f>[1]CO2!AY32</f>
        <v>625.57049096455489</v>
      </c>
      <c r="EM10" s="147" t="str">
        <f t="shared" si="43"/>
        <v/>
      </c>
      <c r="EN10" s="147" t="str">
        <f t="shared" si="27"/>
        <v/>
      </c>
      <c r="EO10" s="147" t="str">
        <f t="shared" si="27"/>
        <v/>
      </c>
      <c r="EP10" s="147" t="str">
        <f t="shared" si="27"/>
        <v/>
      </c>
      <c r="EQ10" s="147" t="str">
        <f t="shared" si="27"/>
        <v/>
      </c>
      <c r="ER10" s="147" t="str">
        <f t="shared" si="27"/>
        <v/>
      </c>
      <c r="ES10" s="147" t="str">
        <f t="shared" si="27"/>
        <v/>
      </c>
      <c r="ET10" s="147" t="str">
        <f t="shared" si="27"/>
        <v/>
      </c>
      <c r="EU10" s="147" t="str">
        <f t="shared" si="27"/>
        <v/>
      </c>
      <c r="EV10" s="147" t="str">
        <f t="shared" si="27"/>
        <v/>
      </c>
      <c r="EX10" s="149" t="s">
        <v>386</v>
      </c>
      <c r="EY10" s="163">
        <f>DR56</f>
        <v>165.29032258064515</v>
      </c>
      <c r="EZ10" s="163">
        <f t="shared" si="3"/>
        <v>216.77235234738424</v>
      </c>
      <c r="FA10" s="163">
        <f t="shared" si="4"/>
        <v>142.80645161290323</v>
      </c>
      <c r="FB10" s="163">
        <f t="shared" si="28"/>
        <v>176.10917064019318</v>
      </c>
      <c r="FC10" s="163">
        <f t="shared" si="5"/>
        <v>183.70967741935485</v>
      </c>
      <c r="FD10" s="163">
        <f t="shared" si="29"/>
        <v>260.12682281686108</v>
      </c>
      <c r="FE10" s="163">
        <f t="shared" si="6"/>
        <v>148.19354838709677</v>
      </c>
      <c r="FF10" s="163">
        <f t="shared" si="30"/>
        <v>211.33100476823179</v>
      </c>
      <c r="FG10" s="163">
        <f t="shared" si="7"/>
        <v>184.64516129032259</v>
      </c>
      <c r="FH10" s="163">
        <f t="shared" si="31"/>
        <v>208.91787061795196</v>
      </c>
      <c r="FI10" s="163">
        <f t="shared" si="8"/>
        <v>150.61290322580646</v>
      </c>
      <c r="FJ10" s="163">
        <f t="shared" si="32"/>
        <v>211.33100476823179</v>
      </c>
      <c r="FK10" s="163">
        <f t="shared" si="9"/>
        <v>177.61290322580646</v>
      </c>
      <c r="FL10" s="163"/>
      <c r="FM10" s="163">
        <f t="shared" si="10"/>
        <v>152</v>
      </c>
      <c r="FN10" s="163"/>
      <c r="FO10" s="163">
        <f t="shared" si="11"/>
        <v>492.38709677419354</v>
      </c>
      <c r="FP10" s="163">
        <f t="shared" si="33"/>
        <v>606.96258657267595</v>
      </c>
      <c r="FQ10" s="163">
        <f t="shared" si="12"/>
        <v>428.19354838709677</v>
      </c>
      <c r="FR10" s="163">
        <f t="shared" si="34"/>
        <v>493.1056777925408</v>
      </c>
      <c r="FS10" s="163"/>
      <c r="FT10" s="164"/>
      <c r="FU10" s="164"/>
      <c r="FV10" s="147">
        <f t="shared" si="13"/>
        <v>0</v>
      </c>
      <c r="FW10" s="165">
        <f t="shared" si="14"/>
        <v>0.8249552510703908</v>
      </c>
      <c r="FX10" s="147" t="e">
        <f>IF(AND(FG10="Safe",#REF!= "Safe"),FA10,"")</f>
        <v>#REF!</v>
      </c>
      <c r="FY10" s="162">
        <f t="shared" si="15"/>
        <v>0.90200720374028853</v>
      </c>
      <c r="FZ10" s="162" t="str">
        <f>IF(AND(FH10="Safe", FQ10="Safe"),#REF!,"")</f>
        <v/>
      </c>
      <c r="GA10" s="162">
        <f t="shared" si="16"/>
        <v>2.2830909637538235</v>
      </c>
      <c r="GB10" s="147" t="e">
        <f>IF(AND(FK10="Safe",#REF!= "Safe"),FE10,"")</f>
        <v>#REF!</v>
      </c>
      <c r="GD10" s="147" t="e">
        <f>IF(AND(#REF!="Safe", FL10="Safe"),"",#REF!)</f>
        <v>#REF!</v>
      </c>
      <c r="GE10" s="147" t="e">
        <f>IF(AND(FG10="Safe",#REF!= "Safe"),"",#REF!)</f>
        <v>#REF!</v>
      </c>
      <c r="GF10" s="147" t="e">
        <f>IF(AND(FI10="Safe", FO10="Safe"),"",#REF!)</f>
        <v>#REF!</v>
      </c>
      <c r="GG10" s="147" t="e">
        <f>IF(AND(FH10="Safe", FQ10="Safe"),"",#REF!)</f>
        <v>#REF!</v>
      </c>
      <c r="GH10" s="147" t="e">
        <f>IF(AND(#REF!="Safe", FP10="Safe"),"",#REF!)</f>
        <v>#REF!</v>
      </c>
      <c r="GI10" s="147" t="e">
        <f>IF(AND(FK10="Safe",#REF!= "Safe"),"",#REF!)</f>
        <v>#REF!</v>
      </c>
      <c r="GK10" s="151" t="s">
        <v>386</v>
      </c>
      <c r="GL10" s="149">
        <f>QUARTILE(FW$6:FW$28, 0)</f>
        <v>0.72138803896538839</v>
      </c>
      <c r="GM10" s="149" t="e">
        <f t="shared" ref="GM10:GQ10" si="45">QUARTILE(FX$6:FX$50, 0)</f>
        <v>#REF!</v>
      </c>
      <c r="GN10" s="149">
        <f>QUARTILE(FY$6:FY$28, 0)</f>
        <v>0.69063998187166675</v>
      </c>
      <c r="GO10" s="149" t="e">
        <f t="shared" si="45"/>
        <v>#NUM!</v>
      </c>
      <c r="GP10" s="149">
        <f>QUARTILE(GA$6:GA$28, 0)</f>
        <v>2.239076649350757</v>
      </c>
      <c r="GQ10" s="149" t="e">
        <f t="shared" si="45"/>
        <v>#REF!</v>
      </c>
    </row>
    <row r="11" spans="1:206" ht="14.6">
      <c r="A11" s="147">
        <v>5</v>
      </c>
      <c r="D11" s="162">
        <f>[1]夏季代謝量データ!M7</f>
        <v>0.8249552510703908</v>
      </c>
      <c r="E11" s="162">
        <f>[1]夏季代謝量データ!M33</f>
        <v>0.70475733881487612</v>
      </c>
      <c r="F11" s="162">
        <f>[1]夏季代謝量データ!T7</f>
        <v>0.8570934637325941</v>
      </c>
      <c r="G11" s="162">
        <f>[1]夏季代謝量データ!T33</f>
        <v>0.758602550628804</v>
      </c>
      <c r="H11" s="162">
        <f>[1]夏季代謝量データ!AH7</f>
        <v>0.90200720374028853</v>
      </c>
      <c r="I11" s="162">
        <f>[1]夏季代謝量データ!AH33</f>
        <v>0.80124206489701488</v>
      </c>
      <c r="J11" s="162">
        <f>[1]夏季代謝量データ!AO7</f>
        <v>0.9022578582500197</v>
      </c>
      <c r="K11" s="162">
        <f>[1]夏季代謝量データ!AO33</f>
        <v>0.78851357717964543</v>
      </c>
      <c r="L11" s="162">
        <f>[1]夏季代謝量データ!AA7</f>
        <v>2.2830909637538235</v>
      </c>
      <c r="M11" s="162">
        <f>[1]夏季代謝量データ!AA33</f>
        <v>2.3562242064750296</v>
      </c>
      <c r="N11" s="162"/>
      <c r="O11" s="147" t="str">
        <f t="shared" si="37"/>
        <v>Safe</v>
      </c>
      <c r="P11" s="147" t="str">
        <f t="shared" si="18"/>
        <v>Safe</v>
      </c>
      <c r="Q11" s="147" t="str">
        <f t="shared" si="18"/>
        <v>Safe</v>
      </c>
      <c r="R11" s="147" t="str">
        <f t="shared" si="18"/>
        <v>Safe</v>
      </c>
      <c r="S11" s="147" t="str">
        <f t="shared" si="18"/>
        <v>Safe</v>
      </c>
      <c r="T11" s="147" t="str">
        <f t="shared" si="18"/>
        <v>Safe</v>
      </c>
      <c r="U11" s="147" t="str">
        <f t="shared" si="18"/>
        <v>Safe</v>
      </c>
      <c r="V11" s="147" t="str">
        <f t="shared" si="18"/>
        <v>Safe</v>
      </c>
      <c r="W11" s="147" t="str">
        <f t="shared" si="18"/>
        <v>Safe</v>
      </c>
      <c r="X11" s="147" t="str">
        <f t="shared" si="18"/>
        <v>Safe</v>
      </c>
      <c r="Z11" s="147" t="str">
        <f t="shared" si="19"/>
        <v>Safe</v>
      </c>
      <c r="AA11" s="147" t="str">
        <f t="shared" si="19"/>
        <v>Safe</v>
      </c>
      <c r="AB11" s="147" t="str">
        <f t="shared" si="19"/>
        <v>Safe</v>
      </c>
      <c r="AC11" s="147" t="str">
        <f t="shared" si="19"/>
        <v>Safe</v>
      </c>
      <c r="AD11" s="147" t="str">
        <f t="shared" si="19"/>
        <v>Safe</v>
      </c>
      <c r="AE11" s="147" t="str">
        <f t="shared" si="19"/>
        <v>Safe</v>
      </c>
      <c r="AF11" s="147" t="str">
        <f t="shared" si="19"/>
        <v>Safe</v>
      </c>
      <c r="AG11" s="147" t="str">
        <f t="shared" si="19"/>
        <v>Safe</v>
      </c>
      <c r="AH11" s="147" t="str">
        <f t="shared" si="19"/>
        <v>Safe</v>
      </c>
      <c r="AI11" s="147" t="str">
        <f t="shared" si="19"/>
        <v>Safe</v>
      </c>
      <c r="AK11" s="162">
        <f t="shared" si="38"/>
        <v>0.8249552510703908</v>
      </c>
      <c r="AL11" s="162">
        <f t="shared" si="20"/>
        <v>0.70475733881487612</v>
      </c>
      <c r="AM11" s="162">
        <f t="shared" si="20"/>
        <v>0.8570934637325941</v>
      </c>
      <c r="AN11" s="162">
        <f t="shared" si="20"/>
        <v>0.758602550628804</v>
      </c>
      <c r="AO11" s="162">
        <f t="shared" si="20"/>
        <v>0.90200720374028853</v>
      </c>
      <c r="AP11" s="162">
        <f t="shared" si="20"/>
        <v>0.80124206489701488</v>
      </c>
      <c r="AQ11" s="162">
        <f t="shared" si="20"/>
        <v>0.9022578582500197</v>
      </c>
      <c r="AR11" s="162">
        <f t="shared" si="20"/>
        <v>0.78851357717964543</v>
      </c>
      <c r="AS11" s="162">
        <f t="shared" si="20"/>
        <v>2.2830909637538235</v>
      </c>
      <c r="AT11" s="162">
        <f t="shared" si="20"/>
        <v>2.3562242064750296</v>
      </c>
      <c r="AU11" s="147">
        <v>1</v>
      </c>
      <c r="AV11" s="147">
        <v>1.2</v>
      </c>
      <c r="AW11" s="147">
        <v>1.2</v>
      </c>
      <c r="AX11" s="147">
        <v>2.8</v>
      </c>
      <c r="AZ11" s="147" t="str">
        <f t="shared" si="21"/>
        <v/>
      </c>
      <c r="BA11" s="147" t="str">
        <f t="shared" si="21"/>
        <v/>
      </c>
      <c r="BB11" s="147" t="str">
        <f t="shared" si="21"/>
        <v/>
      </c>
      <c r="BC11" s="147" t="str">
        <f t="shared" si="21"/>
        <v/>
      </c>
      <c r="BD11" s="147" t="str">
        <f t="shared" si="21"/>
        <v/>
      </c>
      <c r="BE11" s="147" t="str">
        <f t="shared" si="21"/>
        <v/>
      </c>
      <c r="BF11" s="147" t="str">
        <f t="shared" si="21"/>
        <v/>
      </c>
      <c r="BG11" s="147" t="str">
        <f t="shared" si="21"/>
        <v/>
      </c>
      <c r="BH11" s="147" t="str">
        <f t="shared" si="21"/>
        <v/>
      </c>
      <c r="BI11" s="147" t="str">
        <f t="shared" si="21"/>
        <v/>
      </c>
      <c r="BK11" s="149" t="s">
        <v>389</v>
      </c>
      <c r="BL11" s="149">
        <f t="shared" si="39"/>
        <v>0.85414616132517185</v>
      </c>
      <c r="BM11" s="149">
        <f t="shared" si="22"/>
        <v>0.77785967550116442</v>
      </c>
      <c r="BN11" s="149">
        <v>1</v>
      </c>
      <c r="BO11" s="149">
        <v>0.88414634146341398</v>
      </c>
      <c r="BP11" s="149">
        <f t="shared" si="23"/>
        <v>0.88777546550712771</v>
      </c>
      <c r="BQ11" s="149">
        <f t="shared" si="23"/>
        <v>0.81837511852983902</v>
      </c>
      <c r="BR11" s="149">
        <v>1.2</v>
      </c>
      <c r="BS11" s="149">
        <f>48/58.14</f>
        <v>0.82559339525283792</v>
      </c>
      <c r="BT11" s="149">
        <v>1.00271002710027</v>
      </c>
      <c r="BU11" s="149">
        <f t="shared" si="0"/>
        <v>0.88201410233662147</v>
      </c>
      <c r="BV11" s="149">
        <f t="shared" si="0"/>
        <v>0.82170192745980442</v>
      </c>
      <c r="BW11" s="149">
        <v>1.2</v>
      </c>
      <c r="BX11" s="149">
        <v>0.982384823848238</v>
      </c>
      <c r="BY11" s="149">
        <f t="shared" si="1"/>
        <v>0.92362866472887872</v>
      </c>
      <c r="BZ11" s="149">
        <f t="shared" si="1"/>
        <v>0.82114338248580532</v>
      </c>
      <c r="CA11" s="149"/>
      <c r="CB11" s="149">
        <v>1.0331978319783199</v>
      </c>
      <c r="CC11" s="149">
        <f t="shared" si="2"/>
        <v>2.6443292964248291</v>
      </c>
      <c r="CD11" s="149">
        <f t="shared" si="2"/>
        <v>2.6325906831602865</v>
      </c>
      <c r="CE11" s="149">
        <v>2.8</v>
      </c>
      <c r="CF11" s="149">
        <v>3</v>
      </c>
      <c r="CH11" s="147">
        <v>5</v>
      </c>
      <c r="CI11" s="147" t="s">
        <v>390</v>
      </c>
      <c r="CJ11" s="147" t="s">
        <v>391</v>
      </c>
      <c r="CK11" s="167">
        <f>[1]CO2!I7</f>
        <v>204.96774193548387</v>
      </c>
      <c r="CL11" s="167">
        <f>[1]CO2!I33</f>
        <v>144.32258064516128</v>
      </c>
      <c r="CM11" s="167">
        <f>[1]CO2!O7</f>
        <v>215.7741935483871</v>
      </c>
      <c r="CN11" s="167">
        <f>[1]CO2!O33</f>
        <v>165.93548387096774</v>
      </c>
      <c r="CO11" s="167">
        <f>[1]CO2!AA7</f>
        <v>224.67741935483872</v>
      </c>
      <c r="CP11" s="167">
        <f>[1]CO2!AA33</f>
        <v>177.96774193548387</v>
      </c>
      <c r="CQ11" s="167">
        <f>[1]CO2!AG7</f>
        <v>225.09677419354838</v>
      </c>
      <c r="CR11" s="167">
        <f>[1]CO2!AG33</f>
        <v>173.90322580645162</v>
      </c>
      <c r="CS11" s="167">
        <f>[1]CO2!U7</f>
        <v>594.93548387096769</v>
      </c>
      <c r="CT11" s="167">
        <f>[1]CO2!U33</f>
        <v>517.48387096774195</v>
      </c>
      <c r="CU11" s="162"/>
      <c r="CV11" s="147" t="str">
        <f t="shared" si="40"/>
        <v>Safe</v>
      </c>
      <c r="CW11" s="147" t="str">
        <f t="shared" si="24"/>
        <v>Safe</v>
      </c>
      <c r="CX11" s="147" t="str">
        <f t="shared" si="24"/>
        <v>Safe</v>
      </c>
      <c r="CY11" s="147" t="str">
        <f t="shared" si="24"/>
        <v>Safe</v>
      </c>
      <c r="CZ11" s="147" t="str">
        <f t="shared" si="24"/>
        <v>Safe</v>
      </c>
      <c r="DA11" s="147" t="str">
        <f t="shared" si="24"/>
        <v>Safe</v>
      </c>
      <c r="DB11" s="147" t="str">
        <f t="shared" si="24"/>
        <v>Safe</v>
      </c>
      <c r="DC11" s="147" t="str">
        <f t="shared" si="24"/>
        <v>Safe</v>
      </c>
      <c r="DD11" s="147" t="str">
        <f t="shared" si="24"/>
        <v>Safe</v>
      </c>
      <c r="DE11" s="147" t="str">
        <f t="shared" si="24"/>
        <v>Safe</v>
      </c>
      <c r="DG11" s="147" t="str">
        <f t="shared" si="41"/>
        <v>Safe</v>
      </c>
      <c r="DH11" s="147" t="str">
        <f t="shared" si="25"/>
        <v>Safe</v>
      </c>
      <c r="DI11" s="147" t="str">
        <f t="shared" si="25"/>
        <v>Safe</v>
      </c>
      <c r="DJ11" s="147" t="str">
        <f t="shared" si="25"/>
        <v>Safe</v>
      </c>
      <c r="DK11" s="147" t="str">
        <f t="shared" si="25"/>
        <v>Safe</v>
      </c>
      <c r="DL11" s="147" t="str">
        <f t="shared" si="25"/>
        <v>Safe</v>
      </c>
      <c r="DM11" s="147" t="str">
        <f t="shared" si="25"/>
        <v>Safe</v>
      </c>
      <c r="DN11" s="147" t="str">
        <f t="shared" si="25"/>
        <v>Safe</v>
      </c>
      <c r="DO11" s="147" t="str">
        <f t="shared" si="25"/>
        <v>Safe</v>
      </c>
      <c r="DP11" s="147" t="str">
        <f t="shared" si="25"/>
        <v>Safe</v>
      </c>
      <c r="DR11" s="162">
        <f t="shared" si="42"/>
        <v>204.96774193548387</v>
      </c>
      <c r="DS11" s="162">
        <f t="shared" si="26"/>
        <v>144.32258064516128</v>
      </c>
      <c r="DT11" s="162">
        <f t="shared" si="26"/>
        <v>215.7741935483871</v>
      </c>
      <c r="DU11" s="162">
        <f t="shared" si="26"/>
        <v>165.93548387096774</v>
      </c>
      <c r="DV11" s="162">
        <f t="shared" si="26"/>
        <v>224.67741935483872</v>
      </c>
      <c r="DW11" s="162">
        <f t="shared" si="26"/>
        <v>177.96774193548387</v>
      </c>
      <c r="DX11" s="162">
        <f t="shared" si="26"/>
        <v>225.09677419354838</v>
      </c>
      <c r="DY11" s="162">
        <f t="shared" si="26"/>
        <v>173.90322580645162</v>
      </c>
      <c r="DZ11" s="162">
        <f t="shared" si="26"/>
        <v>594.93548387096769</v>
      </c>
      <c r="EA11" s="162">
        <f t="shared" si="26"/>
        <v>517.48387096774195</v>
      </c>
      <c r="EB11" s="167">
        <f>[1]CO2!AW7</f>
        <v>259.82417883534112</v>
      </c>
      <c r="EC11" s="167">
        <f>[1]CO2!AW33</f>
        <v>225.4927263244254</v>
      </c>
      <c r="ED11" s="167">
        <f>[1]CO2!AX7</f>
        <v>311.78901460240934</v>
      </c>
      <c r="EE11" s="167">
        <f>[1]CO2!AX33</f>
        <v>270.59127158931051</v>
      </c>
      <c r="EF11" s="167">
        <f>[1]CO2!AZ7</f>
        <v>311.78901460240934</v>
      </c>
      <c r="EG11" s="167">
        <f>[1]CO2!AZ33</f>
        <v>270.59127158931051</v>
      </c>
      <c r="EH11" s="154"/>
      <c r="EI11" s="154"/>
      <c r="EJ11" s="167">
        <f>[1]CO2!AY7</f>
        <v>727.50770073895501</v>
      </c>
      <c r="EK11" s="167">
        <f>[1]CO2!AY33</f>
        <v>631.37963370839111</v>
      </c>
      <c r="EM11" s="147" t="str">
        <f t="shared" si="43"/>
        <v/>
      </c>
      <c r="EN11" s="147" t="str">
        <f t="shared" si="27"/>
        <v/>
      </c>
      <c r="EO11" s="147" t="str">
        <f t="shared" si="27"/>
        <v/>
      </c>
      <c r="EP11" s="147" t="str">
        <f t="shared" si="27"/>
        <v/>
      </c>
      <c r="EQ11" s="147" t="str">
        <f t="shared" si="27"/>
        <v/>
      </c>
      <c r="ER11" s="147" t="str">
        <f t="shared" si="27"/>
        <v/>
      </c>
      <c r="ES11" s="147" t="str">
        <f t="shared" si="27"/>
        <v/>
      </c>
      <c r="ET11" s="147" t="str">
        <f t="shared" si="27"/>
        <v/>
      </c>
      <c r="EU11" s="147" t="str">
        <f t="shared" si="27"/>
        <v/>
      </c>
      <c r="EV11" s="147" t="str">
        <f t="shared" si="27"/>
        <v/>
      </c>
      <c r="EX11" s="149" t="s">
        <v>389</v>
      </c>
      <c r="EY11" s="163">
        <f t="shared" ref="EY11" si="46">DR57</f>
        <v>216.43010752688176</v>
      </c>
      <c r="EZ11" s="163">
        <f t="shared" si="3"/>
        <v>254.04732350777959</v>
      </c>
      <c r="FA11" s="163">
        <f t="shared" si="4"/>
        <v>170.57580645161298</v>
      </c>
      <c r="FB11" s="163">
        <f t="shared" si="28"/>
        <v>220.84698059321315</v>
      </c>
      <c r="FC11" s="163">
        <f t="shared" si="5"/>
        <v>232.95652173913041</v>
      </c>
      <c r="FD11" s="163">
        <f t="shared" si="29"/>
        <v>304.8567882093356</v>
      </c>
      <c r="FE11" s="163">
        <f t="shared" si="6"/>
        <v>173.37096774193549</v>
      </c>
      <c r="FF11" s="163">
        <f t="shared" si="30"/>
        <v>260.47701286576364</v>
      </c>
      <c r="FG11" s="163">
        <f t="shared" si="7"/>
        <v>228.22903225806454</v>
      </c>
      <c r="FH11" s="163">
        <f t="shared" si="31"/>
        <v>299.65376247818813</v>
      </c>
      <c r="FI11" s="163">
        <f t="shared" si="8"/>
        <v>189.07526881720432</v>
      </c>
      <c r="FJ11" s="163">
        <f t="shared" si="32"/>
        <v>265.01637671185568</v>
      </c>
      <c r="FK11" s="163">
        <f t="shared" si="9"/>
        <v>232.58523949169106</v>
      </c>
      <c r="FL11" s="163"/>
      <c r="FM11" s="163">
        <f t="shared" si="10"/>
        <v>182.24731182795699</v>
      </c>
      <c r="FN11" s="163"/>
      <c r="FO11" s="163">
        <f t="shared" si="11"/>
        <v>687.42082111436946</v>
      </c>
      <c r="FP11" s="163">
        <f t="shared" si="33"/>
        <v>711.332505821783</v>
      </c>
      <c r="FQ11" s="163">
        <f t="shared" si="12"/>
        <v>607.14369501466285</v>
      </c>
      <c r="FR11" s="163">
        <f t="shared" si="34"/>
        <v>618.37154566099662</v>
      </c>
      <c r="FS11" s="163"/>
      <c r="FT11" s="164"/>
      <c r="FU11" s="164"/>
      <c r="FV11" s="147">
        <f t="shared" si="13"/>
        <v>0</v>
      </c>
      <c r="FW11" s="165">
        <f t="shared" si="14"/>
        <v>1.0114315198265342</v>
      </c>
      <c r="FX11" s="147" t="e">
        <f>IF(AND(FG11="Safe",#REF!= "Safe"),FA11,"")</f>
        <v>#REF!</v>
      </c>
      <c r="FY11" s="162">
        <f t="shared" si="15"/>
        <v>1.1610265801567707</v>
      </c>
      <c r="FZ11" s="162" t="str">
        <f>IF(AND(FH11="Safe", FQ11="Safe"),#REF!,"")</f>
        <v/>
      </c>
      <c r="GA11" s="162">
        <f t="shared" si="16"/>
        <v>2.9406555284150944</v>
      </c>
      <c r="GB11" s="147" t="e">
        <f>IF(AND(FK11="Safe",#REF!= "Safe"),FE11,"")</f>
        <v>#REF!</v>
      </c>
      <c r="GD11" s="147" t="e">
        <f>IF(AND(#REF!="Safe", FL11="Safe"),"",#REF!)</f>
        <v>#REF!</v>
      </c>
      <c r="GE11" s="147" t="e">
        <f>IF(AND(FG11="Safe",#REF!= "Safe"),"",FA11)</f>
        <v>#REF!</v>
      </c>
      <c r="GF11" s="147">
        <f>IF(AND(FI11="Safe", FO11="Safe"),"",EZ11)</f>
        <v>254.04732350777959</v>
      </c>
      <c r="GG11" s="147" t="e">
        <f>IF(AND(FH11="Safe", FQ11="Safe"),"",#REF!)</f>
        <v>#REF!</v>
      </c>
      <c r="GH11" s="147" t="e">
        <f>IF(AND(#REF!="Safe", FP11="Safe"),"",#REF!)</f>
        <v>#REF!</v>
      </c>
      <c r="GI11" s="147" t="e">
        <f>IF(AND(FK11="Safe",#REF!= "Safe"),"",#REF!)</f>
        <v>#REF!</v>
      </c>
      <c r="GK11" s="151" t="s">
        <v>389</v>
      </c>
      <c r="GL11" s="149">
        <f>EY57</f>
        <v>0</v>
      </c>
      <c r="GM11" s="149">
        <f>EZ57</f>
        <v>0</v>
      </c>
      <c r="GN11" s="149">
        <f>FA57</f>
        <v>0</v>
      </c>
      <c r="GO11" s="149" t="e">
        <f>#REF!</f>
        <v>#REF!</v>
      </c>
      <c r="GP11" s="149">
        <f>FC57</f>
        <v>0</v>
      </c>
      <c r="GQ11" s="149">
        <f>FD57</f>
        <v>0</v>
      </c>
    </row>
    <row r="12" spans="1:206" ht="14.6">
      <c r="A12" s="147">
        <v>6</v>
      </c>
      <c r="D12" s="162">
        <f>[1]夏季代謝量データ!M8</f>
        <v>1.0114315198265342</v>
      </c>
      <c r="E12" s="162">
        <f>[1]夏季代謝量データ!M34</f>
        <v>0.81480277701199288</v>
      </c>
      <c r="F12" s="162">
        <f>[1]夏季代謝量データ!T8</f>
        <v>1.1118397825216599</v>
      </c>
      <c r="G12" s="162">
        <f>[1]夏季代謝量データ!T34</f>
        <v>0.85954188467041415</v>
      </c>
      <c r="H12" s="162">
        <f>[1]夏季代謝量データ!AH8</f>
        <v>1.1610265801567707</v>
      </c>
      <c r="I12" s="162">
        <f>[1]夏季代謝量データ!AH34</f>
        <v>0.82255137962835334</v>
      </c>
      <c r="J12" s="162">
        <f>[1]夏季代謝量データ!AO8</f>
        <v>1.2250846907197634</v>
      </c>
      <c r="K12" s="162">
        <f>[1]夏季代謝量データ!AO34</f>
        <v>0.88956238517885344</v>
      </c>
      <c r="L12" s="162">
        <f>[1]夏季代謝量データ!AA8</f>
        <v>2.9406555284150944</v>
      </c>
      <c r="M12" s="162">
        <f>[1]夏季代謝量データ!AA34</f>
        <v>2.4162515783851939</v>
      </c>
      <c r="N12" s="162"/>
      <c r="O12" s="147" t="str">
        <f t="shared" si="37"/>
        <v>Safe</v>
      </c>
      <c r="P12" s="147" t="str">
        <f t="shared" si="18"/>
        <v>Safe</v>
      </c>
      <c r="Q12" s="147">
        <f t="shared" si="18"/>
        <v>1.1118397825216599</v>
      </c>
      <c r="R12" s="147" t="str">
        <f t="shared" si="18"/>
        <v>Safe</v>
      </c>
      <c r="S12" s="147">
        <f t="shared" si="18"/>
        <v>1.1610265801567707</v>
      </c>
      <c r="T12" s="147" t="str">
        <f t="shared" si="18"/>
        <v>Safe</v>
      </c>
      <c r="U12" s="147">
        <f t="shared" si="18"/>
        <v>1.2250846907197634</v>
      </c>
      <c r="V12" s="147" t="str">
        <f t="shared" si="18"/>
        <v>Safe</v>
      </c>
      <c r="W12" s="147" t="str">
        <f t="shared" si="18"/>
        <v>Safe</v>
      </c>
      <c r="X12" s="147" t="str">
        <f t="shared" si="18"/>
        <v>Safe</v>
      </c>
      <c r="Z12" s="147" t="str">
        <f t="shared" si="19"/>
        <v>Safe</v>
      </c>
      <c r="AA12" s="147" t="str">
        <f t="shared" si="19"/>
        <v>Safe</v>
      </c>
      <c r="AB12" s="147" t="str">
        <f t="shared" si="19"/>
        <v>Safe</v>
      </c>
      <c r="AC12" s="147" t="str">
        <f t="shared" si="19"/>
        <v>Safe</v>
      </c>
      <c r="AD12" s="147" t="str">
        <f t="shared" si="19"/>
        <v>Safe</v>
      </c>
      <c r="AE12" s="147" t="str">
        <f t="shared" si="19"/>
        <v>Safe</v>
      </c>
      <c r="AF12" s="147" t="str">
        <f t="shared" si="19"/>
        <v>Safe</v>
      </c>
      <c r="AG12" s="147" t="str">
        <f t="shared" si="19"/>
        <v>Safe</v>
      </c>
      <c r="AH12" s="147" t="str">
        <f t="shared" si="19"/>
        <v>Safe</v>
      </c>
      <c r="AI12" s="147" t="str">
        <f t="shared" si="19"/>
        <v>Safe</v>
      </c>
      <c r="AK12" s="162">
        <f t="shared" si="38"/>
        <v>1.0114315198265342</v>
      </c>
      <c r="AL12" s="162">
        <f t="shared" si="20"/>
        <v>0.81480277701199288</v>
      </c>
      <c r="AM12" s="162" t="str">
        <f t="shared" si="20"/>
        <v/>
      </c>
      <c r="AN12" s="162">
        <f t="shared" si="20"/>
        <v>0.85954188467041415</v>
      </c>
      <c r="AO12" s="162" t="str">
        <f t="shared" si="20"/>
        <v/>
      </c>
      <c r="AP12" s="162">
        <f t="shared" si="20"/>
        <v>0.82255137962835334</v>
      </c>
      <c r="AQ12" s="162" t="str">
        <f t="shared" si="20"/>
        <v/>
      </c>
      <c r="AR12" s="162">
        <f t="shared" si="20"/>
        <v>0.88956238517885344</v>
      </c>
      <c r="AS12" s="162">
        <f t="shared" si="20"/>
        <v>2.9406555284150944</v>
      </c>
      <c r="AT12" s="162">
        <f t="shared" si="20"/>
        <v>2.4162515783851939</v>
      </c>
      <c r="AU12" s="147">
        <v>1</v>
      </c>
      <c r="AV12" s="147">
        <v>1.2</v>
      </c>
      <c r="AW12" s="147">
        <v>1.2</v>
      </c>
      <c r="AX12" s="147">
        <v>2.8</v>
      </c>
      <c r="AZ12" s="147" t="str">
        <f t="shared" si="21"/>
        <v/>
      </c>
      <c r="BA12" s="147" t="str">
        <f t="shared" si="21"/>
        <v/>
      </c>
      <c r="BB12" s="147">
        <f t="shared" si="21"/>
        <v>1.1118397825216599</v>
      </c>
      <c r="BC12" s="147" t="str">
        <f t="shared" si="21"/>
        <v/>
      </c>
      <c r="BD12" s="147">
        <f t="shared" si="21"/>
        <v>1.1610265801567707</v>
      </c>
      <c r="BE12" s="147" t="str">
        <f t="shared" si="21"/>
        <v/>
      </c>
      <c r="BF12" s="147">
        <f t="shared" si="21"/>
        <v>1.2250846907197634</v>
      </c>
      <c r="BG12" s="147" t="str">
        <f t="shared" si="21"/>
        <v/>
      </c>
      <c r="BH12" s="147" t="str">
        <f t="shared" si="21"/>
        <v/>
      </c>
      <c r="BI12" s="147" t="str">
        <f t="shared" si="21"/>
        <v/>
      </c>
      <c r="BK12" s="166" t="s">
        <v>392</v>
      </c>
      <c r="BL12" s="149"/>
      <c r="BM12" s="149"/>
      <c r="BN12" s="149"/>
      <c r="BO12" s="149">
        <v>1.393</v>
      </c>
      <c r="BP12" s="149">
        <f>BB27</f>
        <v>1.2556882053992688</v>
      </c>
      <c r="BQ12" s="149"/>
      <c r="BR12" s="149"/>
      <c r="BS12" s="149"/>
      <c r="BT12" s="149"/>
      <c r="BU12" s="149"/>
      <c r="BV12" s="149"/>
      <c r="BW12" s="149"/>
      <c r="BX12" s="149"/>
      <c r="BY12" s="149">
        <f>BF17</f>
        <v>0.67540153780643442</v>
      </c>
      <c r="BZ12" s="149"/>
      <c r="CA12" s="149"/>
      <c r="CB12" s="149"/>
      <c r="CC12" s="149"/>
      <c r="CD12" s="149" t="str">
        <f>BI9</f>
        <v/>
      </c>
      <c r="CE12" s="149"/>
      <c r="CF12" s="149"/>
      <c r="CH12" s="147">
        <v>6</v>
      </c>
      <c r="CI12" s="147" t="s">
        <v>393</v>
      </c>
      <c r="CJ12" s="147" t="s">
        <v>394</v>
      </c>
      <c r="CK12" s="167">
        <f>[1]CO2!I8</f>
        <v>318.90322580645159</v>
      </c>
      <c r="CL12" s="167">
        <f>[1]CO2!I34</f>
        <v>170.90322580645162</v>
      </c>
      <c r="CM12" s="167">
        <f>[1]CO2!O8</f>
        <v>305.22580645161293</v>
      </c>
      <c r="CN12" s="167">
        <f>[1]CO2!O34</f>
        <v>176</v>
      </c>
      <c r="CO12" s="167">
        <f>[1]CO2!AA8</f>
        <v>373.32258064516128</v>
      </c>
      <c r="CP12" s="167">
        <f>[1]CO2!AA34</f>
        <v>175.09677419354838</v>
      </c>
      <c r="CQ12" s="167">
        <f>[1]CO2!AG8</f>
        <v>339.65517241379308</v>
      </c>
      <c r="CR12" s="167">
        <f>[1]CO2!AG34</f>
        <v>181.67741935483872</v>
      </c>
      <c r="CS12" s="167">
        <f>[1]CO2!U8</f>
        <v>887.06451612903231</v>
      </c>
      <c r="CT12" s="167">
        <f>[1]CO2!U34</f>
        <v>502.58064516129031</v>
      </c>
      <c r="CU12" s="162"/>
      <c r="CV12" s="147">
        <f t="shared" si="40"/>
        <v>318.90322580645159</v>
      </c>
      <c r="CW12" s="147" t="str">
        <f t="shared" si="24"/>
        <v>Safe</v>
      </c>
      <c r="CX12" s="147" t="str">
        <f t="shared" si="24"/>
        <v>Safe</v>
      </c>
      <c r="CY12" s="147" t="str">
        <f t="shared" si="24"/>
        <v>Safe</v>
      </c>
      <c r="CZ12" s="147">
        <f t="shared" si="24"/>
        <v>373.32258064516128</v>
      </c>
      <c r="DA12" s="147" t="str">
        <f t="shared" si="24"/>
        <v>Safe</v>
      </c>
      <c r="DB12" s="147">
        <f t="shared" si="24"/>
        <v>339.65517241379308</v>
      </c>
      <c r="DC12" s="147" t="str">
        <f t="shared" si="24"/>
        <v>Safe</v>
      </c>
      <c r="DD12" s="147" t="str">
        <f t="shared" si="24"/>
        <v>Safe</v>
      </c>
      <c r="DE12" s="147" t="str">
        <f t="shared" si="24"/>
        <v>Safe</v>
      </c>
      <c r="DG12" s="147" t="str">
        <f t="shared" si="41"/>
        <v>Safe</v>
      </c>
      <c r="DH12" s="147" t="str">
        <f t="shared" si="25"/>
        <v>Safe</v>
      </c>
      <c r="DI12" s="147" t="str">
        <f t="shared" si="25"/>
        <v>Safe</v>
      </c>
      <c r="DJ12" s="147" t="str">
        <f t="shared" si="25"/>
        <v>Safe</v>
      </c>
      <c r="DK12" s="147" t="str">
        <f t="shared" si="25"/>
        <v>Safe</v>
      </c>
      <c r="DL12" s="147" t="str">
        <f t="shared" si="25"/>
        <v>Safe</v>
      </c>
      <c r="DM12" s="147" t="str">
        <f t="shared" si="25"/>
        <v>Safe</v>
      </c>
      <c r="DN12" s="147" t="str">
        <f t="shared" si="25"/>
        <v>Safe</v>
      </c>
      <c r="DO12" s="147" t="str">
        <f t="shared" si="25"/>
        <v>Safe</v>
      </c>
      <c r="DP12" s="147" t="str">
        <f t="shared" si="25"/>
        <v>Safe</v>
      </c>
      <c r="DR12" s="162" t="str">
        <f t="shared" si="42"/>
        <v/>
      </c>
      <c r="DS12" s="162">
        <f t="shared" si="26"/>
        <v>170.90322580645162</v>
      </c>
      <c r="DT12" s="162">
        <f t="shared" si="26"/>
        <v>305.22580645161293</v>
      </c>
      <c r="DU12" s="162">
        <f t="shared" si="26"/>
        <v>176</v>
      </c>
      <c r="DV12" s="162" t="str">
        <f t="shared" si="26"/>
        <v/>
      </c>
      <c r="DW12" s="162">
        <f t="shared" si="26"/>
        <v>175.09677419354838</v>
      </c>
      <c r="DX12" s="162" t="str">
        <f t="shared" si="26"/>
        <v/>
      </c>
      <c r="DY12" s="162">
        <f t="shared" si="26"/>
        <v>181.67741935483872</v>
      </c>
      <c r="DZ12" s="162">
        <f t="shared" si="26"/>
        <v>887.06451612903231</v>
      </c>
      <c r="EA12" s="162">
        <f t="shared" si="26"/>
        <v>502.58064516129031</v>
      </c>
      <c r="EB12" s="167">
        <f>[1]CO2!AW8</f>
        <v>274.13864820936692</v>
      </c>
      <c r="EC12" s="167">
        <f>[1]CO2!AW34</f>
        <v>204.97996366758028</v>
      </c>
      <c r="ED12" s="167">
        <f>[1]CO2!AX8</f>
        <v>328.96637785124034</v>
      </c>
      <c r="EE12" s="167">
        <f>[1]CO2!AX34</f>
        <v>245.97595640109634</v>
      </c>
      <c r="EF12" s="167">
        <f>[1]CO2!AZ8</f>
        <v>328.96637785124034</v>
      </c>
      <c r="EG12" s="167">
        <f>[1]CO2!AZ34</f>
        <v>245.97595640109634</v>
      </c>
      <c r="EH12" s="154"/>
      <c r="EI12" s="154"/>
      <c r="EJ12" s="167">
        <f>[1]CO2!AY8</f>
        <v>767.5882149862274</v>
      </c>
      <c r="EK12" s="167">
        <f>[1]CO2!AY34</f>
        <v>573.94389826922463</v>
      </c>
      <c r="EM12" s="147">
        <f t="shared" si="43"/>
        <v>318.90322580645159</v>
      </c>
      <c r="EN12" s="147" t="str">
        <f t="shared" si="27"/>
        <v/>
      </c>
      <c r="EO12" s="147" t="str">
        <f t="shared" si="27"/>
        <v/>
      </c>
      <c r="EP12" s="147" t="str">
        <f t="shared" si="27"/>
        <v/>
      </c>
      <c r="EQ12" s="147">
        <f t="shared" si="27"/>
        <v>373.32258064516128</v>
      </c>
      <c r="ER12" s="147" t="str">
        <f t="shared" si="27"/>
        <v/>
      </c>
      <c r="ES12" s="147">
        <f t="shared" si="27"/>
        <v>339.65517241379308</v>
      </c>
      <c r="ET12" s="147" t="str">
        <f t="shared" si="27"/>
        <v/>
      </c>
      <c r="EU12" s="147" t="str">
        <f t="shared" si="27"/>
        <v/>
      </c>
      <c r="EV12" s="147" t="str">
        <f t="shared" si="27"/>
        <v/>
      </c>
      <c r="EX12" s="166" t="s">
        <v>392</v>
      </c>
      <c r="EY12" s="163">
        <f>EM12</f>
        <v>318.90322580645159</v>
      </c>
      <c r="EZ12" s="163"/>
      <c r="FA12" s="163">
        <f>EN15</f>
        <v>217.16129032258064</v>
      </c>
      <c r="FB12" s="163"/>
      <c r="FC12" s="163"/>
      <c r="FD12" s="163"/>
      <c r="FE12" s="163">
        <f>EP15</f>
        <v>230.83870967741936</v>
      </c>
      <c r="FF12" s="163"/>
      <c r="FG12" s="163">
        <f>EQ7</f>
        <v>330.80645161290323</v>
      </c>
      <c r="FH12" s="163"/>
      <c r="FI12" s="163">
        <f>ER21</f>
        <v>269.90322580645159</v>
      </c>
      <c r="FJ12" s="163"/>
      <c r="FK12" s="163">
        <f>ES12</f>
        <v>339.65517241379308</v>
      </c>
      <c r="FL12" s="163"/>
      <c r="FM12" s="163"/>
      <c r="FN12" s="163"/>
      <c r="FO12" s="163">
        <f>EU15</f>
        <v>960.93548387096769</v>
      </c>
      <c r="FP12" s="163"/>
      <c r="FQ12" s="163"/>
      <c r="FR12" s="163"/>
      <c r="FS12" s="163"/>
      <c r="FT12" s="164"/>
      <c r="FU12" s="164"/>
      <c r="FV12" s="147">
        <f t="shared" si="13"/>
        <v>0</v>
      </c>
      <c r="FW12" s="165">
        <f t="shared" si="14"/>
        <v>0.81928341626865397</v>
      </c>
      <c r="FX12" s="147" t="e">
        <f>IF(AND(FG12="Safe",#REF!= "Safe"),EZ12,"")</f>
        <v>#REF!</v>
      </c>
      <c r="FY12" s="162">
        <f t="shared" si="15"/>
        <v>0.96293999675220454</v>
      </c>
      <c r="FZ12" s="162" t="str">
        <f>IF(AND(FH12="Safe", FQ12="Safe"),#REF!,"")</f>
        <v/>
      </c>
      <c r="GA12" s="162">
        <f t="shared" si="16"/>
        <v>2.3627522218785972</v>
      </c>
      <c r="GB12" s="147" t="e">
        <f>IF(AND(FK12="Safe",#REF!= "Safe"),FD12,"")</f>
        <v>#REF!</v>
      </c>
      <c r="GD12" s="147" t="e">
        <f>IF(AND(#REF!="Safe", FM12="Safe"),"",#REF!)</f>
        <v>#REF!</v>
      </c>
      <c r="GE12" s="147" t="e">
        <f>IF(AND(FG12="Safe",#REF!= "Safe"),"",EZ12)</f>
        <v>#REF!</v>
      </c>
      <c r="GF12" s="147" t="e">
        <f>IF(AND(FI12="Safe", FO12="Safe"),"",#REF!)</f>
        <v>#REF!</v>
      </c>
      <c r="GG12" s="147" t="e">
        <f>IF(AND(FH12="Safe", FQ12="Safe"),"",#REF!)</f>
        <v>#REF!</v>
      </c>
      <c r="GH12" s="147" t="e">
        <f>IF(AND(#REF!="Safe", FP12="Safe"),"",#REF!)</f>
        <v>#REF!</v>
      </c>
      <c r="GI12" s="147" t="e">
        <f>IF(AND(FK12="Safe",#REF!= "Safe"),"",#REF!)</f>
        <v>#REF!</v>
      </c>
      <c r="GK12" s="168" t="s">
        <v>392</v>
      </c>
      <c r="GL12" s="149"/>
      <c r="GM12" s="149" t="e">
        <f>GE11</f>
        <v>#REF!</v>
      </c>
      <c r="GN12" s="149">
        <f>GF11</f>
        <v>254.04732350777959</v>
      </c>
      <c r="GO12" s="149"/>
      <c r="GP12" s="149" t="e">
        <f>GH9</f>
        <v>#REF!</v>
      </c>
      <c r="GQ12" s="169"/>
      <c r="GW12" s="147" t="s">
        <v>395</v>
      </c>
      <c r="GX12" s="147" t="s">
        <v>396</v>
      </c>
    </row>
    <row r="13" spans="1:206" ht="14.6">
      <c r="A13" s="147">
        <v>7</v>
      </c>
      <c r="D13" s="162">
        <f>[1]夏季代謝量データ!M9</f>
        <v>0.81928341626865397</v>
      </c>
      <c r="E13" s="162">
        <f>[1]夏季代謝量データ!M35</f>
        <v>0.77171656163917579</v>
      </c>
      <c r="F13" s="162">
        <f>[1]夏季代謝量データ!T9</f>
        <v>0.92072992675837062</v>
      </c>
      <c r="G13" s="162">
        <f>[1]夏季代謝量データ!T35</f>
        <v>0.78371552837244918</v>
      </c>
      <c r="H13" s="162">
        <f>[1]夏季代謝量データ!AH9</f>
        <v>0.96293999675220454</v>
      </c>
      <c r="I13" s="162">
        <f>[1]夏季代謝量データ!AH35</f>
        <v>0.80322941260965774</v>
      </c>
      <c r="J13" s="162">
        <f>[1]夏季代謝量データ!AO9</f>
        <v>0.98573650214803699</v>
      </c>
      <c r="K13" s="162">
        <f>[1]夏季代謝量データ!AO35</f>
        <v>0.8425861186133845</v>
      </c>
      <c r="L13" s="162">
        <f>[1]夏季代謝量データ!AA9</f>
        <v>2.3627522218785972</v>
      </c>
      <c r="M13" s="162">
        <f>[1]夏季代謝量データ!AA35</f>
        <v>2.4829245169196708</v>
      </c>
      <c r="N13" s="162"/>
      <c r="O13" s="147" t="str">
        <f t="shared" si="37"/>
        <v>Safe</v>
      </c>
      <c r="P13" s="147" t="str">
        <f t="shared" si="18"/>
        <v>Safe</v>
      </c>
      <c r="Q13" s="147" t="str">
        <f t="shared" si="18"/>
        <v>Safe</v>
      </c>
      <c r="R13" s="147" t="str">
        <f t="shared" si="18"/>
        <v>Safe</v>
      </c>
      <c r="S13" s="147" t="str">
        <f t="shared" si="18"/>
        <v>Safe</v>
      </c>
      <c r="T13" s="147" t="str">
        <f t="shared" si="18"/>
        <v>Safe</v>
      </c>
      <c r="U13" s="147" t="str">
        <f t="shared" si="18"/>
        <v>Safe</v>
      </c>
      <c r="V13" s="147" t="str">
        <f t="shared" si="18"/>
        <v>Safe</v>
      </c>
      <c r="W13" s="147" t="str">
        <f t="shared" si="18"/>
        <v>Safe</v>
      </c>
      <c r="X13" s="147" t="str">
        <f t="shared" si="18"/>
        <v>Safe</v>
      </c>
      <c r="Z13" s="147" t="str">
        <f t="shared" si="19"/>
        <v>Safe</v>
      </c>
      <c r="AA13" s="147" t="str">
        <f t="shared" si="19"/>
        <v>Safe</v>
      </c>
      <c r="AB13" s="147" t="str">
        <f t="shared" si="19"/>
        <v>Safe</v>
      </c>
      <c r="AC13" s="147" t="str">
        <f t="shared" si="19"/>
        <v>Safe</v>
      </c>
      <c r="AD13" s="147" t="str">
        <f t="shared" si="19"/>
        <v>Safe</v>
      </c>
      <c r="AE13" s="147" t="str">
        <f t="shared" si="19"/>
        <v>Safe</v>
      </c>
      <c r="AF13" s="147" t="str">
        <f t="shared" si="19"/>
        <v>Safe</v>
      </c>
      <c r="AG13" s="147" t="str">
        <f t="shared" si="19"/>
        <v>Safe</v>
      </c>
      <c r="AH13" s="147" t="str">
        <f t="shared" si="19"/>
        <v>Safe</v>
      </c>
      <c r="AI13" s="147" t="str">
        <f t="shared" si="19"/>
        <v>Safe</v>
      </c>
      <c r="AK13" s="162">
        <f t="shared" si="38"/>
        <v>0.81928341626865397</v>
      </c>
      <c r="AL13" s="162">
        <f t="shared" si="20"/>
        <v>0.77171656163917579</v>
      </c>
      <c r="AM13" s="162">
        <f t="shared" si="20"/>
        <v>0.92072992675837062</v>
      </c>
      <c r="AN13" s="162">
        <f t="shared" si="20"/>
        <v>0.78371552837244918</v>
      </c>
      <c r="AO13" s="162">
        <f t="shared" si="20"/>
        <v>0.96293999675220454</v>
      </c>
      <c r="AP13" s="162">
        <f t="shared" si="20"/>
        <v>0.80322941260965774</v>
      </c>
      <c r="AQ13" s="162">
        <f t="shared" si="20"/>
        <v>0.98573650214803699</v>
      </c>
      <c r="AR13" s="162">
        <f t="shared" si="20"/>
        <v>0.8425861186133845</v>
      </c>
      <c r="AS13" s="162">
        <f t="shared" si="20"/>
        <v>2.3627522218785972</v>
      </c>
      <c r="AT13" s="162">
        <f t="shared" si="20"/>
        <v>2.4829245169196708</v>
      </c>
      <c r="AU13" s="147">
        <v>1</v>
      </c>
      <c r="AV13" s="147">
        <v>1.2</v>
      </c>
      <c r="AW13" s="147">
        <v>1.2</v>
      </c>
      <c r="AX13" s="147">
        <v>2.8</v>
      </c>
      <c r="AZ13" s="147" t="str">
        <f t="shared" si="21"/>
        <v/>
      </c>
      <c r="BA13" s="147" t="str">
        <f t="shared" si="21"/>
        <v/>
      </c>
      <c r="BB13" s="147" t="str">
        <f t="shared" si="21"/>
        <v/>
      </c>
      <c r="BC13" s="147" t="str">
        <f t="shared" si="21"/>
        <v/>
      </c>
      <c r="BD13" s="147" t="str">
        <f t="shared" si="21"/>
        <v/>
      </c>
      <c r="BE13" s="147" t="str">
        <f t="shared" si="21"/>
        <v/>
      </c>
      <c r="BF13" s="147" t="str">
        <f t="shared" si="21"/>
        <v/>
      </c>
      <c r="BG13" s="147" t="str">
        <f t="shared" si="21"/>
        <v/>
      </c>
      <c r="BH13" s="147" t="str">
        <f t="shared" si="21"/>
        <v/>
      </c>
      <c r="BI13" s="147" t="str">
        <f t="shared" si="21"/>
        <v/>
      </c>
      <c r="BK13" s="149" t="s">
        <v>397</v>
      </c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>
        <f>BF27</f>
        <v>1.2881756667228175</v>
      </c>
      <c r="BZ13" s="149"/>
      <c r="CA13" s="149"/>
      <c r="CB13" s="149"/>
      <c r="CC13" s="149"/>
      <c r="CD13" s="149" t="str">
        <f>BI23</f>
        <v/>
      </c>
      <c r="CE13" s="149"/>
      <c r="CF13" s="149"/>
      <c r="CH13" s="147">
        <v>7</v>
      </c>
      <c r="CI13" s="147" t="s">
        <v>398</v>
      </c>
      <c r="CJ13" s="147" t="s">
        <v>399</v>
      </c>
      <c r="CK13" s="167">
        <f>[1]CO2!I9</f>
        <v>207</v>
      </c>
      <c r="CL13" s="167">
        <f>[1]CO2!I35</f>
        <v>177.80645161290323</v>
      </c>
      <c r="CM13" s="167">
        <f>[1]CO2!O9</f>
        <v>226.7741935483871</v>
      </c>
      <c r="CN13" s="167">
        <f>[1]CO2!O35</f>
        <v>177.29032258064515</v>
      </c>
      <c r="CO13" s="167">
        <f>[1]CO2!AA9</f>
        <v>251.35483870967741</v>
      </c>
      <c r="CP13" s="167">
        <f>[1]CO2!AA35</f>
        <v>178.54838709677421</v>
      </c>
      <c r="CQ13" s="167">
        <f>[1]CO2!AG9</f>
        <v>244.83870967741936</v>
      </c>
      <c r="CR13" s="167">
        <f>[1]CO2!AG35</f>
        <v>181.29032258064515</v>
      </c>
      <c r="CS13" s="167">
        <f>[1]CO2!U9</f>
        <v>588.61290322580646</v>
      </c>
      <c r="CT13" s="167">
        <f>[1]CO2!U35</f>
        <v>567.45161290322585</v>
      </c>
      <c r="CU13" s="162"/>
      <c r="CV13" s="147" t="str">
        <f t="shared" si="40"/>
        <v>Safe</v>
      </c>
      <c r="CW13" s="147" t="str">
        <f t="shared" si="24"/>
        <v>Safe</v>
      </c>
      <c r="CX13" s="147" t="str">
        <f t="shared" si="24"/>
        <v>Safe</v>
      </c>
      <c r="CY13" s="147" t="str">
        <f t="shared" si="24"/>
        <v>Safe</v>
      </c>
      <c r="CZ13" s="147" t="str">
        <f t="shared" si="24"/>
        <v>Safe</v>
      </c>
      <c r="DA13" s="147" t="str">
        <f t="shared" si="24"/>
        <v>Safe</v>
      </c>
      <c r="DB13" s="147" t="str">
        <f t="shared" si="24"/>
        <v>Safe</v>
      </c>
      <c r="DC13" s="147" t="str">
        <f t="shared" si="24"/>
        <v>Safe</v>
      </c>
      <c r="DD13" s="147" t="str">
        <f t="shared" si="24"/>
        <v>Safe</v>
      </c>
      <c r="DE13" s="147" t="str">
        <f t="shared" si="24"/>
        <v>Safe</v>
      </c>
      <c r="DG13" s="147" t="str">
        <f t="shared" si="41"/>
        <v>Safe</v>
      </c>
      <c r="DH13" s="147" t="str">
        <f t="shared" si="25"/>
        <v>Safe</v>
      </c>
      <c r="DI13" s="147" t="str">
        <f t="shared" si="25"/>
        <v>Safe</v>
      </c>
      <c r="DJ13" s="147" t="str">
        <f t="shared" si="25"/>
        <v>Safe</v>
      </c>
      <c r="DK13" s="147" t="str">
        <f t="shared" si="25"/>
        <v>Safe</v>
      </c>
      <c r="DL13" s="147" t="str">
        <f t="shared" si="25"/>
        <v>Safe</v>
      </c>
      <c r="DM13" s="147" t="str">
        <f t="shared" si="25"/>
        <v>Safe</v>
      </c>
      <c r="DN13" s="147" t="str">
        <f t="shared" si="25"/>
        <v>Safe</v>
      </c>
      <c r="DO13" s="147" t="str">
        <f t="shared" si="25"/>
        <v>Safe</v>
      </c>
      <c r="DP13" s="147" t="str">
        <f t="shared" si="25"/>
        <v>Safe</v>
      </c>
      <c r="DR13" s="162">
        <f t="shared" si="42"/>
        <v>207</v>
      </c>
      <c r="DS13" s="162">
        <f t="shared" si="26"/>
        <v>177.80645161290323</v>
      </c>
      <c r="DT13" s="162">
        <f t="shared" si="26"/>
        <v>226.7741935483871</v>
      </c>
      <c r="DU13" s="162">
        <f t="shared" si="26"/>
        <v>177.29032258064515</v>
      </c>
      <c r="DV13" s="162">
        <f t="shared" si="26"/>
        <v>251.35483870967741</v>
      </c>
      <c r="DW13" s="162">
        <f t="shared" si="26"/>
        <v>178.54838709677421</v>
      </c>
      <c r="DX13" s="162">
        <f t="shared" si="26"/>
        <v>244.83870967741936</v>
      </c>
      <c r="DY13" s="162">
        <f t="shared" si="26"/>
        <v>181.29032258064515</v>
      </c>
      <c r="DZ13" s="162">
        <f t="shared" si="26"/>
        <v>588.61290322580646</v>
      </c>
      <c r="EA13" s="162">
        <f t="shared" si="26"/>
        <v>567.45161290322585</v>
      </c>
      <c r="EB13" s="167">
        <f>[1]CO2!AW9</f>
        <v>227.66244623172938</v>
      </c>
      <c r="EC13" s="167">
        <f>[1]CO2!AW35</f>
        <v>220.74238097444439</v>
      </c>
      <c r="ED13" s="167">
        <f>[1]CO2!AX9</f>
        <v>273.19493547807525</v>
      </c>
      <c r="EE13" s="167">
        <f>[1]CO2!AX35</f>
        <v>264.89085716933323</v>
      </c>
      <c r="EF13" s="167">
        <f>[1]CO2!AZ9</f>
        <v>273.19493547807525</v>
      </c>
      <c r="EG13" s="167">
        <f>[1]CO2!AZ35</f>
        <v>264.89085716933323</v>
      </c>
      <c r="EH13" s="154"/>
      <c r="EI13" s="154"/>
      <c r="EJ13" s="167">
        <f>[1]CO2!AY9</f>
        <v>637.4548494488422</v>
      </c>
      <c r="EK13" s="167">
        <f>[1]CO2!AY35</f>
        <v>618.07866672844432</v>
      </c>
      <c r="EM13" s="147" t="str">
        <f t="shared" si="43"/>
        <v/>
      </c>
      <c r="EN13" s="147" t="str">
        <f t="shared" si="27"/>
        <v/>
      </c>
      <c r="EO13" s="147" t="str">
        <f t="shared" si="27"/>
        <v/>
      </c>
      <c r="EP13" s="147" t="str">
        <f t="shared" si="27"/>
        <v/>
      </c>
      <c r="EQ13" s="147" t="str">
        <f t="shared" si="27"/>
        <v/>
      </c>
      <c r="ER13" s="147" t="str">
        <f t="shared" si="27"/>
        <v/>
      </c>
      <c r="ES13" s="147" t="str">
        <f t="shared" si="27"/>
        <v/>
      </c>
      <c r="ET13" s="147" t="str">
        <f t="shared" si="27"/>
        <v/>
      </c>
      <c r="EU13" s="147" t="str">
        <f t="shared" si="27"/>
        <v/>
      </c>
      <c r="EV13" s="147" t="str">
        <f t="shared" si="27"/>
        <v/>
      </c>
      <c r="EX13" s="149" t="s">
        <v>397</v>
      </c>
      <c r="EY13" s="163">
        <f>EM15</f>
        <v>279.96774193548384</v>
      </c>
      <c r="EZ13" s="163"/>
      <c r="FA13" s="163">
        <f>EN21</f>
        <v>210.61290322580646</v>
      </c>
      <c r="FB13" s="163"/>
      <c r="FC13" s="163"/>
      <c r="FD13" s="163"/>
      <c r="FE13" s="163"/>
      <c r="FF13" s="163"/>
      <c r="FG13" s="163">
        <f>EQ12</f>
        <v>373.32258064516128</v>
      </c>
      <c r="FH13" s="163"/>
      <c r="FI13" s="163"/>
      <c r="FJ13" s="163"/>
      <c r="FK13" s="163"/>
      <c r="FL13" s="163"/>
      <c r="FM13" s="163"/>
      <c r="FN13" s="163"/>
      <c r="FO13" s="163"/>
      <c r="FP13" s="163"/>
      <c r="FQ13" s="163"/>
      <c r="FR13" s="163"/>
      <c r="FS13" s="163"/>
      <c r="FT13" s="164"/>
      <c r="FU13" s="164"/>
      <c r="FV13" s="147">
        <f t="shared" si="13"/>
        <v>0</v>
      </c>
      <c r="FW13" s="165">
        <f t="shared" si="14"/>
        <v>0.8172966892562239</v>
      </c>
      <c r="FX13" s="147" t="e">
        <f>IF(AND(FG13="Safe",#REF!= "Safe"),EZ13,"")</f>
        <v>#REF!</v>
      </c>
      <c r="FY13" s="162">
        <f t="shared" si="15"/>
        <v>0.87281474838324136</v>
      </c>
      <c r="FZ13" s="162" t="str">
        <f>IF(AND(FH13="Safe", FQ13="Safe"),#REF!,"")</f>
        <v/>
      </c>
      <c r="GA13" s="162">
        <f t="shared" si="16"/>
        <v>2.4353455257896544</v>
      </c>
      <c r="GB13" s="147" t="e">
        <f>IF(AND(FK13="Safe",#REF!= "Safe"),FD13,"")</f>
        <v>#REF!</v>
      </c>
      <c r="GD13" s="147" t="e">
        <f>IF(AND(#REF!="Safe", FM13="Safe"),"",#REF!)</f>
        <v>#REF!</v>
      </c>
      <c r="GE13" s="147" t="e">
        <f>IF(AND(FG13="Safe",#REF!= "Safe"),"",EZ13)</f>
        <v>#REF!</v>
      </c>
      <c r="GF13" s="147" t="e">
        <f>IF(AND(FI13="Safe", FO13="Safe"),"",#REF!)</f>
        <v>#REF!</v>
      </c>
      <c r="GG13" s="147" t="e">
        <f>IF(AND(FH13="Safe", FQ13="Safe"),"",#REF!)</f>
        <v>#REF!</v>
      </c>
      <c r="GH13" s="147" t="e">
        <f>IF(AND(#REF!="Safe", FP13="Safe"),"",#REF!)</f>
        <v>#REF!</v>
      </c>
      <c r="GI13" s="147" t="e">
        <f>IF(AND(FK13="Safe",#REF!= "Safe"),"",#REF!)</f>
        <v>#REF!</v>
      </c>
      <c r="GJ13" s="147" t="s">
        <v>400</v>
      </c>
      <c r="GK13" s="151" t="s">
        <v>397</v>
      </c>
      <c r="GL13" s="151"/>
      <c r="GM13" s="151"/>
      <c r="GN13" s="151"/>
      <c r="GO13" s="151"/>
      <c r="GP13" s="152"/>
      <c r="GQ13" s="152"/>
      <c r="GV13" s="147" t="s">
        <v>401</v>
      </c>
      <c r="GW13" s="147">
        <v>25.5</v>
      </c>
      <c r="GX13" s="147">
        <v>27.9</v>
      </c>
    </row>
    <row r="14" spans="1:206" ht="14.6">
      <c r="A14" s="147">
        <v>8</v>
      </c>
      <c r="D14" s="162">
        <f>[1]夏季代謝量データ!M10</f>
        <v>0.8172966892562239</v>
      </c>
      <c r="E14" s="162">
        <f>[1]夏季代謝量データ!M36</f>
        <v>0.67738739557443917</v>
      </c>
      <c r="F14" s="162">
        <f>[1]夏季代謝量データ!T10</f>
        <v>0.83872227838794433</v>
      </c>
      <c r="G14" s="162">
        <f>[1]夏季代謝量データ!T36</f>
        <v>0.74833503583237393</v>
      </c>
      <c r="H14" s="162">
        <f>[1]夏季代謝量データ!AH10</f>
        <v>0.87281474838324136</v>
      </c>
      <c r="I14" s="162">
        <f>[1]夏季代謝量データ!AH36</f>
        <v>0.79939225069192488</v>
      </c>
      <c r="J14" s="162">
        <f>[1]夏季代謝量データ!AO10</f>
        <v>0.98136791268955348</v>
      </c>
      <c r="K14" s="162">
        <f>[1]夏季代謝量データ!AO36</f>
        <v>0.74401849136931664</v>
      </c>
      <c r="L14" s="162">
        <f>[1]夏季代謝量データ!AA10</f>
        <v>2.4353455257896544</v>
      </c>
      <c r="M14" s="162">
        <f>[1]夏季代謝量データ!AA36</f>
        <v>2.2802234376452559</v>
      </c>
      <c r="N14" s="162"/>
      <c r="O14" s="147" t="str">
        <f t="shared" si="37"/>
        <v>Safe</v>
      </c>
      <c r="P14" s="147" t="str">
        <f t="shared" si="18"/>
        <v>Safe</v>
      </c>
      <c r="Q14" s="147" t="str">
        <f t="shared" si="18"/>
        <v>Safe</v>
      </c>
      <c r="R14" s="147" t="str">
        <f t="shared" si="18"/>
        <v>Safe</v>
      </c>
      <c r="S14" s="147" t="str">
        <f t="shared" si="18"/>
        <v>Safe</v>
      </c>
      <c r="T14" s="147" t="str">
        <f t="shared" si="18"/>
        <v>Safe</v>
      </c>
      <c r="U14" s="147" t="str">
        <f t="shared" si="18"/>
        <v>Safe</v>
      </c>
      <c r="V14" s="147" t="str">
        <f t="shared" si="18"/>
        <v>Safe</v>
      </c>
      <c r="W14" s="147" t="str">
        <f t="shared" si="18"/>
        <v>Safe</v>
      </c>
      <c r="X14" s="147" t="str">
        <f t="shared" si="18"/>
        <v>Safe</v>
      </c>
      <c r="Z14" s="147" t="str">
        <f t="shared" si="19"/>
        <v>Safe</v>
      </c>
      <c r="AA14" s="147" t="str">
        <f t="shared" si="19"/>
        <v>Safe</v>
      </c>
      <c r="AB14" s="147" t="str">
        <f t="shared" si="19"/>
        <v>Safe</v>
      </c>
      <c r="AC14" s="147" t="str">
        <f t="shared" si="19"/>
        <v>Safe</v>
      </c>
      <c r="AD14" s="147" t="str">
        <f t="shared" si="19"/>
        <v>Safe</v>
      </c>
      <c r="AE14" s="147" t="str">
        <f t="shared" si="19"/>
        <v>Safe</v>
      </c>
      <c r="AF14" s="147" t="str">
        <f t="shared" si="19"/>
        <v>Safe</v>
      </c>
      <c r="AG14" s="147" t="str">
        <f t="shared" si="19"/>
        <v>Safe</v>
      </c>
      <c r="AH14" s="147" t="str">
        <f t="shared" si="19"/>
        <v>Safe</v>
      </c>
      <c r="AI14" s="147" t="str">
        <f t="shared" si="19"/>
        <v>Safe</v>
      </c>
      <c r="AK14" s="162">
        <f t="shared" si="38"/>
        <v>0.8172966892562239</v>
      </c>
      <c r="AL14" s="162">
        <f t="shared" si="20"/>
        <v>0.67738739557443917</v>
      </c>
      <c r="AM14" s="162">
        <f t="shared" si="20"/>
        <v>0.83872227838794433</v>
      </c>
      <c r="AN14" s="162">
        <f t="shared" si="20"/>
        <v>0.74833503583237393</v>
      </c>
      <c r="AO14" s="162">
        <f t="shared" si="20"/>
        <v>0.87281474838324136</v>
      </c>
      <c r="AP14" s="162">
        <f t="shared" si="20"/>
        <v>0.79939225069192488</v>
      </c>
      <c r="AQ14" s="162">
        <f t="shared" si="20"/>
        <v>0.98136791268955348</v>
      </c>
      <c r="AR14" s="162">
        <f t="shared" si="20"/>
        <v>0.74401849136931664</v>
      </c>
      <c r="AS14" s="162">
        <f t="shared" si="20"/>
        <v>2.4353455257896544</v>
      </c>
      <c r="AT14" s="162">
        <f t="shared" si="20"/>
        <v>2.2802234376452559</v>
      </c>
      <c r="AU14" s="147">
        <v>1</v>
      </c>
      <c r="AV14" s="147">
        <v>1.2</v>
      </c>
      <c r="AW14" s="147">
        <v>1.2</v>
      </c>
      <c r="AX14" s="147">
        <v>2.8</v>
      </c>
      <c r="AZ14" s="147" t="str">
        <f t="shared" si="21"/>
        <v/>
      </c>
      <c r="BA14" s="147" t="str">
        <f t="shared" si="21"/>
        <v/>
      </c>
      <c r="BB14" s="147" t="str">
        <f t="shared" si="21"/>
        <v/>
      </c>
      <c r="BC14" s="147" t="str">
        <f t="shared" si="21"/>
        <v/>
      </c>
      <c r="BD14" s="147" t="str">
        <f t="shared" si="21"/>
        <v/>
      </c>
      <c r="BE14" s="147" t="str">
        <f t="shared" si="21"/>
        <v/>
      </c>
      <c r="BF14" s="147" t="str">
        <f t="shared" si="21"/>
        <v/>
      </c>
      <c r="BG14" s="147" t="str">
        <f t="shared" si="21"/>
        <v/>
      </c>
      <c r="BH14" s="147" t="str">
        <f t="shared" si="21"/>
        <v/>
      </c>
      <c r="BI14" s="147" t="str">
        <f t="shared" si="21"/>
        <v/>
      </c>
      <c r="BK14" s="149" t="s">
        <v>402</v>
      </c>
      <c r="BL14" s="149"/>
      <c r="BM14" s="149"/>
      <c r="BN14" s="149"/>
      <c r="BO14" s="149"/>
      <c r="BP14" s="149"/>
      <c r="BQ14" s="149"/>
      <c r="BR14" s="149"/>
      <c r="BS14" s="149"/>
      <c r="BT14" s="149"/>
      <c r="BU14" s="149"/>
      <c r="BV14" s="149"/>
      <c r="BW14" s="149"/>
      <c r="BX14" s="149"/>
      <c r="BY14" s="149"/>
      <c r="BZ14" s="149"/>
      <c r="CA14" s="149"/>
      <c r="CB14" s="149"/>
      <c r="CC14" s="149"/>
      <c r="CD14" s="149" t="str">
        <f>BI26</f>
        <v/>
      </c>
      <c r="CE14" s="149"/>
      <c r="CF14" s="149"/>
      <c r="CH14" s="147">
        <v>8</v>
      </c>
      <c r="CI14" s="147" t="s">
        <v>403</v>
      </c>
      <c r="CJ14" s="147" t="s">
        <v>404</v>
      </c>
      <c r="CK14" s="167">
        <f>[1]CO2!I10</f>
        <v>192.29032258064515</v>
      </c>
      <c r="CL14" s="167">
        <f>[1]CO2!I36</f>
        <v>161.61290322580646</v>
      </c>
      <c r="CM14" s="167">
        <f>[1]CO2!O10</f>
        <v>198.2258064516129</v>
      </c>
      <c r="CN14" s="167">
        <f>[1]CO2!O36</f>
        <v>179.45161290322579</v>
      </c>
      <c r="CO14" s="167">
        <f>[1]CO2!AA10</f>
        <v>216.67741935483872</v>
      </c>
      <c r="CP14" s="167">
        <f>[1]CO2!AA36</f>
        <v>188.2258064516129</v>
      </c>
      <c r="CQ14" s="167">
        <f>[1]CO2!AG10</f>
        <v>241.61290322580646</v>
      </c>
      <c r="CR14" s="167">
        <f>[1]CO2!AG36</f>
        <v>172.16129032258064</v>
      </c>
      <c r="CS14" s="167">
        <f>[1]CO2!U10</f>
        <v>617.35483870967744</v>
      </c>
      <c r="CT14" s="167">
        <f>[1]CO2!U36</f>
        <v>545.19354838709683</v>
      </c>
      <c r="CU14" s="162"/>
      <c r="CV14" s="147" t="str">
        <f t="shared" si="40"/>
        <v>Safe</v>
      </c>
      <c r="CW14" s="147" t="str">
        <f t="shared" si="24"/>
        <v>Safe</v>
      </c>
      <c r="CX14" s="147" t="str">
        <f t="shared" si="24"/>
        <v>Safe</v>
      </c>
      <c r="CY14" s="147" t="str">
        <f t="shared" si="24"/>
        <v>Safe</v>
      </c>
      <c r="CZ14" s="147" t="str">
        <f t="shared" si="24"/>
        <v>Safe</v>
      </c>
      <c r="DA14" s="147" t="str">
        <f t="shared" si="24"/>
        <v>Safe</v>
      </c>
      <c r="DB14" s="147" t="str">
        <f t="shared" si="24"/>
        <v>Safe</v>
      </c>
      <c r="DC14" s="147" t="str">
        <f t="shared" si="24"/>
        <v>Safe</v>
      </c>
      <c r="DD14" s="147" t="str">
        <f t="shared" si="24"/>
        <v>Safe</v>
      </c>
      <c r="DE14" s="147" t="str">
        <f t="shared" si="24"/>
        <v>Safe</v>
      </c>
      <c r="DG14" s="147" t="str">
        <f t="shared" si="41"/>
        <v>Safe</v>
      </c>
      <c r="DH14" s="147" t="str">
        <f t="shared" si="25"/>
        <v>Safe</v>
      </c>
      <c r="DI14" s="147" t="str">
        <f t="shared" si="25"/>
        <v>Safe</v>
      </c>
      <c r="DJ14" s="147" t="str">
        <f t="shared" si="25"/>
        <v>Safe</v>
      </c>
      <c r="DK14" s="147" t="str">
        <f t="shared" si="25"/>
        <v>Safe</v>
      </c>
      <c r="DL14" s="147" t="str">
        <f t="shared" si="25"/>
        <v>Safe</v>
      </c>
      <c r="DM14" s="147" t="str">
        <f t="shared" si="25"/>
        <v>Safe</v>
      </c>
      <c r="DN14" s="147" t="str">
        <f t="shared" si="25"/>
        <v>Safe</v>
      </c>
      <c r="DO14" s="147" t="str">
        <f t="shared" si="25"/>
        <v>Safe</v>
      </c>
      <c r="DP14" s="147" t="str">
        <f t="shared" si="25"/>
        <v>Safe</v>
      </c>
      <c r="DR14" s="162">
        <f t="shared" si="42"/>
        <v>192.29032258064515</v>
      </c>
      <c r="DS14" s="162">
        <f t="shared" si="26"/>
        <v>161.61290322580646</v>
      </c>
      <c r="DT14" s="162">
        <f t="shared" si="26"/>
        <v>198.2258064516129</v>
      </c>
      <c r="DU14" s="162">
        <f t="shared" si="26"/>
        <v>179.45161290322579</v>
      </c>
      <c r="DV14" s="162">
        <f t="shared" si="26"/>
        <v>216.67741935483872</v>
      </c>
      <c r="DW14" s="162">
        <f t="shared" si="26"/>
        <v>188.2258064516129</v>
      </c>
      <c r="DX14" s="162">
        <f t="shared" si="26"/>
        <v>241.61290322580646</v>
      </c>
      <c r="DY14" s="162">
        <f t="shared" si="26"/>
        <v>172.16129032258064</v>
      </c>
      <c r="DZ14" s="162">
        <f t="shared" si="26"/>
        <v>617.35483870967744</v>
      </c>
      <c r="EA14" s="162">
        <f t="shared" si="26"/>
        <v>545.19354838709683</v>
      </c>
      <c r="EB14" s="167">
        <f>[1]CO2!AW10</f>
        <v>231.13793942344739</v>
      </c>
      <c r="EC14" s="167">
        <f>[1]CO2!AW36</f>
        <v>214.38519824076005</v>
      </c>
      <c r="ED14" s="167">
        <f>[1]CO2!AX10</f>
        <v>277.36552730813685</v>
      </c>
      <c r="EE14" s="167">
        <f>[1]CO2!AX36</f>
        <v>257.26223788891207</v>
      </c>
      <c r="EF14" s="167">
        <f>[1]CO2!AZ10</f>
        <v>277.36552730813685</v>
      </c>
      <c r="EG14" s="167">
        <f>[1]CO2!AZ36</f>
        <v>257.26223788891207</v>
      </c>
      <c r="EH14" s="154"/>
      <c r="EI14" s="154"/>
      <c r="EJ14" s="167">
        <f>[1]CO2!AY10</f>
        <v>647.18623038565272</v>
      </c>
      <c r="EK14" s="167">
        <f>[1]CO2!AY36</f>
        <v>600.27855507412812</v>
      </c>
      <c r="EM14" s="147" t="str">
        <f t="shared" si="43"/>
        <v/>
      </c>
      <c r="EN14" s="147" t="str">
        <f t="shared" si="27"/>
        <v/>
      </c>
      <c r="EO14" s="147" t="str">
        <f t="shared" si="27"/>
        <v/>
      </c>
      <c r="EP14" s="147" t="str">
        <f t="shared" si="27"/>
        <v/>
      </c>
      <c r="EQ14" s="147" t="str">
        <f t="shared" si="27"/>
        <v/>
      </c>
      <c r="ER14" s="147" t="str">
        <f t="shared" si="27"/>
        <v/>
      </c>
      <c r="ES14" s="147" t="str">
        <f t="shared" si="27"/>
        <v/>
      </c>
      <c r="ET14" s="147" t="str">
        <f t="shared" si="27"/>
        <v/>
      </c>
      <c r="EU14" s="147" t="str">
        <f t="shared" si="27"/>
        <v/>
      </c>
      <c r="EV14" s="147" t="str">
        <f t="shared" si="27"/>
        <v/>
      </c>
      <c r="EX14" s="149" t="s">
        <v>402</v>
      </c>
      <c r="EY14" s="163"/>
      <c r="EZ14" s="163"/>
      <c r="FA14" s="163"/>
      <c r="FB14" s="163"/>
      <c r="FC14" s="163"/>
      <c r="FD14" s="163"/>
      <c r="FE14" s="163"/>
      <c r="FF14" s="163"/>
      <c r="FG14" s="163">
        <f>EQ15</f>
        <v>309.87096774193549</v>
      </c>
      <c r="FH14" s="163"/>
      <c r="FI14" s="163"/>
      <c r="FJ14" s="163"/>
      <c r="FK14" s="163"/>
      <c r="FL14" s="163"/>
      <c r="FM14" s="163"/>
      <c r="FN14" s="163"/>
      <c r="FO14" s="163"/>
      <c r="FP14" s="163"/>
      <c r="FQ14" s="163"/>
      <c r="FR14" s="163"/>
      <c r="FS14" s="163"/>
      <c r="FT14" s="164"/>
      <c r="FU14" s="164"/>
      <c r="FV14" s="147">
        <f t="shared" si="13"/>
        <v>0</v>
      </c>
      <c r="FW14" s="165">
        <f t="shared" si="14"/>
        <v>0.85479834906021002</v>
      </c>
      <c r="FX14" s="147" t="e">
        <f>IF(AND(FG14="Safe",#REF!= "Safe"),EZ14,"")</f>
        <v>#REF!</v>
      </c>
      <c r="FY14" s="162">
        <f t="shared" si="15"/>
        <v>0.97388297071561813</v>
      </c>
      <c r="FZ14" s="162" t="str">
        <f>IF(AND(FI14="Safe", FP14="Safe"),#REF!,"")</f>
        <v/>
      </c>
      <c r="GA14" s="162">
        <f t="shared" si="16"/>
        <v>2.9243384304195108</v>
      </c>
      <c r="GB14" s="147" t="e">
        <f>IF(AND(FK14="Safe",#REF!= "Safe"),FD14,"")</f>
        <v>#REF!</v>
      </c>
      <c r="GD14" s="147" t="e">
        <f>IF(AND(#REF!="Safe", FM14="Safe"),"",#REF!)</f>
        <v>#REF!</v>
      </c>
      <c r="GE14" s="147" t="e">
        <f>IF(AND(FG14="Safe",#REF!= "Safe"),"",EZ14)</f>
        <v>#REF!</v>
      </c>
      <c r="GF14" s="147" t="e">
        <f>IF(AND(FH14="Safe", FO14="Safe"),"",#REF!)</f>
        <v>#REF!</v>
      </c>
      <c r="GG14" s="147" t="e">
        <f>IF(AND(FI14="Safe", FP14="Safe"),"",#REF!)</f>
        <v>#REF!</v>
      </c>
      <c r="GH14" s="147" t="e">
        <f>IF(AND(#REF!="Safe", FQ14="Safe"),"",#REF!)</f>
        <v>#REF!</v>
      </c>
      <c r="GI14" s="147" t="e">
        <f>IF(AND(FK14="Safe",#REF!= "Safe"),"",#REF!)</f>
        <v>#REF!</v>
      </c>
      <c r="GK14" s="151" t="s">
        <v>402</v>
      </c>
      <c r="GL14" s="151"/>
      <c r="GM14" s="151"/>
      <c r="GN14" s="151"/>
      <c r="GO14" s="151"/>
      <c r="GP14" s="152"/>
      <c r="GQ14" s="152"/>
      <c r="GV14" s="147" t="s">
        <v>405</v>
      </c>
      <c r="GW14" s="147">
        <v>0</v>
      </c>
      <c r="GX14" s="147">
        <v>-1</v>
      </c>
    </row>
    <row r="15" spans="1:206" ht="14.6">
      <c r="A15" s="147">
        <v>9</v>
      </c>
      <c r="D15" s="162">
        <f>[1]夏季代謝量データ!M11</f>
        <v>0.85479834906021002</v>
      </c>
      <c r="E15" s="162">
        <f>[1]夏季代謝量データ!M37</f>
        <v>0.83357830630926844</v>
      </c>
      <c r="F15" s="162">
        <f>[1]夏季代謝量データ!T11</f>
        <v>0.86830760880430247</v>
      </c>
      <c r="G15" s="162">
        <f>[1]夏季代謝量データ!T37</f>
        <v>0.89291690051300643</v>
      </c>
      <c r="H15" s="162">
        <f>[1]夏季代謝量データ!AH11</f>
        <v>0.97388297071561813</v>
      </c>
      <c r="I15" s="162">
        <f>[1]夏季代謝量データ!AH37</f>
        <v>0.83212633733243102</v>
      </c>
      <c r="J15" s="162">
        <f>[1]夏季代謝量データ!AO11</f>
        <v>0.90766655665452667</v>
      </c>
      <c r="K15" s="162">
        <f>[1]夏季代謝量データ!AO37</f>
        <v>0.82321128077888361</v>
      </c>
      <c r="L15" s="162">
        <f>[1]夏季代謝量データ!AA11</f>
        <v>2.9243384304195108</v>
      </c>
      <c r="M15" s="162">
        <f>[1]夏季代謝量データ!AA37</f>
        <v>2.7506598474132358</v>
      </c>
      <c r="N15" s="162"/>
      <c r="O15" s="147" t="str">
        <f t="shared" si="37"/>
        <v>Safe</v>
      </c>
      <c r="P15" s="147" t="str">
        <f t="shared" si="18"/>
        <v>Safe</v>
      </c>
      <c r="Q15" s="147" t="str">
        <f t="shared" si="18"/>
        <v>Safe</v>
      </c>
      <c r="R15" s="147" t="str">
        <f t="shared" si="18"/>
        <v>Safe</v>
      </c>
      <c r="S15" s="147" t="str">
        <f t="shared" si="18"/>
        <v>Safe</v>
      </c>
      <c r="T15" s="147" t="str">
        <f t="shared" si="18"/>
        <v>Safe</v>
      </c>
      <c r="U15" s="147" t="str">
        <f t="shared" si="18"/>
        <v>Safe</v>
      </c>
      <c r="V15" s="147" t="str">
        <f t="shared" si="18"/>
        <v>Safe</v>
      </c>
      <c r="W15" s="147" t="str">
        <f t="shared" si="18"/>
        <v>Safe</v>
      </c>
      <c r="X15" s="147" t="str">
        <f t="shared" si="18"/>
        <v>Safe</v>
      </c>
      <c r="Z15" s="147" t="str">
        <f t="shared" si="19"/>
        <v>Safe</v>
      </c>
      <c r="AA15" s="147" t="str">
        <f t="shared" si="19"/>
        <v>Safe</v>
      </c>
      <c r="AB15" s="147" t="str">
        <f t="shared" si="19"/>
        <v>Safe</v>
      </c>
      <c r="AC15" s="147" t="str">
        <f t="shared" si="19"/>
        <v>Safe</v>
      </c>
      <c r="AD15" s="147" t="str">
        <f t="shared" si="19"/>
        <v>Safe</v>
      </c>
      <c r="AE15" s="147" t="str">
        <f t="shared" si="19"/>
        <v>Safe</v>
      </c>
      <c r="AF15" s="147" t="str">
        <f t="shared" si="19"/>
        <v>Safe</v>
      </c>
      <c r="AG15" s="147" t="str">
        <f t="shared" si="19"/>
        <v>Safe</v>
      </c>
      <c r="AH15" s="147" t="str">
        <f t="shared" si="19"/>
        <v>Safe</v>
      </c>
      <c r="AI15" s="147" t="str">
        <f t="shared" si="19"/>
        <v>Safe</v>
      </c>
      <c r="AK15" s="162">
        <f t="shared" si="38"/>
        <v>0.85479834906021002</v>
      </c>
      <c r="AL15" s="162">
        <f t="shared" si="20"/>
        <v>0.83357830630926844</v>
      </c>
      <c r="AM15" s="162">
        <f t="shared" si="20"/>
        <v>0.86830760880430247</v>
      </c>
      <c r="AN15" s="162">
        <f t="shared" si="20"/>
        <v>0.89291690051300643</v>
      </c>
      <c r="AO15" s="162">
        <f t="shared" si="20"/>
        <v>0.97388297071561813</v>
      </c>
      <c r="AP15" s="162">
        <f t="shared" si="20"/>
        <v>0.83212633733243102</v>
      </c>
      <c r="AQ15" s="162">
        <f t="shared" si="20"/>
        <v>0.90766655665452667</v>
      </c>
      <c r="AR15" s="162">
        <f t="shared" si="20"/>
        <v>0.82321128077888361</v>
      </c>
      <c r="AS15" s="162">
        <f t="shared" si="20"/>
        <v>2.9243384304195108</v>
      </c>
      <c r="AT15" s="162">
        <f t="shared" si="20"/>
        <v>2.7506598474132358</v>
      </c>
      <c r="AU15" s="147">
        <v>1</v>
      </c>
      <c r="AV15" s="147">
        <v>1.2</v>
      </c>
      <c r="AW15" s="147">
        <v>1.2</v>
      </c>
      <c r="AX15" s="147">
        <v>2.8</v>
      </c>
      <c r="AZ15" s="147" t="str">
        <f t="shared" si="21"/>
        <v/>
      </c>
      <c r="BA15" s="147" t="str">
        <f t="shared" si="21"/>
        <v/>
      </c>
      <c r="BB15" s="147" t="str">
        <f t="shared" si="21"/>
        <v/>
      </c>
      <c r="BC15" s="147" t="str">
        <f t="shared" si="21"/>
        <v/>
      </c>
      <c r="BD15" s="147" t="str">
        <f t="shared" si="21"/>
        <v/>
      </c>
      <c r="BE15" s="147" t="str">
        <f t="shared" si="21"/>
        <v/>
      </c>
      <c r="BF15" s="147" t="str">
        <f t="shared" si="21"/>
        <v/>
      </c>
      <c r="BG15" s="147" t="str">
        <f t="shared" si="21"/>
        <v/>
      </c>
      <c r="BH15" s="147" t="str">
        <f t="shared" si="21"/>
        <v/>
      </c>
      <c r="BI15" s="147" t="str">
        <f t="shared" si="21"/>
        <v/>
      </c>
      <c r="BK15" s="149" t="s">
        <v>406</v>
      </c>
      <c r="BL15" s="152"/>
      <c r="BM15" s="152"/>
      <c r="BN15" s="152"/>
      <c r="BO15" s="152"/>
      <c r="BP15" s="152"/>
      <c r="BQ15" s="152"/>
      <c r="BR15" s="152"/>
      <c r="BS15" s="152"/>
      <c r="BT15" s="152"/>
      <c r="BU15" s="152"/>
      <c r="BV15" s="152"/>
      <c r="BW15" s="152"/>
      <c r="BX15" s="152"/>
      <c r="BY15" s="152"/>
      <c r="BZ15" s="152"/>
      <c r="CA15" s="152"/>
      <c r="CB15" s="152"/>
      <c r="CC15" s="152"/>
      <c r="CD15" s="149" t="str">
        <f t="shared" ref="CD15" si="47">BI12</f>
        <v/>
      </c>
      <c r="CE15" s="152"/>
      <c r="CF15" s="152"/>
      <c r="CH15" s="147">
        <v>9</v>
      </c>
      <c r="CI15" s="147" t="s">
        <v>407</v>
      </c>
      <c r="CJ15" s="147" t="s">
        <v>408</v>
      </c>
      <c r="CK15" s="167">
        <f>[1]CO2!I11</f>
        <v>279.96774193548384</v>
      </c>
      <c r="CL15" s="167">
        <f>[1]CO2!I37</f>
        <v>217.16129032258064</v>
      </c>
      <c r="CM15" s="167">
        <f>[1]CO2!O11</f>
        <v>278.77419354838707</v>
      </c>
      <c r="CN15" s="167">
        <f>[1]CO2!O37</f>
        <v>230.83870967741936</v>
      </c>
      <c r="CO15" s="167">
        <f>[1]CO2!AA11</f>
        <v>309.87096774193549</v>
      </c>
      <c r="CP15" s="167">
        <f>[1]CO2!AA37</f>
        <v>219.87096774193549</v>
      </c>
      <c r="CQ15" s="167">
        <f>[1]CO2!AG11</f>
        <v>279.38709677419354</v>
      </c>
      <c r="CR15" s="167">
        <f>[1]CO2!AG37</f>
        <v>213.7741935483871</v>
      </c>
      <c r="CS15" s="167">
        <f>[1]CO2!U11</f>
        <v>960.93548387096769</v>
      </c>
      <c r="CT15" s="167">
        <f>[1]CO2!U37</f>
        <v>752.06451612903231</v>
      </c>
      <c r="CU15" s="162"/>
      <c r="CV15" s="147">
        <f t="shared" si="40"/>
        <v>279.96774193548384</v>
      </c>
      <c r="CW15" s="147">
        <f t="shared" si="24"/>
        <v>217.16129032258064</v>
      </c>
      <c r="CX15" s="147" t="str">
        <f t="shared" si="24"/>
        <v>Safe</v>
      </c>
      <c r="CY15" s="147">
        <f t="shared" si="24"/>
        <v>230.83870967741936</v>
      </c>
      <c r="CZ15" s="147">
        <f t="shared" si="24"/>
        <v>309.87096774193549</v>
      </c>
      <c r="DA15" s="147" t="str">
        <f t="shared" si="24"/>
        <v>Safe</v>
      </c>
      <c r="DB15" s="147" t="str">
        <f t="shared" si="24"/>
        <v>Safe</v>
      </c>
      <c r="DC15" s="147" t="str">
        <f t="shared" si="24"/>
        <v>Safe</v>
      </c>
      <c r="DD15" s="147">
        <f t="shared" si="24"/>
        <v>960.93548387096769</v>
      </c>
      <c r="DE15" s="147" t="str">
        <f t="shared" si="24"/>
        <v>Safe</v>
      </c>
      <c r="DG15" s="147" t="str">
        <f t="shared" si="41"/>
        <v>Safe</v>
      </c>
      <c r="DH15" s="147" t="str">
        <f t="shared" si="25"/>
        <v>Safe</v>
      </c>
      <c r="DI15" s="147" t="str">
        <f t="shared" si="25"/>
        <v>Safe</v>
      </c>
      <c r="DJ15" s="147" t="str">
        <f t="shared" si="25"/>
        <v>Safe</v>
      </c>
      <c r="DK15" s="147" t="str">
        <f t="shared" si="25"/>
        <v>Safe</v>
      </c>
      <c r="DL15" s="147" t="str">
        <f t="shared" si="25"/>
        <v>Safe</v>
      </c>
      <c r="DM15" s="147" t="str">
        <f t="shared" si="25"/>
        <v>Safe</v>
      </c>
      <c r="DN15" s="147" t="str">
        <f t="shared" si="25"/>
        <v>Safe</v>
      </c>
      <c r="DO15" s="147" t="str">
        <f t="shared" si="25"/>
        <v>Safe</v>
      </c>
      <c r="DP15" s="147" t="str">
        <f t="shared" si="25"/>
        <v>Safe</v>
      </c>
      <c r="DR15" s="162" t="str">
        <f t="shared" si="42"/>
        <v/>
      </c>
      <c r="DS15" s="162" t="str">
        <f t="shared" si="26"/>
        <v/>
      </c>
      <c r="DT15" s="162">
        <f t="shared" si="26"/>
        <v>278.77419354838707</v>
      </c>
      <c r="DU15" s="162" t="str">
        <f t="shared" si="26"/>
        <v/>
      </c>
      <c r="DV15" s="162" t="str">
        <f t="shared" si="26"/>
        <v/>
      </c>
      <c r="DW15" s="162">
        <f t="shared" si="26"/>
        <v>219.87096774193549</v>
      </c>
      <c r="DX15" s="162">
        <f t="shared" si="26"/>
        <v>279.38709677419354</v>
      </c>
      <c r="DY15" s="162">
        <f t="shared" si="26"/>
        <v>213.7741935483871</v>
      </c>
      <c r="DZ15" s="162" t="str">
        <f t="shared" si="26"/>
        <v/>
      </c>
      <c r="EA15" s="162">
        <f t="shared" si="26"/>
        <v>752.06451612903231</v>
      </c>
      <c r="EB15" s="167">
        <f>[1]CO2!AW11</f>
        <v>307.17142606122155</v>
      </c>
      <c r="EC15" s="167">
        <f>[1]CO2!AW37</f>
        <v>248.59550445858034</v>
      </c>
      <c r="ED15" s="167">
        <f>[1]CO2!AX11</f>
        <v>368.60571127346589</v>
      </c>
      <c r="EE15" s="167">
        <f>[1]CO2!AX37</f>
        <v>298.31460535029652</v>
      </c>
      <c r="EF15" s="167">
        <f>[1]CO2!AZ11</f>
        <v>368.60571127346589</v>
      </c>
      <c r="EG15" s="167">
        <f>[1]CO2!AZ37</f>
        <v>298.31460535029652</v>
      </c>
      <c r="EH15" s="154"/>
      <c r="EI15" s="154"/>
      <c r="EJ15" s="167">
        <f>[1]CO2!AY11</f>
        <v>860.07999297142044</v>
      </c>
      <c r="EK15" s="167">
        <f>[1]CO2!AY37</f>
        <v>696.06741248402489</v>
      </c>
      <c r="EM15" s="147">
        <f t="shared" si="43"/>
        <v>279.96774193548384</v>
      </c>
      <c r="EN15" s="147">
        <f t="shared" si="27"/>
        <v>217.16129032258064</v>
      </c>
      <c r="EO15" s="147" t="str">
        <f t="shared" si="27"/>
        <v/>
      </c>
      <c r="EP15" s="147">
        <f t="shared" si="27"/>
        <v>230.83870967741936</v>
      </c>
      <c r="EQ15" s="147">
        <f t="shared" si="27"/>
        <v>309.87096774193549</v>
      </c>
      <c r="ER15" s="147" t="str">
        <f t="shared" si="27"/>
        <v/>
      </c>
      <c r="ES15" s="147" t="str">
        <f t="shared" si="27"/>
        <v/>
      </c>
      <c r="ET15" s="147" t="str">
        <f t="shared" si="27"/>
        <v/>
      </c>
      <c r="EU15" s="147">
        <f t="shared" si="27"/>
        <v>960.93548387096769</v>
      </c>
      <c r="EV15" s="147" t="str">
        <f t="shared" si="27"/>
        <v/>
      </c>
      <c r="EX15" s="149" t="s">
        <v>406</v>
      </c>
      <c r="EY15" s="152"/>
      <c r="EZ15" s="152"/>
      <c r="FA15" s="152"/>
      <c r="FB15" s="152"/>
      <c r="FC15" s="152"/>
      <c r="FD15" s="152"/>
      <c r="FE15" s="152"/>
      <c r="FF15" s="152"/>
      <c r="FG15" s="152"/>
      <c r="FH15" s="152"/>
      <c r="FI15" s="152"/>
      <c r="FJ15" s="152"/>
      <c r="FK15" s="152"/>
      <c r="FL15" s="152"/>
      <c r="FM15" s="152"/>
      <c r="FN15" s="152"/>
      <c r="FO15" s="152"/>
      <c r="FP15" s="149"/>
      <c r="FQ15" s="152"/>
      <c r="FR15" s="149"/>
      <c r="FS15" s="149"/>
      <c r="FT15" s="150"/>
      <c r="FU15" s="150"/>
      <c r="FV15" s="147">
        <f t="shared" si="13"/>
        <v>0</v>
      </c>
      <c r="FW15" s="165">
        <f t="shared" si="14"/>
        <v>0.79532455873923391</v>
      </c>
      <c r="FX15" s="147" t="e">
        <f>IF(AND(FG15="Safe",#REF!= "Safe"),EZ15,"")</f>
        <v>#REF!</v>
      </c>
      <c r="FY15" s="162">
        <f t="shared" si="15"/>
        <v>0.8580639020689893</v>
      </c>
      <c r="FZ15" s="162" t="str">
        <f>IF(AND(FI15="Safe", FP15="Safe"),#REF!,"")</f>
        <v/>
      </c>
      <c r="GA15" s="162">
        <f t="shared" si="16"/>
        <v>2.26113558755039</v>
      </c>
      <c r="GB15" s="147" t="e">
        <f>IF(AND(FK15="Safe",#REF!= "Safe"),FD15,"")</f>
        <v>#REF!</v>
      </c>
      <c r="GD15" s="147" t="e">
        <f>IF(AND(#REF!="Safe", FM15="Safe"),"",#REF!)</f>
        <v>#REF!</v>
      </c>
      <c r="GE15" s="147" t="e">
        <f>IF(AND(FG15="Safe",#REF!= "Safe"),"",EZ15)</f>
        <v>#REF!</v>
      </c>
      <c r="GF15" s="147" t="e">
        <f>IF(AND(FH15="Safe", FO15="Safe"),"",#REF!)</f>
        <v>#REF!</v>
      </c>
      <c r="GG15" s="147" t="e">
        <f>IF(AND(FI15="Safe", FP15="Safe"),"",#REF!)</f>
        <v>#REF!</v>
      </c>
      <c r="GH15" s="147" t="e">
        <f>IF(AND(#REF!="Safe", FQ15="Safe"),"",#REF!)</f>
        <v>#REF!</v>
      </c>
      <c r="GI15" s="147" t="e">
        <f>IF(AND(FK15="Safe",#REF!= "Safe"),"",#REF!)</f>
        <v>#REF!</v>
      </c>
    </row>
    <row r="16" spans="1:206" ht="14.6">
      <c r="A16" s="147">
        <v>10</v>
      </c>
      <c r="D16" s="162">
        <f>[1]夏季代謝量データ!M12</f>
        <v>0.79532455873923391</v>
      </c>
      <c r="E16" s="162">
        <f>[1]夏季代謝量データ!M38</f>
        <v>0.82999847425464768</v>
      </c>
      <c r="F16" s="162">
        <f>[1]夏季代謝量データ!T12</f>
        <v>0.8640928526359628</v>
      </c>
      <c r="G16" s="162"/>
      <c r="H16" s="162">
        <f>[1]夏季代謝量データ!AH12</f>
        <v>0.8580639020689893</v>
      </c>
      <c r="I16" s="162">
        <f>[1]夏季代謝量データ!AH38</f>
        <v>0.86827192619737525</v>
      </c>
      <c r="J16" s="162">
        <f>[1]夏季代謝量データ!AO12</f>
        <v>0.92447295281888309</v>
      </c>
      <c r="K16" s="162"/>
      <c r="L16" s="162">
        <f>[1]夏季代謝量データ!AA12</f>
        <v>2.26113558755039</v>
      </c>
      <c r="M16" s="162">
        <f>[1]夏季代謝量データ!AA38</f>
        <v>2.5060813426287374</v>
      </c>
      <c r="N16" s="162"/>
      <c r="O16" s="147" t="str">
        <f t="shared" si="37"/>
        <v>Safe</v>
      </c>
      <c r="P16" s="147" t="str">
        <f t="shared" si="18"/>
        <v>Safe</v>
      </c>
      <c r="Q16" s="147" t="str">
        <f t="shared" si="18"/>
        <v>Safe</v>
      </c>
      <c r="R16" s="147" t="str">
        <f t="shared" si="18"/>
        <v>Safe</v>
      </c>
      <c r="S16" s="147" t="str">
        <f t="shared" si="18"/>
        <v>Safe</v>
      </c>
      <c r="T16" s="147" t="str">
        <f t="shared" si="18"/>
        <v>Safe</v>
      </c>
      <c r="U16" s="147" t="str">
        <f t="shared" si="18"/>
        <v>Safe</v>
      </c>
      <c r="V16" s="147" t="str">
        <f t="shared" si="18"/>
        <v>Safe</v>
      </c>
      <c r="W16" s="147" t="str">
        <f t="shared" si="18"/>
        <v>Safe</v>
      </c>
      <c r="X16" s="147" t="str">
        <f t="shared" si="18"/>
        <v>Safe</v>
      </c>
      <c r="Z16" s="147" t="str">
        <f t="shared" si="19"/>
        <v>Safe</v>
      </c>
      <c r="AA16" s="147" t="str">
        <f t="shared" si="19"/>
        <v>Safe</v>
      </c>
      <c r="AB16" s="147" t="str">
        <f t="shared" si="19"/>
        <v>Safe</v>
      </c>
      <c r="AD16" s="147" t="str">
        <f t="shared" si="19"/>
        <v>Safe</v>
      </c>
      <c r="AE16" s="147" t="str">
        <f t="shared" si="19"/>
        <v>Safe</v>
      </c>
      <c r="AF16" s="147" t="str">
        <f t="shared" si="19"/>
        <v>Safe</v>
      </c>
      <c r="AH16" s="147" t="str">
        <f t="shared" si="19"/>
        <v>Safe</v>
      </c>
      <c r="AI16" s="147" t="str">
        <f t="shared" si="19"/>
        <v>Safe</v>
      </c>
      <c r="AK16" s="162">
        <f t="shared" si="38"/>
        <v>0.79532455873923391</v>
      </c>
      <c r="AL16" s="162">
        <f t="shared" si="20"/>
        <v>0.82999847425464768</v>
      </c>
      <c r="AM16" s="162">
        <f t="shared" si="20"/>
        <v>0.8640928526359628</v>
      </c>
      <c r="AN16" s="162"/>
      <c r="AO16" s="162">
        <f t="shared" si="20"/>
        <v>0.8580639020689893</v>
      </c>
      <c r="AP16" s="162">
        <f t="shared" si="20"/>
        <v>0.86827192619737525</v>
      </c>
      <c r="AQ16" s="162">
        <f t="shared" si="20"/>
        <v>0.92447295281888309</v>
      </c>
      <c r="AR16" s="162" t="str">
        <f t="shared" si="20"/>
        <v/>
      </c>
      <c r="AS16" s="162">
        <f t="shared" si="20"/>
        <v>2.26113558755039</v>
      </c>
      <c r="AT16" s="162">
        <f t="shared" si="20"/>
        <v>2.5060813426287374</v>
      </c>
      <c r="AU16" s="147">
        <v>1</v>
      </c>
      <c r="AV16" s="147">
        <v>1.2</v>
      </c>
      <c r="AW16" s="147">
        <v>1.2</v>
      </c>
      <c r="AX16" s="147">
        <v>2.8</v>
      </c>
      <c r="AZ16" s="147" t="str">
        <f t="shared" si="21"/>
        <v/>
      </c>
      <c r="BA16" s="147" t="str">
        <f t="shared" si="21"/>
        <v/>
      </c>
      <c r="BB16" s="147" t="str">
        <f t="shared" si="21"/>
        <v/>
      </c>
      <c r="BD16" s="147" t="str">
        <f t="shared" si="21"/>
        <v/>
      </c>
      <c r="BE16" s="147" t="str">
        <f t="shared" si="21"/>
        <v/>
      </c>
      <c r="BF16" s="147" t="str">
        <f t="shared" si="21"/>
        <v/>
      </c>
      <c r="BH16" s="147" t="str">
        <f t="shared" si="21"/>
        <v/>
      </c>
      <c r="BI16" s="147" t="str">
        <f t="shared" si="21"/>
        <v/>
      </c>
      <c r="BK16" s="170" t="s">
        <v>383</v>
      </c>
      <c r="BL16" s="171">
        <f>BL9</f>
        <v>0.82047640467439265</v>
      </c>
      <c r="BM16" s="171">
        <f>BM9</f>
        <v>0.73783406060062473</v>
      </c>
      <c r="BN16" s="172"/>
      <c r="BO16" s="172">
        <f>BO9</f>
        <v>0.75203252032520296</v>
      </c>
      <c r="BP16" s="172">
        <f>BP9</f>
        <v>0.84343316404055746</v>
      </c>
      <c r="BQ16" s="172">
        <f>BQ9</f>
        <v>0.78371552837244918</v>
      </c>
      <c r="BR16" s="172"/>
      <c r="BS16" s="172"/>
      <c r="BT16" s="172">
        <f>BT9</f>
        <v>0.84688346883468801</v>
      </c>
      <c r="BU16" s="172">
        <f>BU9</f>
        <v>0.843300870826733</v>
      </c>
      <c r="BV16" s="172">
        <f>BV9</f>
        <v>0.79384801379920333</v>
      </c>
      <c r="BW16" s="172"/>
      <c r="BX16" s="172">
        <f>BX9</f>
        <v>0.82655826558265499</v>
      </c>
      <c r="BY16" s="172">
        <f>BY9</f>
        <v>0.89168088477598728</v>
      </c>
      <c r="BZ16" s="172">
        <f>BZ9</f>
        <v>0.79830475385495725</v>
      </c>
      <c r="CA16" s="172"/>
      <c r="CB16" s="172">
        <f>CB9</f>
        <v>0.85365853658536595</v>
      </c>
      <c r="CC16" s="172">
        <f>CC9</f>
        <v>2.3990488738341256</v>
      </c>
      <c r="CD16" s="172">
        <f>CD9</f>
        <v>2.4274405000820289</v>
      </c>
      <c r="CE16" s="172"/>
      <c r="CF16" s="172"/>
      <c r="CH16" s="147">
        <v>10</v>
      </c>
      <c r="CI16" s="147" t="s">
        <v>409</v>
      </c>
      <c r="CJ16" s="147" t="s">
        <v>410</v>
      </c>
      <c r="CK16" s="167">
        <f>[1]CO2!I12</f>
        <v>165.29032258064515</v>
      </c>
      <c r="CL16" s="167">
        <f>[1]CO2!I38</f>
        <v>194.87096774193549</v>
      </c>
      <c r="CM16" s="167">
        <f>[1]CO2!O12</f>
        <v>183.70967741935485</v>
      </c>
      <c r="CN16" s="167"/>
      <c r="CO16" s="167">
        <f>[1]CO2!AA12</f>
        <v>184.64516129032259</v>
      </c>
      <c r="CP16" s="167">
        <f>[1]CO2!AA38</f>
        <v>210.80645161290323</v>
      </c>
      <c r="CQ16" s="167">
        <f>[1]CO2!AG12</f>
        <v>195.2258064516129</v>
      </c>
      <c r="CR16" s="167"/>
      <c r="CS16" s="167">
        <f>[1]CO2!U12</f>
        <v>492.38709677419354</v>
      </c>
      <c r="CT16" s="167">
        <f>[1]CO2!U38</f>
        <v>590.0322580645161</v>
      </c>
      <c r="CU16" s="162"/>
      <c r="CV16" s="147" t="str">
        <f t="shared" si="40"/>
        <v>Safe</v>
      </c>
      <c r="CW16" s="147" t="str">
        <f t="shared" si="24"/>
        <v>Safe</v>
      </c>
      <c r="CX16" s="147" t="str">
        <f t="shared" si="24"/>
        <v>Safe</v>
      </c>
      <c r="CY16" s="147" t="str">
        <f t="shared" si="24"/>
        <v>Safe</v>
      </c>
      <c r="CZ16" s="147" t="str">
        <f t="shared" si="24"/>
        <v>Safe</v>
      </c>
      <c r="DA16" s="147" t="str">
        <f t="shared" si="24"/>
        <v>Safe</v>
      </c>
      <c r="DB16" s="147" t="str">
        <f t="shared" si="24"/>
        <v>Safe</v>
      </c>
      <c r="DC16" s="147" t="str">
        <f t="shared" si="24"/>
        <v>Safe</v>
      </c>
      <c r="DD16" s="147" t="str">
        <f t="shared" si="24"/>
        <v>Safe</v>
      </c>
      <c r="DE16" s="147" t="str">
        <f t="shared" si="24"/>
        <v>Safe</v>
      </c>
      <c r="DG16" s="147" t="str">
        <f t="shared" si="41"/>
        <v>Safe</v>
      </c>
      <c r="DH16" s="147" t="str">
        <f t="shared" si="25"/>
        <v>Safe</v>
      </c>
      <c r="DI16" s="147" t="str">
        <f t="shared" si="25"/>
        <v>Safe</v>
      </c>
      <c r="DK16" s="147" t="str">
        <f t="shared" si="25"/>
        <v>Safe</v>
      </c>
      <c r="DL16" s="147" t="str">
        <f t="shared" si="25"/>
        <v>Safe</v>
      </c>
      <c r="DM16" s="147" t="str">
        <f t="shared" si="25"/>
        <v>Safe</v>
      </c>
      <c r="DO16" s="147" t="str">
        <f t="shared" si="25"/>
        <v>Safe</v>
      </c>
      <c r="DP16" s="147" t="str">
        <f t="shared" si="25"/>
        <v>Safe</v>
      </c>
      <c r="DR16" s="162">
        <f t="shared" si="42"/>
        <v>165.29032258064515</v>
      </c>
      <c r="DS16" s="162">
        <f t="shared" si="26"/>
        <v>194.87096774193549</v>
      </c>
      <c r="DT16" s="162">
        <f t="shared" si="26"/>
        <v>183.70967741935485</v>
      </c>
      <c r="DU16" s="162" t="str">
        <f t="shared" si="26"/>
        <v/>
      </c>
      <c r="DV16" s="162">
        <f t="shared" si="26"/>
        <v>184.64516129032259</v>
      </c>
      <c r="DW16" s="162">
        <f t="shared" si="26"/>
        <v>210.80645161290323</v>
      </c>
      <c r="DX16" s="162">
        <f t="shared" si="26"/>
        <v>195.2258064516129</v>
      </c>
      <c r="DY16" s="162" t="str">
        <f t="shared" si="26"/>
        <v/>
      </c>
      <c r="DZ16" s="162">
        <f t="shared" si="26"/>
        <v>492.38709677419354</v>
      </c>
      <c r="EA16" s="162">
        <f t="shared" si="26"/>
        <v>590.0322580645161</v>
      </c>
      <c r="EB16" s="167">
        <f>[1]CO2!AW12</f>
        <v>216.77235234738424</v>
      </c>
      <c r="EC16" s="167">
        <f>[1]CO2!AW38</f>
        <v>221.71835372219363</v>
      </c>
      <c r="ED16" s="167">
        <f>[1]CO2!AX12</f>
        <v>260.12682281686108</v>
      </c>
      <c r="EE16" s="167"/>
      <c r="EF16" s="167">
        <f>[1]CO2!AZ12</f>
        <v>260.12682281686108</v>
      </c>
      <c r="EG16" s="167">
        <f>[1]CO2!AZ38</f>
        <v>266.06202446663229</v>
      </c>
      <c r="EH16" s="154"/>
      <c r="EI16" s="154"/>
      <c r="EJ16" s="167">
        <f>[1]CO2!AY12</f>
        <v>606.96258657267595</v>
      </c>
      <c r="EK16" s="167">
        <f>[1]CO2!AY38</f>
        <v>620.81139042214215</v>
      </c>
      <c r="EM16" s="147" t="str">
        <f t="shared" si="43"/>
        <v/>
      </c>
      <c r="EN16" s="147" t="str">
        <f t="shared" si="27"/>
        <v/>
      </c>
      <c r="EO16" s="147" t="str">
        <f t="shared" si="27"/>
        <v/>
      </c>
      <c r="EQ16" s="147" t="str">
        <f t="shared" si="27"/>
        <v/>
      </c>
      <c r="ER16" s="147" t="str">
        <f t="shared" si="27"/>
        <v/>
      </c>
      <c r="ES16" s="147" t="str">
        <f t="shared" si="27"/>
        <v/>
      </c>
      <c r="EU16" s="147" t="str">
        <f t="shared" si="27"/>
        <v/>
      </c>
      <c r="EV16" s="147" t="str">
        <f t="shared" si="27"/>
        <v/>
      </c>
      <c r="EX16" s="170" t="s">
        <v>383</v>
      </c>
      <c r="EY16" s="171">
        <f>EY9</f>
        <v>202.74193548387098</v>
      </c>
      <c r="EZ16" s="171">
        <f t="shared" ref="EZ16:FR16" si="48">EZ9</f>
        <v>237.68760238429911</v>
      </c>
      <c r="FA16" s="171">
        <f t="shared" si="48"/>
        <v>161.55645161290323</v>
      </c>
      <c r="FB16" s="171">
        <f t="shared" si="48"/>
        <v>212.17168250959261</v>
      </c>
      <c r="FC16" s="171">
        <f t="shared" si="48"/>
        <v>208.58064516129031</v>
      </c>
      <c r="FD16" s="171">
        <f t="shared" si="48"/>
        <v>285.22512286115898</v>
      </c>
      <c r="FE16" s="171">
        <f t="shared" si="48"/>
        <v>166.32258064516128</v>
      </c>
      <c r="FF16" s="171">
        <f t="shared" si="48"/>
        <v>257.26223788891207</v>
      </c>
      <c r="FG16" s="171">
        <f t="shared" si="48"/>
        <v>211.80645161290323</v>
      </c>
      <c r="FH16" s="171">
        <f t="shared" si="48"/>
        <v>281.595174859172</v>
      </c>
      <c r="FI16" s="171">
        <f t="shared" si="48"/>
        <v>178.54838709677421</v>
      </c>
      <c r="FJ16" s="171">
        <f t="shared" si="48"/>
        <v>254.60601901151114</v>
      </c>
      <c r="FK16" s="171">
        <f t="shared" si="48"/>
        <v>209.62903225806451</v>
      </c>
      <c r="FL16" s="171">
        <f t="shared" si="48"/>
        <v>0</v>
      </c>
      <c r="FM16" s="171">
        <f t="shared" si="48"/>
        <v>172.16129032258064</v>
      </c>
      <c r="FN16" s="171">
        <f t="shared" si="48"/>
        <v>0</v>
      </c>
      <c r="FO16" s="171">
        <f t="shared" si="48"/>
        <v>619.13709677419354</v>
      </c>
      <c r="FP16" s="171">
        <f t="shared" si="48"/>
        <v>665.52528667603747</v>
      </c>
      <c r="FQ16" s="171">
        <f t="shared" si="48"/>
        <v>548.14516129032268</v>
      </c>
      <c r="FR16" s="171">
        <f t="shared" si="48"/>
        <v>594.08071102685926</v>
      </c>
      <c r="FS16" s="171"/>
      <c r="FT16" s="171"/>
      <c r="FU16" s="171"/>
      <c r="FV16" s="147">
        <f t="shared" si="13"/>
        <v>0</v>
      </c>
      <c r="FW16" s="165">
        <f t="shared" si="14"/>
        <v>0.74929201498965115</v>
      </c>
      <c r="FX16" s="147" t="e">
        <f>IF(AND(FG16="Safe",#REF!= "Safe"),EZ16,"")</f>
        <v>#REF!</v>
      </c>
      <c r="FY16" s="162">
        <f t="shared" si="15"/>
        <v>0.74924788499605</v>
      </c>
      <c r="FZ16" s="162" t="str">
        <f>IF(AND(FI16="Safe", FP16="Safe"),#REF!,"")</f>
        <v/>
      </c>
      <c r="GA16" s="162">
        <f t="shared" si="16"/>
        <v>2.239076649350757</v>
      </c>
      <c r="GB16" s="147" t="e">
        <f>IF(AND(FK16="Safe",#REF!= "Safe"),FD16,"")</f>
        <v>#REF!</v>
      </c>
      <c r="GE16" s="147" t="e">
        <f>IF(AND(FG16="Safe",#REF!= "Safe"),"",EZ16)</f>
        <v>#REF!</v>
      </c>
      <c r="GH16" s="147" t="e">
        <f>IF(AND(#REF!="Safe", FQ16="Safe"),"",#REF!)</f>
        <v>#REF!</v>
      </c>
      <c r="GI16" s="147" t="e">
        <f>IF(AND(FK16="Safe",#REF!= "Safe"),"",#REF!)</f>
        <v>#REF!</v>
      </c>
      <c r="GK16" s="170" t="s">
        <v>383</v>
      </c>
      <c r="GL16" s="172">
        <f t="shared" ref="GL16:GQ16" si="49">GL9</f>
        <v>0</v>
      </c>
      <c r="GM16" s="172">
        <f t="shared" si="49"/>
        <v>0</v>
      </c>
      <c r="GN16" s="172">
        <f t="shared" si="49"/>
        <v>0</v>
      </c>
      <c r="GO16" s="172" t="e">
        <f t="shared" si="49"/>
        <v>#REF!</v>
      </c>
      <c r="GP16" s="172">
        <f t="shared" si="49"/>
        <v>0</v>
      </c>
      <c r="GQ16" s="172">
        <f t="shared" si="49"/>
        <v>0</v>
      </c>
    </row>
    <row r="17" spans="1:204" ht="14.6">
      <c r="A17" s="147">
        <v>11</v>
      </c>
      <c r="D17" s="162">
        <f>[1]夏季代謝量データ!M13</f>
        <v>0.74929201498965115</v>
      </c>
      <c r="E17" s="162">
        <f>[1]夏季代謝量データ!M39</f>
        <v>0.73704592006173064</v>
      </c>
      <c r="F17" s="162">
        <f>[1]夏季代謝量データ!T13</f>
        <v>0.84343316404055746</v>
      </c>
      <c r="G17" s="162"/>
      <c r="H17" s="162">
        <f>[1]夏季代謝量データ!AH13</f>
        <v>0.74924788499605</v>
      </c>
      <c r="I17" s="162">
        <f>[1]夏季代謝量データ!AH39</f>
        <v>0.86595686536052896</v>
      </c>
      <c r="J17" s="162">
        <f>[1]夏季代謝量データ!AO13</f>
        <v>0.67540153780643442</v>
      </c>
      <c r="K17" s="162"/>
      <c r="L17" s="162">
        <f>[1]夏季代謝量データ!AA13</f>
        <v>2.239076649350757</v>
      </c>
      <c r="M17" s="162">
        <f>[1]夏季代謝量データ!AA39</f>
        <v>2.3255776414240859</v>
      </c>
      <c r="N17" s="162"/>
      <c r="O17" s="147" t="str">
        <f t="shared" si="37"/>
        <v>Safe</v>
      </c>
      <c r="P17" s="147" t="str">
        <f t="shared" si="18"/>
        <v>Safe</v>
      </c>
      <c r="Q17" s="147" t="str">
        <f t="shared" si="18"/>
        <v>Safe</v>
      </c>
      <c r="R17" s="147" t="str">
        <f t="shared" si="18"/>
        <v>Safe</v>
      </c>
      <c r="S17" s="147" t="str">
        <f t="shared" si="18"/>
        <v>Safe</v>
      </c>
      <c r="T17" s="147" t="str">
        <f t="shared" si="18"/>
        <v>Safe</v>
      </c>
      <c r="U17" s="147" t="str">
        <f t="shared" si="18"/>
        <v>Safe</v>
      </c>
      <c r="V17" s="147" t="str">
        <f t="shared" si="18"/>
        <v>Safe</v>
      </c>
      <c r="W17" s="147" t="str">
        <f t="shared" si="18"/>
        <v>Safe</v>
      </c>
      <c r="X17" s="147" t="str">
        <f t="shared" si="18"/>
        <v>Safe</v>
      </c>
      <c r="Z17" s="147" t="str">
        <f t="shared" si="19"/>
        <v>Safe</v>
      </c>
      <c r="AA17" s="147" t="str">
        <f t="shared" si="19"/>
        <v>Safe</v>
      </c>
      <c r="AB17" s="147" t="str">
        <f t="shared" si="19"/>
        <v>Safe</v>
      </c>
      <c r="AD17" s="147" t="str">
        <f t="shared" si="19"/>
        <v>Safe</v>
      </c>
      <c r="AE17" s="147" t="str">
        <f t="shared" si="19"/>
        <v>Safe</v>
      </c>
      <c r="AF17" s="147">
        <f t="shared" si="19"/>
        <v>0.67540153780643442</v>
      </c>
      <c r="AH17" s="147" t="str">
        <f t="shared" si="19"/>
        <v>Safe</v>
      </c>
      <c r="AI17" s="147" t="str">
        <f t="shared" si="19"/>
        <v>Safe</v>
      </c>
      <c r="AK17" s="162">
        <f t="shared" si="38"/>
        <v>0.74929201498965115</v>
      </c>
      <c r="AL17" s="162">
        <f t="shared" si="20"/>
        <v>0.73704592006173064</v>
      </c>
      <c r="AM17" s="162">
        <f t="shared" si="20"/>
        <v>0.84343316404055746</v>
      </c>
      <c r="AN17" s="162"/>
      <c r="AO17" s="162">
        <f t="shared" si="20"/>
        <v>0.74924788499605</v>
      </c>
      <c r="AP17" s="162">
        <f t="shared" si="20"/>
        <v>0.86595686536052896</v>
      </c>
      <c r="AQ17" s="162" t="str">
        <f t="shared" si="20"/>
        <v/>
      </c>
      <c r="AR17" s="162" t="str">
        <f t="shared" si="20"/>
        <v/>
      </c>
      <c r="AS17" s="162">
        <f t="shared" si="20"/>
        <v>2.239076649350757</v>
      </c>
      <c r="AT17" s="162">
        <f t="shared" si="20"/>
        <v>2.3255776414240859</v>
      </c>
      <c r="AU17" s="147">
        <v>1</v>
      </c>
      <c r="AV17" s="147">
        <v>1.2</v>
      </c>
      <c r="AW17" s="147">
        <v>1.2</v>
      </c>
      <c r="AX17" s="147">
        <v>2.8</v>
      </c>
      <c r="AZ17" s="147" t="str">
        <f t="shared" si="21"/>
        <v/>
      </c>
      <c r="BA17" s="147" t="str">
        <f t="shared" si="21"/>
        <v/>
      </c>
      <c r="BB17" s="147" t="str">
        <f t="shared" si="21"/>
        <v/>
      </c>
      <c r="BD17" s="147" t="str">
        <f t="shared" si="21"/>
        <v/>
      </c>
      <c r="BE17" s="147" t="str">
        <f t="shared" si="21"/>
        <v/>
      </c>
      <c r="BF17" s="147">
        <f t="shared" si="21"/>
        <v>0.67540153780643442</v>
      </c>
      <c r="BH17" s="147" t="str">
        <f t="shared" si="21"/>
        <v/>
      </c>
      <c r="BI17" s="147" t="str">
        <f t="shared" si="21"/>
        <v/>
      </c>
      <c r="BK17" s="172" t="s">
        <v>411</v>
      </c>
      <c r="BL17" s="172">
        <f>BL8-BL9</f>
        <v>2.2869304242876587E-2</v>
      </c>
      <c r="BM17" s="172">
        <f>BM8-BM9</f>
        <v>4.6071514762786703E-2</v>
      </c>
      <c r="BN17" s="172"/>
      <c r="BO17" s="172">
        <f>BO8-BO9</f>
        <v>0.10162601626016199</v>
      </c>
      <c r="BP17" s="172">
        <f>BP8-BP9</f>
        <v>2.4874444763745007E-2</v>
      </c>
      <c r="BQ17" s="172">
        <f>BQ8-BQ9</f>
        <v>2.0576761247286135E-2</v>
      </c>
      <c r="BR17" s="172"/>
      <c r="BS17" s="172"/>
      <c r="BT17" s="172">
        <f>BT8-BT9</f>
        <v>0.17615176151761203</v>
      </c>
      <c r="BU17" s="172">
        <f>BU8-BU9</f>
        <v>4.4110105235032004E-2</v>
      </c>
      <c r="BV17" s="172">
        <f>BV8-BV9</f>
        <v>1.9626868104978823E-2</v>
      </c>
      <c r="BW17" s="172"/>
      <c r="BX17" s="172">
        <f>BX8-BX9</f>
        <v>0.10840108401084003</v>
      </c>
      <c r="BY17" s="172">
        <f>BY8-BY9</f>
        <v>4.2197340641913272E-2</v>
      </c>
      <c r="BZ17" s="172">
        <f>BZ8-BZ9</f>
        <v>2.7153930848226482E-2</v>
      </c>
      <c r="CA17" s="172"/>
      <c r="CB17" s="172">
        <f>CB8-CB9</f>
        <v>0.10840108401083903</v>
      </c>
      <c r="CC17" s="172">
        <f>CC8-CC9</f>
        <v>0.24633311132409164</v>
      </c>
      <c r="CD17" s="172">
        <f>CD8-CD9</f>
        <v>0.1215117717416283</v>
      </c>
      <c r="CE17" s="172"/>
      <c r="CF17" s="172"/>
      <c r="CH17" s="147">
        <v>11</v>
      </c>
      <c r="CI17" s="147" t="s">
        <v>412</v>
      </c>
      <c r="CJ17" s="147" t="s">
        <v>413</v>
      </c>
      <c r="CK17" s="167">
        <f>[1]CO2!I13</f>
        <v>201.64516129032259</v>
      </c>
      <c r="CL17" s="167">
        <f>[1]CO2!I39</f>
        <v>166.93548387096774</v>
      </c>
      <c r="CM17" s="167">
        <f>[1]CO2!O13</f>
        <v>217.70967741935485</v>
      </c>
      <c r="CN17" s="167"/>
      <c r="CO17" s="167">
        <f>[1]CO2!AA13</f>
        <v>199.74193548387098</v>
      </c>
      <c r="CP17" s="167">
        <f>[1]CO2!AA39</f>
        <v>203.09677419354838</v>
      </c>
      <c r="CQ17" s="167">
        <f>[1]CO2!AG13</f>
        <v>177.61290322580646</v>
      </c>
      <c r="CR17" s="167"/>
      <c r="CS17" s="167">
        <f>[1]CO2!U13</f>
        <v>603.70967741935488</v>
      </c>
      <c r="CT17" s="167">
        <f>[1]CO2!U39</f>
        <v>428.19354838709677</v>
      </c>
      <c r="CU17" s="162"/>
      <c r="CV17" s="147" t="str">
        <f t="shared" si="40"/>
        <v>Safe</v>
      </c>
      <c r="CW17" s="147" t="str">
        <f t="shared" si="24"/>
        <v>Safe</v>
      </c>
      <c r="CX17" s="147" t="str">
        <f t="shared" si="24"/>
        <v>Safe</v>
      </c>
      <c r="CY17" s="147" t="str">
        <f t="shared" si="24"/>
        <v>Safe</v>
      </c>
      <c r="CZ17" s="147" t="str">
        <f t="shared" si="24"/>
        <v>Safe</v>
      </c>
      <c r="DA17" s="147" t="str">
        <f t="shared" si="24"/>
        <v>Safe</v>
      </c>
      <c r="DB17" s="147" t="str">
        <f t="shared" si="24"/>
        <v>Safe</v>
      </c>
      <c r="DC17" s="147" t="str">
        <f t="shared" si="24"/>
        <v>Safe</v>
      </c>
      <c r="DD17" s="147" t="str">
        <f t="shared" si="24"/>
        <v>Safe</v>
      </c>
      <c r="DE17" s="147" t="str">
        <f t="shared" si="24"/>
        <v>Safe</v>
      </c>
      <c r="DG17" s="147" t="str">
        <f t="shared" si="41"/>
        <v>Safe</v>
      </c>
      <c r="DH17" s="147" t="str">
        <f t="shared" si="25"/>
        <v>Safe</v>
      </c>
      <c r="DI17" s="147" t="str">
        <f t="shared" si="25"/>
        <v>Safe</v>
      </c>
      <c r="DK17" s="147" t="str">
        <f t="shared" si="25"/>
        <v>Safe</v>
      </c>
      <c r="DL17" s="147" t="str">
        <f t="shared" si="25"/>
        <v>Safe</v>
      </c>
      <c r="DM17" s="147" t="str">
        <f t="shared" si="25"/>
        <v>Safe</v>
      </c>
      <c r="DO17" s="147" t="str">
        <f t="shared" si="25"/>
        <v>Safe</v>
      </c>
      <c r="DP17" s="147" t="str">
        <f t="shared" si="25"/>
        <v>Safe</v>
      </c>
      <c r="DR17" s="162">
        <f t="shared" si="42"/>
        <v>201.64516129032259</v>
      </c>
      <c r="DS17" s="162">
        <f t="shared" si="26"/>
        <v>166.93548387096774</v>
      </c>
      <c r="DT17" s="162">
        <f t="shared" si="26"/>
        <v>217.70967741935485</v>
      </c>
      <c r="DU17" s="162" t="str">
        <f t="shared" si="26"/>
        <v/>
      </c>
      <c r="DV17" s="162">
        <f t="shared" si="26"/>
        <v>199.74193548387098</v>
      </c>
      <c r="DW17" s="162">
        <f t="shared" si="26"/>
        <v>203.09677419354838</v>
      </c>
      <c r="DX17" s="162">
        <f t="shared" si="26"/>
        <v>177.61290322580646</v>
      </c>
      <c r="DY17" s="162" t="str">
        <f t="shared" si="26"/>
        <v/>
      </c>
      <c r="DZ17" s="162">
        <f t="shared" si="26"/>
        <v>603.70967741935488</v>
      </c>
      <c r="EA17" s="162">
        <f t="shared" si="26"/>
        <v>428.19354838709677</v>
      </c>
      <c r="EB17" s="167">
        <f>[1]CO2!AW13</f>
        <v>250.25169099229544</v>
      </c>
      <c r="EC17" s="167">
        <f>[1]CO2!AW39</f>
        <v>238.62870061816201</v>
      </c>
      <c r="ED17" s="167">
        <f>[1]CO2!AX13</f>
        <v>300.30202919075452</v>
      </c>
      <c r="EE17" s="167"/>
      <c r="EF17" s="167">
        <f>[1]CO2!AZ13</f>
        <v>300.30202919075452</v>
      </c>
      <c r="EG17" s="167">
        <f>[1]CO2!AZ39</f>
        <v>286.35444074179435</v>
      </c>
      <c r="EH17" s="154"/>
      <c r="EI17" s="154"/>
      <c r="EJ17" s="167">
        <f>[1]CO2!AY13</f>
        <v>700.70473477842711</v>
      </c>
      <c r="EK17" s="167">
        <f>[1]CO2!AY39</f>
        <v>668.16036173085365</v>
      </c>
      <c r="EM17" s="147" t="str">
        <f t="shared" si="43"/>
        <v/>
      </c>
      <c r="EN17" s="147" t="str">
        <f t="shared" si="27"/>
        <v/>
      </c>
      <c r="EO17" s="147" t="str">
        <f t="shared" si="27"/>
        <v/>
      </c>
      <c r="EQ17" s="147" t="str">
        <f t="shared" si="27"/>
        <v/>
      </c>
      <c r="ER17" s="147" t="str">
        <f t="shared" si="27"/>
        <v/>
      </c>
      <c r="ES17" s="147" t="str">
        <f t="shared" si="27"/>
        <v/>
      </c>
      <c r="EU17" s="147" t="str">
        <f t="shared" si="27"/>
        <v/>
      </c>
      <c r="EV17" s="147" t="str">
        <f t="shared" si="27"/>
        <v/>
      </c>
      <c r="EX17" s="172" t="s">
        <v>411</v>
      </c>
      <c r="EY17" s="172">
        <f>EY8-EY9</f>
        <v>5.1935483870967687</v>
      </c>
      <c r="EZ17" s="172">
        <f t="shared" ref="EZ17:FR17" si="50">EZ8-EZ9</f>
        <v>14.126151353911837</v>
      </c>
      <c r="FA17" s="172">
        <f t="shared" si="50"/>
        <v>10.088709677419331</v>
      </c>
      <c r="FB17" s="172">
        <f t="shared" si="50"/>
        <v>9.058684838726407</v>
      </c>
      <c r="FC17" s="172">
        <f t="shared" si="50"/>
        <v>14.516129032258078</v>
      </c>
      <c r="FD17" s="172">
        <f t="shared" si="50"/>
        <v>16.951381624694136</v>
      </c>
      <c r="FE17" s="172">
        <f t="shared" si="50"/>
        <v>9.3387096774193594</v>
      </c>
      <c r="FF17" s="172">
        <f t="shared" si="50"/>
        <v>7.6286192804211623</v>
      </c>
      <c r="FG17" s="172">
        <f t="shared" si="50"/>
        <v>14.322580645161281</v>
      </c>
      <c r="FH17" s="172">
        <f t="shared" si="50"/>
        <v>18.70685433158252</v>
      </c>
      <c r="FI17" s="172">
        <f t="shared" si="50"/>
        <v>14.51612903225805</v>
      </c>
      <c r="FJ17" s="172">
        <f t="shared" si="50"/>
        <v>10.870421806471597</v>
      </c>
      <c r="FK17" s="172">
        <f t="shared" si="50"/>
        <v>19.951612903225794</v>
      </c>
      <c r="FL17" s="172">
        <f t="shared" si="50"/>
        <v>0</v>
      </c>
      <c r="FM17" s="172">
        <f t="shared" si="50"/>
        <v>9.1290322580645125</v>
      </c>
      <c r="FN17" s="172">
        <f t="shared" si="50"/>
        <v>0</v>
      </c>
      <c r="FO17" s="172">
        <f t="shared" si="50"/>
        <v>47.25</v>
      </c>
      <c r="FP17" s="172">
        <f t="shared" si="50"/>
        <v>39.553223790953098</v>
      </c>
      <c r="FQ17" s="172">
        <f t="shared" si="50"/>
        <v>41.887096774193424</v>
      </c>
      <c r="FR17" s="172">
        <f t="shared" si="50"/>
        <v>25.364317548433974</v>
      </c>
      <c r="FS17" s="172"/>
      <c r="FT17" s="172"/>
      <c r="FU17" s="172"/>
      <c r="FV17" s="147">
        <f t="shared" si="13"/>
        <v>0</v>
      </c>
      <c r="FW17" s="165">
        <f t="shared" si="14"/>
        <v>0.83276520792326625</v>
      </c>
      <c r="FX17" s="147" t="e">
        <f>IF(AND(FG17="Safe",#REF!= "Safe"),EZ17,"")</f>
        <v>#REF!</v>
      </c>
      <c r="FY17" s="162">
        <f t="shared" si="15"/>
        <v>0.95872632512341049</v>
      </c>
      <c r="FZ17" s="162" t="str">
        <f>IF(AND(FI17="Safe", FP17="Safe"),#REF!,"")</f>
        <v/>
      </c>
      <c r="GA17" s="162">
        <f t="shared" si="16"/>
        <v>2.7653537174329461</v>
      </c>
      <c r="GB17" s="147" t="e">
        <f>IF(AND(FK17="Safe",#REF!= "Safe"),FD17,"")</f>
        <v>#REF!</v>
      </c>
      <c r="GE17" s="147" t="e">
        <f>IF(AND(FG17="Safe",#REF!= "Safe"),"",EZ17)</f>
        <v>#REF!</v>
      </c>
      <c r="GH17" s="147" t="e">
        <f>IF(AND(#REF!="Safe", FQ17="Safe"),"",#REF!)</f>
        <v>#REF!</v>
      </c>
      <c r="GI17" s="147" t="e">
        <f>IF(AND(FK17="Safe",#REF!= "Safe"),"",#REF!)</f>
        <v>#REF!</v>
      </c>
      <c r="GK17" s="172" t="s">
        <v>411</v>
      </c>
      <c r="GL17" s="172">
        <f t="shared" ref="GL17:GQ17" si="51">GL8-GL9</f>
        <v>0</v>
      </c>
      <c r="GM17" s="172">
        <f t="shared" si="51"/>
        <v>0</v>
      </c>
      <c r="GN17" s="172">
        <f t="shared" si="51"/>
        <v>0</v>
      </c>
      <c r="GO17" s="172" t="e">
        <f t="shared" si="51"/>
        <v>#REF!</v>
      </c>
      <c r="GP17" s="172">
        <f t="shared" si="51"/>
        <v>0</v>
      </c>
      <c r="GQ17" s="172">
        <f t="shared" si="51"/>
        <v>0</v>
      </c>
    </row>
    <row r="18" spans="1:204" ht="14.6">
      <c r="A18" s="147">
        <v>12</v>
      </c>
      <c r="D18" s="162">
        <f>[1]夏季代謝量データ!M14</f>
        <v>0.83276520792326625</v>
      </c>
      <c r="E18" s="162">
        <f>[1]夏季代謝量データ!M40</f>
        <v>0.84343226902678892</v>
      </c>
      <c r="F18" s="162">
        <f>[1]夏季代謝量データ!T14</f>
        <v>0.89915989297083687</v>
      </c>
      <c r="G18" s="162"/>
      <c r="H18" s="162">
        <f>[1]夏季代謝量データ!AH14</f>
        <v>0.95872632512341049</v>
      </c>
      <c r="I18" s="162">
        <f>[1]夏季代謝量データ!AH40</f>
        <v>0.92852594692356205</v>
      </c>
      <c r="J18" s="162">
        <f>[1]夏季代謝量データ!AO14</f>
        <v>0.94953609064869937</v>
      </c>
      <c r="K18" s="162"/>
      <c r="L18" s="162">
        <f>[1]夏季代謝量データ!AA14</f>
        <v>2.7653537174329461</v>
      </c>
      <c r="M18" s="162">
        <f>[1]夏季代謝量データ!AA40</f>
        <v>2.6527827960096229</v>
      </c>
      <c r="N18" s="162"/>
      <c r="O18" s="147" t="str">
        <f t="shared" si="37"/>
        <v>Safe</v>
      </c>
      <c r="P18" s="147" t="str">
        <f t="shared" si="18"/>
        <v>Safe</v>
      </c>
      <c r="Q18" s="147" t="str">
        <f t="shared" si="18"/>
        <v>Safe</v>
      </c>
      <c r="R18" s="147" t="str">
        <f t="shared" si="18"/>
        <v>Safe</v>
      </c>
      <c r="S18" s="147" t="str">
        <f t="shared" si="18"/>
        <v>Safe</v>
      </c>
      <c r="T18" s="147" t="str">
        <f t="shared" si="18"/>
        <v>Safe</v>
      </c>
      <c r="U18" s="147" t="str">
        <f t="shared" si="18"/>
        <v>Safe</v>
      </c>
      <c r="V18" s="147" t="str">
        <f t="shared" si="18"/>
        <v>Safe</v>
      </c>
      <c r="W18" s="147" t="str">
        <f t="shared" si="18"/>
        <v>Safe</v>
      </c>
      <c r="X18" s="147" t="str">
        <f t="shared" si="18"/>
        <v>Safe</v>
      </c>
      <c r="Z18" s="147" t="str">
        <f t="shared" si="19"/>
        <v>Safe</v>
      </c>
      <c r="AA18" s="147" t="str">
        <f t="shared" si="19"/>
        <v>Safe</v>
      </c>
      <c r="AB18" s="147" t="str">
        <f t="shared" si="19"/>
        <v>Safe</v>
      </c>
      <c r="AD18" s="147" t="str">
        <f t="shared" si="19"/>
        <v>Safe</v>
      </c>
      <c r="AE18" s="147" t="str">
        <f t="shared" si="19"/>
        <v>Safe</v>
      </c>
      <c r="AF18" s="147" t="str">
        <f t="shared" si="19"/>
        <v>Safe</v>
      </c>
      <c r="AH18" s="147" t="str">
        <f t="shared" si="19"/>
        <v>Safe</v>
      </c>
      <c r="AI18" s="147" t="str">
        <f t="shared" si="19"/>
        <v>Safe</v>
      </c>
      <c r="AK18" s="162">
        <f t="shared" si="38"/>
        <v>0.83276520792326625</v>
      </c>
      <c r="AL18" s="162">
        <f t="shared" si="20"/>
        <v>0.84343226902678892</v>
      </c>
      <c r="AM18" s="162">
        <f t="shared" si="20"/>
        <v>0.89915989297083687</v>
      </c>
      <c r="AN18" s="162"/>
      <c r="AO18" s="162">
        <f t="shared" si="20"/>
        <v>0.95872632512341049</v>
      </c>
      <c r="AP18" s="162">
        <f t="shared" si="20"/>
        <v>0.92852594692356205</v>
      </c>
      <c r="AQ18" s="162">
        <f t="shared" si="20"/>
        <v>0.94953609064869937</v>
      </c>
      <c r="AR18" s="162" t="str">
        <f t="shared" si="20"/>
        <v/>
      </c>
      <c r="AS18" s="162">
        <f t="shared" si="20"/>
        <v>2.7653537174329461</v>
      </c>
      <c r="AT18" s="162">
        <f t="shared" si="20"/>
        <v>2.6527827960096229</v>
      </c>
      <c r="AU18" s="147">
        <v>1</v>
      </c>
      <c r="AV18" s="147">
        <v>1.2</v>
      </c>
      <c r="AW18" s="147">
        <v>1.2</v>
      </c>
      <c r="AX18" s="147">
        <v>2.8</v>
      </c>
      <c r="AZ18" s="147" t="str">
        <f t="shared" si="21"/>
        <v/>
      </c>
      <c r="BA18" s="147" t="str">
        <f t="shared" si="21"/>
        <v/>
      </c>
      <c r="BB18" s="147" t="str">
        <f t="shared" si="21"/>
        <v/>
      </c>
      <c r="BD18" s="147" t="str">
        <f t="shared" si="21"/>
        <v/>
      </c>
      <c r="BE18" s="147" t="str">
        <f t="shared" si="21"/>
        <v/>
      </c>
      <c r="BF18" s="147" t="str">
        <f t="shared" si="21"/>
        <v/>
      </c>
      <c r="BH18" s="147" t="str">
        <f t="shared" si="21"/>
        <v/>
      </c>
      <c r="BI18" s="147" t="str">
        <f t="shared" si="21"/>
        <v/>
      </c>
      <c r="BK18" s="172" t="s">
        <v>414</v>
      </c>
      <c r="BL18" s="172">
        <f>BL7-BL8</f>
        <v>6.8095073207940726E-2</v>
      </c>
      <c r="BM18" s="172">
        <f>BM7-BM8</f>
        <v>4.8777772932201868E-2</v>
      </c>
      <c r="BN18" s="172"/>
      <c r="BO18" s="172">
        <f>BO7-BO8</f>
        <v>0.16260162601625516</v>
      </c>
      <c r="BP18" s="172">
        <f>BP7-BP8</f>
        <v>7.4683266558532746E-2</v>
      </c>
      <c r="BQ18" s="172">
        <f>BQ7-BQ8</f>
        <v>5.5249595050678835E-2</v>
      </c>
      <c r="BR18" s="172"/>
      <c r="BS18" s="172"/>
      <c r="BT18" s="172">
        <f>BT7-BT8</f>
        <v>0.1219512195121899</v>
      </c>
      <c r="BU18" s="172">
        <f>BU7-BU8</f>
        <v>5.6711280377616191E-2</v>
      </c>
      <c r="BV18" s="172">
        <f>BV7-BV8</f>
        <v>5.2718563948263131E-2</v>
      </c>
      <c r="BW18" s="172"/>
      <c r="BX18" s="172">
        <f>BX7-BX8</f>
        <v>0.14905149051490507</v>
      </c>
      <c r="BY18" s="172">
        <f>BY7-BY8</f>
        <v>3.0493856189734214E-2</v>
      </c>
      <c r="BZ18" s="172">
        <f>BZ7-BZ8</f>
        <v>1.9476063938224764E-2</v>
      </c>
      <c r="CA18" s="172"/>
      <c r="CB18" s="172">
        <f>CB7-CB8</f>
        <v>0.23035230352303493</v>
      </c>
      <c r="CC18" s="172">
        <f>CC7-CC8</f>
        <v>0.24351241318171324</v>
      </c>
      <c r="CD18" s="172">
        <f>CD7-CD8</f>
        <v>0.21650239354673095</v>
      </c>
      <c r="CE18" s="172"/>
      <c r="CF18" s="172"/>
      <c r="CH18" s="147">
        <v>12</v>
      </c>
      <c r="CI18" s="147" t="s">
        <v>415</v>
      </c>
      <c r="CJ18" s="147" t="s">
        <v>416</v>
      </c>
      <c r="CK18" s="167">
        <f>[1]CO2!I14</f>
        <v>202.2258064516129</v>
      </c>
      <c r="CL18" s="167">
        <f>[1]CO2!I40</f>
        <v>161.38709677419354</v>
      </c>
      <c r="CM18" s="167">
        <f>[1]CO2!O14</f>
        <v>211.09677419354838</v>
      </c>
      <c r="CN18" s="167"/>
      <c r="CO18" s="167">
        <f>[1]CO2!AA14</f>
        <v>236.45161290322579</v>
      </c>
      <c r="CP18" s="167">
        <f>[1]CO2!AA40</f>
        <v>179.19354838709677</v>
      </c>
      <c r="CQ18" s="167">
        <f>[1]CO2!AG14</f>
        <v>209.38709677419354</v>
      </c>
      <c r="CR18" s="167"/>
      <c r="CS18" s="167">
        <f>[1]CO2!U14</f>
        <v>663.9677419354839</v>
      </c>
      <c r="CT18" s="167">
        <f>[1]CO2!U40</f>
        <v>543.83870967741939</v>
      </c>
      <c r="CU18" s="162"/>
      <c r="CV18" s="147" t="str">
        <f t="shared" si="40"/>
        <v>Safe</v>
      </c>
      <c r="CW18" s="147" t="str">
        <f t="shared" si="24"/>
        <v>Safe</v>
      </c>
      <c r="CX18" s="147" t="str">
        <f t="shared" si="24"/>
        <v>Safe</v>
      </c>
      <c r="CY18" s="147" t="str">
        <f t="shared" si="24"/>
        <v>Safe</v>
      </c>
      <c r="CZ18" s="147" t="str">
        <f t="shared" si="24"/>
        <v>Safe</v>
      </c>
      <c r="DA18" s="147" t="str">
        <f t="shared" si="24"/>
        <v>Safe</v>
      </c>
      <c r="DB18" s="147" t="str">
        <f t="shared" si="24"/>
        <v>Safe</v>
      </c>
      <c r="DC18" s="147" t="str">
        <f t="shared" si="24"/>
        <v>Safe</v>
      </c>
      <c r="DD18" s="147" t="str">
        <f t="shared" si="24"/>
        <v>Safe</v>
      </c>
      <c r="DE18" s="147" t="str">
        <f t="shared" si="24"/>
        <v>Safe</v>
      </c>
      <c r="DG18" s="147" t="str">
        <f t="shared" si="41"/>
        <v>Safe</v>
      </c>
      <c r="DH18" s="147" t="str">
        <f t="shared" si="25"/>
        <v>Safe</v>
      </c>
      <c r="DI18" s="147" t="str">
        <f t="shared" si="25"/>
        <v>Safe</v>
      </c>
      <c r="DK18" s="147" t="str">
        <f t="shared" si="25"/>
        <v>Safe</v>
      </c>
      <c r="DL18" s="147" t="str">
        <f t="shared" si="25"/>
        <v>Safe</v>
      </c>
      <c r="DM18" s="147" t="str">
        <f t="shared" si="25"/>
        <v>Safe</v>
      </c>
      <c r="DO18" s="147" t="str">
        <f t="shared" si="25"/>
        <v>Safe</v>
      </c>
      <c r="DP18" s="147" t="str">
        <f t="shared" si="25"/>
        <v>Safe</v>
      </c>
      <c r="DR18" s="162">
        <f t="shared" si="42"/>
        <v>202.2258064516129</v>
      </c>
      <c r="DS18" s="162">
        <f t="shared" si="26"/>
        <v>161.38709677419354</v>
      </c>
      <c r="DT18" s="162">
        <f t="shared" si="26"/>
        <v>211.09677419354838</v>
      </c>
      <c r="DU18" s="162" t="str">
        <f t="shared" si="26"/>
        <v/>
      </c>
      <c r="DV18" s="162">
        <f t="shared" si="26"/>
        <v>236.45161290322579</v>
      </c>
      <c r="DW18" s="162">
        <f t="shared" si="26"/>
        <v>179.19354838709677</v>
      </c>
      <c r="DX18" s="162">
        <f t="shared" si="26"/>
        <v>209.38709677419354</v>
      </c>
      <c r="DY18" s="162" t="str">
        <f t="shared" si="26"/>
        <v/>
      </c>
      <c r="DZ18" s="162">
        <f t="shared" si="26"/>
        <v>663.9677419354839</v>
      </c>
      <c r="EA18" s="162">
        <f t="shared" si="26"/>
        <v>543.83870967741939</v>
      </c>
      <c r="EB18" s="167">
        <f>[1]CO2!AW14</f>
        <v>239.39956826852955</v>
      </c>
      <c r="EC18" s="167">
        <f>[1]CO2!AW40</f>
        <v>200.43703103440751</v>
      </c>
      <c r="ED18" s="167">
        <f>[1]CO2!AX14</f>
        <v>287.2794819222355</v>
      </c>
      <c r="EE18" s="167"/>
      <c r="EF18" s="167">
        <f>[1]CO2!AZ14</f>
        <v>287.2794819222355</v>
      </c>
      <c r="EG18" s="167">
        <f>[1]CO2!AZ40</f>
        <v>240.52443724128901</v>
      </c>
      <c r="EH18" s="154"/>
      <c r="EI18" s="154"/>
      <c r="EJ18" s="167">
        <f>[1]CO2!AY14</f>
        <v>670.31879115188281</v>
      </c>
      <c r="EK18" s="167">
        <f>[1]CO2!AY40</f>
        <v>561.22368689634106</v>
      </c>
      <c r="EM18" s="147" t="str">
        <f t="shared" si="43"/>
        <v/>
      </c>
      <c r="EN18" s="147" t="str">
        <f t="shared" si="27"/>
        <v/>
      </c>
      <c r="EO18" s="147" t="str">
        <f t="shared" si="27"/>
        <v/>
      </c>
      <c r="EQ18" s="147" t="str">
        <f t="shared" si="27"/>
        <v/>
      </c>
      <c r="ER18" s="147" t="str">
        <f t="shared" si="27"/>
        <v/>
      </c>
      <c r="ES18" s="147" t="str">
        <f t="shared" si="27"/>
        <v/>
      </c>
      <c r="EU18" s="147" t="str">
        <f t="shared" si="27"/>
        <v/>
      </c>
      <c r="EV18" s="147" t="str">
        <f t="shared" si="27"/>
        <v/>
      </c>
      <c r="EX18" s="172" t="s">
        <v>414</v>
      </c>
      <c r="EY18" s="172">
        <f>EY7-EY8</f>
        <v>21.064516129032256</v>
      </c>
      <c r="EZ18" s="172">
        <f t="shared" ref="EZ18:FR18" si="52">EZ7-EZ8</f>
        <v>21.958664982652806</v>
      </c>
      <c r="FA18" s="172">
        <f t="shared" si="52"/>
        <v>7.0725806451613096</v>
      </c>
      <c r="FB18" s="172">
        <f t="shared" si="52"/>
        <v>13.424554871616607</v>
      </c>
      <c r="FC18" s="172">
        <f t="shared" si="52"/>
        <v>38.419354838709666</v>
      </c>
      <c r="FD18" s="172">
        <f t="shared" si="52"/>
        <v>26.350397979183413</v>
      </c>
      <c r="FE18" s="172">
        <f t="shared" si="52"/>
        <v>2.1693548387096655</v>
      </c>
      <c r="FF18" s="172">
        <f t="shared" si="52"/>
        <v>3.2107818154759684</v>
      </c>
      <c r="FG18" s="172">
        <f t="shared" si="52"/>
        <v>17.362903225806463</v>
      </c>
      <c r="FH18" s="172">
        <f t="shared" si="52"/>
        <v>19.82564935831499</v>
      </c>
      <c r="FI18" s="172">
        <f t="shared" si="52"/>
        <v>3.7741935483871032</v>
      </c>
      <c r="FJ18" s="172">
        <f t="shared" si="52"/>
        <v>16.109465845939951</v>
      </c>
      <c r="FK18" s="172">
        <f t="shared" si="52"/>
        <v>14.758064516129053</v>
      </c>
      <c r="FL18" s="172">
        <f t="shared" si="52"/>
        <v>0</v>
      </c>
      <c r="FM18" s="172">
        <f t="shared" si="52"/>
        <v>10.741935483870975</v>
      </c>
      <c r="FN18" s="172">
        <f t="shared" si="52"/>
        <v>0</v>
      </c>
      <c r="FO18" s="172">
        <f t="shared" si="52"/>
        <v>70.935483870967687</v>
      </c>
      <c r="FP18" s="172">
        <f t="shared" si="52"/>
        <v>61.484261951427925</v>
      </c>
      <c r="FQ18" s="172">
        <f t="shared" si="52"/>
        <v>57.45161290322585</v>
      </c>
      <c r="FR18" s="172">
        <f t="shared" si="52"/>
        <v>37.588753640526534</v>
      </c>
      <c r="FS18" s="172"/>
      <c r="FT18" s="172"/>
      <c r="FU18" s="172"/>
      <c r="FV18" s="147">
        <f t="shared" si="13"/>
        <v>0</v>
      </c>
      <c r="FW18" s="165">
        <f t="shared" si="14"/>
        <v>0.85058989031440879</v>
      </c>
      <c r="FX18" s="147" t="e">
        <f>IF(AND(FG18="Safe",#REF!= "Safe"),EZ18,"")</f>
        <v>#REF!</v>
      </c>
      <c r="FY18" s="162">
        <f t="shared" si="15"/>
        <v>0.82172799280491293</v>
      </c>
      <c r="FZ18" s="162" t="str">
        <f>IF(AND(FI18="Safe", FP18="Safe"),#REF!,"")</f>
        <v/>
      </c>
      <c r="GA18" s="162">
        <f t="shared" si="16"/>
        <v>2.7431657126546152</v>
      </c>
      <c r="GB18" s="147" t="e">
        <f>IF(AND(FK18="Safe",#REF!= "Safe"),FD18,"")</f>
        <v>#REF!</v>
      </c>
      <c r="GE18" s="147" t="e">
        <f>IF(AND(FG18="Safe",#REF!= "Safe"),"",EZ18)</f>
        <v>#REF!</v>
      </c>
      <c r="GH18" s="147" t="e">
        <f>IF(AND(#REF!="Safe", FQ18="Safe"),"",#REF!)</f>
        <v>#REF!</v>
      </c>
      <c r="GI18" s="147" t="e">
        <f>IF(AND(FK18="Safe",#REF!= "Safe"),"",#REF!)</f>
        <v>#REF!</v>
      </c>
      <c r="GK18" s="172" t="s">
        <v>414</v>
      </c>
      <c r="GL18" s="172">
        <f t="shared" ref="GL18:GQ18" si="53">GL7-GL8</f>
        <v>0</v>
      </c>
      <c r="GM18" s="172">
        <f t="shared" si="53"/>
        <v>0</v>
      </c>
      <c r="GN18" s="172">
        <f t="shared" si="53"/>
        <v>0</v>
      </c>
      <c r="GO18" s="172" t="e">
        <f t="shared" si="53"/>
        <v>#REF!</v>
      </c>
      <c r="GP18" s="172">
        <f t="shared" si="53"/>
        <v>0</v>
      </c>
      <c r="GQ18" s="172">
        <f t="shared" si="53"/>
        <v>0</v>
      </c>
    </row>
    <row r="19" spans="1:204" ht="14.6">
      <c r="A19" s="147">
        <v>13</v>
      </c>
      <c r="D19" s="162">
        <f>[1]夏季代謝量データ!M15</f>
        <v>0.85058989031440879</v>
      </c>
      <c r="E19" s="162">
        <f>[1]夏季代謝量データ!M41</f>
        <v>0.78506690008947799</v>
      </c>
      <c r="F19" s="162">
        <f>[1]夏季代謝量データ!T15</f>
        <v>0.86126331635613806</v>
      </c>
      <c r="G19" s="162"/>
      <c r="H19" s="162">
        <f>[1]夏季代謝量データ!AH15</f>
        <v>0.82172799280491293</v>
      </c>
      <c r="I19" s="162">
        <f>[1]夏季代謝量データ!AH41</f>
        <v>0.8922221938142989</v>
      </c>
      <c r="J19" s="162">
        <f>[1]夏季代謝量データ!AO15</f>
        <v>0.83077392959114016</v>
      </c>
      <c r="K19" s="162"/>
      <c r="L19" s="162">
        <f>[1]夏季代謝量データ!AA15</f>
        <v>2.7431657126546152</v>
      </c>
      <c r="M19" s="162">
        <f>[1]夏季代謝量データ!AA41</f>
        <v>2.5019106363651944</v>
      </c>
      <c r="N19" s="162"/>
      <c r="O19" s="147" t="str">
        <f t="shared" si="37"/>
        <v>Safe</v>
      </c>
      <c r="P19" s="147" t="str">
        <f t="shared" si="18"/>
        <v>Safe</v>
      </c>
      <c r="Q19" s="147" t="str">
        <f t="shared" si="18"/>
        <v>Safe</v>
      </c>
      <c r="R19" s="147" t="str">
        <f t="shared" si="18"/>
        <v>Safe</v>
      </c>
      <c r="S19" s="147" t="str">
        <f t="shared" si="18"/>
        <v>Safe</v>
      </c>
      <c r="T19" s="147" t="str">
        <f t="shared" si="18"/>
        <v>Safe</v>
      </c>
      <c r="U19" s="147" t="str">
        <f t="shared" si="18"/>
        <v>Safe</v>
      </c>
      <c r="V19" s="147" t="str">
        <f t="shared" si="18"/>
        <v>Safe</v>
      </c>
      <c r="W19" s="147" t="str">
        <f t="shared" si="18"/>
        <v>Safe</v>
      </c>
      <c r="X19" s="147" t="str">
        <f t="shared" si="18"/>
        <v>Safe</v>
      </c>
      <c r="Z19" s="147" t="str">
        <f t="shared" si="19"/>
        <v>Safe</v>
      </c>
      <c r="AA19" s="147" t="str">
        <f t="shared" si="19"/>
        <v>Safe</v>
      </c>
      <c r="AB19" s="147" t="str">
        <f t="shared" si="19"/>
        <v>Safe</v>
      </c>
      <c r="AD19" s="147" t="str">
        <f t="shared" si="19"/>
        <v>Safe</v>
      </c>
      <c r="AE19" s="147" t="str">
        <f t="shared" si="19"/>
        <v>Safe</v>
      </c>
      <c r="AF19" s="147" t="str">
        <f t="shared" si="19"/>
        <v>Safe</v>
      </c>
      <c r="AH19" s="147" t="str">
        <f t="shared" si="19"/>
        <v>Safe</v>
      </c>
      <c r="AI19" s="147" t="str">
        <f t="shared" si="19"/>
        <v>Safe</v>
      </c>
      <c r="AK19" s="162">
        <f t="shared" si="38"/>
        <v>0.85058989031440879</v>
      </c>
      <c r="AL19" s="162">
        <f t="shared" si="20"/>
        <v>0.78506690008947799</v>
      </c>
      <c r="AM19" s="162">
        <f t="shared" si="20"/>
        <v>0.86126331635613806</v>
      </c>
      <c r="AN19" s="162" t="str">
        <f t="shared" si="20"/>
        <v/>
      </c>
      <c r="AO19" s="162">
        <f t="shared" si="20"/>
        <v>0.82172799280491293</v>
      </c>
      <c r="AP19" s="162">
        <f t="shared" si="20"/>
        <v>0.8922221938142989</v>
      </c>
      <c r="AQ19" s="162">
        <f t="shared" si="20"/>
        <v>0.83077392959114016</v>
      </c>
      <c r="AR19" s="162" t="str">
        <f t="shared" si="20"/>
        <v/>
      </c>
      <c r="AS19" s="162">
        <f t="shared" si="20"/>
        <v>2.7431657126546152</v>
      </c>
      <c r="AT19" s="162">
        <f t="shared" si="20"/>
        <v>2.5019106363651944</v>
      </c>
      <c r="AU19" s="147">
        <v>1</v>
      </c>
      <c r="AV19" s="147">
        <v>1.2</v>
      </c>
      <c r="AW19" s="147">
        <v>1.2</v>
      </c>
      <c r="AX19" s="147">
        <v>2.8</v>
      </c>
      <c r="AZ19" s="147" t="str">
        <f t="shared" si="21"/>
        <v/>
      </c>
      <c r="BA19" s="147" t="str">
        <f t="shared" si="21"/>
        <v/>
      </c>
      <c r="BB19" s="147" t="str">
        <f t="shared" si="21"/>
        <v/>
      </c>
      <c r="BD19" s="147" t="str">
        <f t="shared" si="21"/>
        <v/>
      </c>
      <c r="BE19" s="147" t="str">
        <f t="shared" si="21"/>
        <v/>
      </c>
      <c r="BF19" s="147" t="str">
        <f t="shared" si="21"/>
        <v/>
      </c>
      <c r="BH19" s="147" t="str">
        <f t="shared" si="21"/>
        <v/>
      </c>
      <c r="BI19" s="147" t="str">
        <f t="shared" si="21"/>
        <v/>
      </c>
      <c r="BK19" s="172" t="s">
        <v>417</v>
      </c>
      <c r="BL19" s="172">
        <f>BL9-BL10</f>
        <v>9.9088365709004256E-2</v>
      </c>
      <c r="BM19" s="172">
        <f>BM9-BM10</f>
        <v>0.11130421279462965</v>
      </c>
      <c r="BN19" s="172"/>
      <c r="BO19" s="172">
        <f>BO9-BO10</f>
        <v>0.20325203252032598</v>
      </c>
      <c r="BP19" s="172">
        <f>BP9-BP10</f>
        <v>8.8655795676113258E-2</v>
      </c>
      <c r="BQ19" s="172">
        <f>BQ9-BQ10</f>
        <v>3.5380492540075248E-2</v>
      </c>
      <c r="BR19" s="172"/>
      <c r="BS19" s="172"/>
      <c r="BT19" s="172">
        <f>BT9-BT10</f>
        <v>0.17615176151761602</v>
      </c>
      <c r="BU19" s="172">
        <f>BU9-BU10</f>
        <v>0.15266088895506624</v>
      </c>
      <c r="BV19" s="172">
        <f>BV9-BV10</f>
        <v>7.4462306646212784E-2</v>
      </c>
      <c r="BW19" s="172"/>
      <c r="BX19" s="172">
        <f>BX9-BX10</f>
        <v>0.155826558265583</v>
      </c>
      <c r="BY19" s="172">
        <f>BY9-BY10</f>
        <v>7.7157269133580453E-2</v>
      </c>
      <c r="BZ19" s="172">
        <f>BZ9-BZ10</f>
        <v>5.4286262485640613E-2</v>
      </c>
      <c r="CA19" s="172"/>
      <c r="CB19" s="172">
        <f>CB9-CB10</f>
        <v>0.16260162601626094</v>
      </c>
      <c r="CC19" s="172">
        <f>CC9-CC10</f>
        <v>0.15997222448336856</v>
      </c>
      <c r="CD19" s="172">
        <f>CD9-CD10</f>
        <v>0.28928065729768671</v>
      </c>
      <c r="CE19" s="172"/>
      <c r="CF19" s="172"/>
      <c r="CH19" s="147">
        <v>13</v>
      </c>
      <c r="CI19" s="147" t="s">
        <v>418</v>
      </c>
      <c r="CJ19" s="147" t="s">
        <v>419</v>
      </c>
      <c r="CK19" s="167">
        <f>[1]CO2!I15</f>
        <v>229.80645161290323</v>
      </c>
      <c r="CL19" s="167">
        <f>[1]CO2!I41</f>
        <v>167.96774193548387</v>
      </c>
      <c r="CM19" s="167">
        <f>[1]CO2!O15</f>
        <v>229.45161290322579</v>
      </c>
      <c r="CN19" s="167"/>
      <c r="CO19" s="167">
        <f>[1]CO2!AA15</f>
        <v>211.90322580645162</v>
      </c>
      <c r="CP19" s="167">
        <f>[1]CO2!AA41</f>
        <v>192.09677419354838</v>
      </c>
      <c r="CQ19" s="167">
        <f>[1]CO2!AG15</f>
        <v>210.35483870967741</v>
      </c>
      <c r="CR19" s="167"/>
      <c r="CS19" s="167">
        <f>[1]CO2!U15</f>
        <v>741.25806451612902</v>
      </c>
      <c r="CT19" s="167">
        <f>[1]CO2!U41</f>
        <v>578.80645161290317</v>
      </c>
      <c r="CU19" s="162"/>
      <c r="CV19" s="147" t="str">
        <f t="shared" si="40"/>
        <v>Safe</v>
      </c>
      <c r="CW19" s="147" t="str">
        <f t="shared" si="24"/>
        <v>Safe</v>
      </c>
      <c r="CX19" s="147" t="str">
        <f t="shared" si="24"/>
        <v>Safe</v>
      </c>
      <c r="CY19" s="147" t="str">
        <f t="shared" si="24"/>
        <v>Safe</v>
      </c>
      <c r="CZ19" s="147" t="str">
        <f t="shared" si="24"/>
        <v>Safe</v>
      </c>
      <c r="DA19" s="147" t="str">
        <f t="shared" si="24"/>
        <v>Safe</v>
      </c>
      <c r="DB19" s="147" t="str">
        <f t="shared" si="24"/>
        <v>Safe</v>
      </c>
      <c r="DC19" s="147" t="str">
        <f t="shared" si="24"/>
        <v>Safe</v>
      </c>
      <c r="DD19" s="147" t="str">
        <f t="shared" si="24"/>
        <v>Safe</v>
      </c>
      <c r="DE19" s="147" t="str">
        <f t="shared" si="24"/>
        <v>Safe</v>
      </c>
      <c r="DG19" s="147" t="str">
        <f t="shared" si="41"/>
        <v>Safe</v>
      </c>
      <c r="DH19" s="147" t="str">
        <f t="shared" si="25"/>
        <v>Safe</v>
      </c>
      <c r="DI19" s="147" t="str">
        <f t="shared" si="25"/>
        <v>Safe</v>
      </c>
      <c r="DK19" s="147" t="str">
        <f t="shared" si="25"/>
        <v>Safe</v>
      </c>
      <c r="DL19" s="147" t="str">
        <f t="shared" si="25"/>
        <v>Safe</v>
      </c>
      <c r="DM19" s="147" t="str">
        <f t="shared" si="25"/>
        <v>Safe</v>
      </c>
      <c r="DO19" s="147" t="str">
        <f t="shared" si="25"/>
        <v>Safe</v>
      </c>
      <c r="DP19" s="147" t="str">
        <f t="shared" si="25"/>
        <v>Safe</v>
      </c>
      <c r="DR19" s="162">
        <f t="shared" si="42"/>
        <v>229.80645161290323</v>
      </c>
      <c r="DS19" s="162">
        <f t="shared" si="26"/>
        <v>167.96774193548387</v>
      </c>
      <c r="DT19" s="162">
        <f t="shared" si="26"/>
        <v>229.45161290322579</v>
      </c>
      <c r="DU19" s="162" t="str">
        <f t="shared" si="26"/>
        <v/>
      </c>
      <c r="DV19" s="162">
        <f t="shared" si="26"/>
        <v>211.90322580645162</v>
      </c>
      <c r="DW19" s="162">
        <f t="shared" si="26"/>
        <v>192.09677419354838</v>
      </c>
      <c r="DX19" s="162">
        <f t="shared" si="26"/>
        <v>210.35483870967741</v>
      </c>
      <c r="DY19" s="162" t="str">
        <f t="shared" si="26"/>
        <v/>
      </c>
      <c r="DZ19" s="162">
        <f t="shared" si="26"/>
        <v>741.25806451612902</v>
      </c>
      <c r="EA19" s="162">
        <f t="shared" si="26"/>
        <v>578.80645161290317</v>
      </c>
      <c r="EB19" s="167">
        <f>[1]CO2!AW15</f>
        <v>257.4190423101993</v>
      </c>
      <c r="EC19" s="167">
        <f>[1]CO2!AW41</f>
        <v>205.79646707265363</v>
      </c>
      <c r="ED19" s="167">
        <f>[1]CO2!AX15</f>
        <v>308.90285077223911</v>
      </c>
      <c r="EE19" s="167"/>
      <c r="EF19" s="167">
        <f>[1]CO2!AZ15</f>
        <v>308.90285077223911</v>
      </c>
      <c r="EG19" s="167">
        <f>[1]CO2!AZ41</f>
        <v>246.95576048718431</v>
      </c>
      <c r="EH19" s="154"/>
      <c r="EI19" s="154"/>
      <c r="EJ19" s="167">
        <f>[1]CO2!AY15</f>
        <v>720.77331846855793</v>
      </c>
      <c r="EK19" s="167">
        <f>[1]CO2!AY41</f>
        <v>576.23010780343009</v>
      </c>
      <c r="EM19" s="147" t="str">
        <f t="shared" si="43"/>
        <v/>
      </c>
      <c r="EN19" s="147" t="str">
        <f t="shared" si="27"/>
        <v/>
      </c>
      <c r="EO19" s="147" t="str">
        <f t="shared" si="27"/>
        <v/>
      </c>
      <c r="EQ19" s="147" t="str">
        <f t="shared" si="27"/>
        <v/>
      </c>
      <c r="ER19" s="147" t="str">
        <f t="shared" si="27"/>
        <v/>
      </c>
      <c r="ES19" s="147" t="str">
        <f t="shared" si="27"/>
        <v/>
      </c>
      <c r="EU19" s="147" t="str">
        <f t="shared" si="27"/>
        <v/>
      </c>
      <c r="EV19" s="147" t="str">
        <f t="shared" si="27"/>
        <v/>
      </c>
      <c r="EX19" s="172" t="s">
        <v>417</v>
      </c>
      <c r="EY19" s="172">
        <f>EY9-EY10</f>
        <v>37.451612903225822</v>
      </c>
      <c r="EZ19" s="172">
        <f t="shared" ref="EZ19:FR19" si="54">EZ9-EZ10</f>
        <v>20.91525003691487</v>
      </c>
      <c r="FA19" s="172">
        <f t="shared" si="54"/>
        <v>18.75</v>
      </c>
      <c r="FB19" s="172">
        <f t="shared" si="54"/>
        <v>36.06251186939943</v>
      </c>
      <c r="FC19" s="172">
        <f t="shared" si="54"/>
        <v>24.870967741935459</v>
      </c>
      <c r="FD19" s="172">
        <f t="shared" si="54"/>
        <v>25.098300044297901</v>
      </c>
      <c r="FE19" s="172">
        <f t="shared" si="54"/>
        <v>18.129032258064512</v>
      </c>
      <c r="FF19" s="172">
        <f t="shared" si="54"/>
        <v>45.931233120680275</v>
      </c>
      <c r="FG19" s="172">
        <f t="shared" si="54"/>
        <v>27.161290322580641</v>
      </c>
      <c r="FH19" s="172">
        <f t="shared" si="54"/>
        <v>72.677304241220043</v>
      </c>
      <c r="FI19" s="172">
        <f t="shared" si="54"/>
        <v>27.935483870967744</v>
      </c>
      <c r="FJ19" s="172">
        <f t="shared" si="54"/>
        <v>43.275014243279344</v>
      </c>
      <c r="FK19" s="172">
        <f t="shared" si="54"/>
        <v>32.01612903225805</v>
      </c>
      <c r="FL19" s="172">
        <f t="shared" si="54"/>
        <v>0</v>
      </c>
      <c r="FM19" s="172">
        <f t="shared" si="54"/>
        <v>20.161290322580641</v>
      </c>
      <c r="FN19" s="172">
        <f t="shared" si="54"/>
        <v>0</v>
      </c>
      <c r="FO19" s="172">
        <f t="shared" si="54"/>
        <v>126.75</v>
      </c>
      <c r="FP19" s="172">
        <f t="shared" si="54"/>
        <v>58.562700103361522</v>
      </c>
      <c r="FQ19" s="172">
        <f t="shared" si="54"/>
        <v>119.95161290322591</v>
      </c>
      <c r="FR19" s="172">
        <f t="shared" si="54"/>
        <v>100.97503323431846</v>
      </c>
      <c r="FS19" s="172"/>
      <c r="FT19" s="172"/>
      <c r="FU19" s="172"/>
      <c r="FV19" s="147">
        <f t="shared" si="13"/>
        <v>0</v>
      </c>
      <c r="FW19" s="165">
        <f t="shared" si="14"/>
        <v>0.92504583519461248</v>
      </c>
      <c r="FX19" s="147" t="e">
        <f>IF(AND(FG19="Safe",#REF!= "Safe"),EZ19,"")</f>
        <v>#REF!</v>
      </c>
      <c r="FY19" s="162">
        <f t="shared" si="15"/>
        <v>0.69063998187166675</v>
      </c>
      <c r="FZ19" s="162" t="str">
        <f>IF(AND(FI19="Safe", FP19="Safe"),#REF!,"")</f>
        <v/>
      </c>
      <c r="GA19" s="162">
        <f t="shared" si="16"/>
        <v>2.306431952407757</v>
      </c>
      <c r="GB19" s="147" t="e">
        <f>IF(AND(FK19="Safe",#REF!= "Safe"),FD19,"")</f>
        <v>#REF!</v>
      </c>
      <c r="GE19" s="147" t="e">
        <f>IF(AND(FG19="Safe",#REF!= "Safe"),"",EZ19)</f>
        <v>#REF!</v>
      </c>
      <c r="GH19" s="147" t="e">
        <f>IF(AND(#REF!="Safe", FQ19="Safe"),"",#REF!)</f>
        <v>#REF!</v>
      </c>
      <c r="GI19" s="147" t="e">
        <f>IF(AND(FK19="Safe",#REF!= "Safe"),"",#REF!)</f>
        <v>#REF!</v>
      </c>
      <c r="GK19" s="172" t="s">
        <v>417</v>
      </c>
      <c r="GL19" s="172">
        <f t="shared" ref="GL19:GQ19" si="55">GL9-GL10</f>
        <v>-0.72138803896538839</v>
      </c>
      <c r="GM19" s="172" t="e">
        <f t="shared" si="55"/>
        <v>#REF!</v>
      </c>
      <c r="GN19" s="172">
        <f t="shared" si="55"/>
        <v>-0.69063998187166675</v>
      </c>
      <c r="GO19" s="172" t="e">
        <f t="shared" si="55"/>
        <v>#REF!</v>
      </c>
      <c r="GP19" s="172">
        <f t="shared" si="55"/>
        <v>-2.239076649350757</v>
      </c>
      <c r="GQ19" s="172" t="e">
        <f t="shared" si="55"/>
        <v>#REF!</v>
      </c>
    </row>
    <row r="20" spans="1:204" ht="14.6">
      <c r="A20" s="147">
        <v>14</v>
      </c>
      <c r="D20" s="162">
        <f>[1]夏季代謝量データ!M16</f>
        <v>0.92504583519461248</v>
      </c>
      <c r="E20" s="162">
        <f>[1]夏季代謝量データ!M42</f>
        <v>0.64764779200438383</v>
      </c>
      <c r="F20" s="162">
        <f>[1]夏季代謝量データ!T16</f>
        <v>0.96168887624950472</v>
      </c>
      <c r="G20" s="162"/>
      <c r="H20" s="162">
        <f>[1]夏季代謝量データ!AH16</f>
        <v>0.69063998187166675</v>
      </c>
      <c r="I20" s="162">
        <f>[1]夏季代謝量データ!AH42</f>
        <v>0.7579120563379893</v>
      </c>
      <c r="J20" s="162">
        <f>[1]夏季代謝量データ!AO16</f>
        <v>0.81452361564240683</v>
      </c>
      <c r="K20" s="162"/>
      <c r="L20" s="162">
        <f>[1]夏季代謝量データ!AA16</f>
        <v>2.306431952407757</v>
      </c>
      <c r="M20" s="162">
        <f>[1]夏季代謝量データ!AA42</f>
        <v>2.5899627998099817</v>
      </c>
      <c r="N20" s="162"/>
      <c r="O20" s="147" t="str">
        <f t="shared" si="37"/>
        <v>Safe</v>
      </c>
      <c r="P20" s="147" t="str">
        <f t="shared" si="18"/>
        <v>Safe</v>
      </c>
      <c r="Q20" s="147" t="str">
        <f t="shared" si="18"/>
        <v>Safe</v>
      </c>
      <c r="R20" s="147" t="str">
        <f t="shared" si="18"/>
        <v>Safe</v>
      </c>
      <c r="S20" s="147" t="str">
        <f t="shared" si="18"/>
        <v>Safe</v>
      </c>
      <c r="T20" s="147" t="str">
        <f t="shared" si="18"/>
        <v>Safe</v>
      </c>
      <c r="U20" s="147" t="str">
        <f t="shared" si="18"/>
        <v>Safe</v>
      </c>
      <c r="V20" s="147" t="str">
        <f t="shared" si="18"/>
        <v>Safe</v>
      </c>
      <c r="W20" s="147" t="str">
        <f t="shared" si="18"/>
        <v>Safe</v>
      </c>
      <c r="X20" s="147" t="str">
        <f t="shared" si="18"/>
        <v>Safe</v>
      </c>
      <c r="Z20" s="147" t="str">
        <f t="shared" si="19"/>
        <v>Safe</v>
      </c>
      <c r="AA20" s="147" t="str">
        <f t="shared" si="19"/>
        <v>Safe</v>
      </c>
      <c r="AB20" s="147" t="str">
        <f t="shared" si="19"/>
        <v>Safe</v>
      </c>
      <c r="AD20" s="147" t="str">
        <f t="shared" si="19"/>
        <v>Safe</v>
      </c>
      <c r="AE20" s="147" t="str">
        <f t="shared" si="19"/>
        <v>Safe</v>
      </c>
      <c r="AF20" s="147" t="str">
        <f t="shared" si="19"/>
        <v>Safe</v>
      </c>
      <c r="AH20" s="147" t="str">
        <f t="shared" si="19"/>
        <v>Safe</v>
      </c>
      <c r="AI20" s="147" t="str">
        <f t="shared" si="19"/>
        <v>Safe</v>
      </c>
      <c r="AK20" s="162">
        <f t="shared" si="38"/>
        <v>0.92504583519461248</v>
      </c>
      <c r="AL20" s="162">
        <f t="shared" si="20"/>
        <v>0.64764779200438383</v>
      </c>
      <c r="AM20" s="162">
        <f t="shared" si="20"/>
        <v>0.96168887624950472</v>
      </c>
      <c r="AN20" s="162" t="str">
        <f t="shared" si="20"/>
        <v/>
      </c>
      <c r="AO20" s="162">
        <f t="shared" si="20"/>
        <v>0.69063998187166675</v>
      </c>
      <c r="AP20" s="162">
        <f t="shared" si="20"/>
        <v>0.7579120563379893</v>
      </c>
      <c r="AQ20" s="162">
        <f t="shared" si="20"/>
        <v>0.81452361564240683</v>
      </c>
      <c r="AR20" s="162" t="str">
        <f t="shared" si="20"/>
        <v/>
      </c>
      <c r="AS20" s="162">
        <f t="shared" si="20"/>
        <v>2.306431952407757</v>
      </c>
      <c r="AT20" s="162">
        <f t="shared" si="20"/>
        <v>2.5899627998099817</v>
      </c>
      <c r="AU20" s="147">
        <v>1</v>
      </c>
      <c r="AV20" s="147">
        <v>1.2</v>
      </c>
      <c r="AW20" s="147">
        <v>1.2</v>
      </c>
      <c r="AX20" s="147">
        <v>2.8</v>
      </c>
      <c r="AZ20" s="147" t="str">
        <f t="shared" si="21"/>
        <v/>
      </c>
      <c r="BA20" s="147" t="str">
        <f t="shared" si="21"/>
        <v/>
      </c>
      <c r="BB20" s="147" t="str">
        <f t="shared" si="21"/>
        <v/>
      </c>
      <c r="BD20" s="147" t="str">
        <f t="shared" si="21"/>
        <v/>
      </c>
      <c r="BE20" s="147" t="str">
        <f t="shared" si="21"/>
        <v/>
      </c>
      <c r="BF20" s="147" t="str">
        <f t="shared" si="21"/>
        <v/>
      </c>
      <c r="BH20" s="147" t="str">
        <f t="shared" si="21"/>
        <v/>
      </c>
      <c r="BI20" s="147" t="str">
        <f t="shared" si="21"/>
        <v/>
      </c>
      <c r="BK20" s="172" t="s">
        <v>420</v>
      </c>
      <c r="BL20" s="172">
        <f>BL6-BL7</f>
        <v>9.9990737701324273E-2</v>
      </c>
      <c r="BM20" s="172">
        <f>BM6-BM7</f>
        <v>7.3853988558160277E-2</v>
      </c>
      <c r="BN20" s="172"/>
      <c r="BO20" s="172">
        <f>BO6-BO7</f>
        <v>0.21002710027099991</v>
      </c>
      <c r="BP20" s="172">
        <f>BP6-BP7</f>
        <v>0.12473186556078708</v>
      </c>
      <c r="BQ20" s="172">
        <f>BQ6-BQ7</f>
        <v>3.6823105071637996E-2</v>
      </c>
      <c r="BR20" s="172"/>
      <c r="BS20" s="172"/>
      <c r="BT20" s="172">
        <f>BT6-BT7</f>
        <v>0.22018970189702003</v>
      </c>
      <c r="BU20" s="172">
        <f>BU6-BU7</f>
        <v>2.9760714276236944E-2</v>
      </c>
      <c r="BV20" s="172">
        <f>BV6-BV7</f>
        <v>6.2332501071116764E-2</v>
      </c>
      <c r="BW20" s="172"/>
      <c r="BX20" s="172">
        <f>BX6-BX7</f>
        <v>0.3997289972899698</v>
      </c>
      <c r="BY20" s="172">
        <f>BY6-BY7</f>
        <v>5.1843916240959964E-2</v>
      </c>
      <c r="BZ20" s="172">
        <f>BZ6-BZ7</f>
        <v>4.4627636537444948E-2</v>
      </c>
      <c r="CA20" s="172"/>
      <c r="CB20" s="172">
        <f>CB6-CB7</f>
        <v>0.53861788617886019</v>
      </c>
      <c r="CC20" s="172">
        <f>CC6-CC7</f>
        <v>0.29725775102500673</v>
      </c>
      <c r="CD20" s="172">
        <f>CD6-CD7</f>
        <v>0.44704631047387533</v>
      </c>
      <c r="CE20" s="172"/>
      <c r="CF20" s="172"/>
      <c r="CH20" s="147">
        <v>14</v>
      </c>
      <c r="CI20" s="147" t="s">
        <v>421</v>
      </c>
      <c r="CJ20" s="147" t="s">
        <v>394</v>
      </c>
      <c r="CK20" s="167">
        <f>[1]CO2!I16</f>
        <v>261.19354838709677</v>
      </c>
      <c r="CL20" s="167">
        <f>[1]CO2!I42</f>
        <v>158.45161290322579</v>
      </c>
      <c r="CM20" s="167">
        <f>[1]CO2!O16</f>
        <v>234.38709677419354</v>
      </c>
      <c r="CN20" s="167"/>
      <c r="CO20" s="167">
        <f>[1]CO2!AA16</f>
        <v>197.41935483870967</v>
      </c>
      <c r="CP20" s="167">
        <f>[1]CO2!AA42</f>
        <v>173.54838709677421</v>
      </c>
      <c r="CQ20" s="167">
        <f>[1]CO2!AG16</f>
        <v>207.32258064516128</v>
      </c>
      <c r="CR20" s="167"/>
      <c r="CS20" s="167">
        <f>[1]CO2!U16</f>
        <v>632</v>
      </c>
      <c r="CT20" s="167">
        <f>[1]CO2!U42</f>
        <v>595.93548387096769</v>
      </c>
      <c r="CU20" s="162"/>
      <c r="CV20" s="147" t="str">
        <f t="shared" si="40"/>
        <v>Safe</v>
      </c>
      <c r="CW20" s="147" t="str">
        <f t="shared" si="24"/>
        <v>Safe</v>
      </c>
      <c r="CX20" s="147" t="str">
        <f t="shared" si="24"/>
        <v>Safe</v>
      </c>
      <c r="CY20" s="147" t="str">
        <f t="shared" si="24"/>
        <v>Safe</v>
      </c>
      <c r="CZ20" s="147" t="str">
        <f t="shared" si="24"/>
        <v>Safe</v>
      </c>
      <c r="DA20" s="147" t="str">
        <f t="shared" si="24"/>
        <v>Safe</v>
      </c>
      <c r="DB20" s="147" t="str">
        <f t="shared" si="24"/>
        <v>Safe</v>
      </c>
      <c r="DC20" s="147" t="str">
        <f t="shared" si="24"/>
        <v>Safe</v>
      </c>
      <c r="DD20" s="147" t="str">
        <f t="shared" si="24"/>
        <v>Safe</v>
      </c>
      <c r="DE20" s="147" t="str">
        <f t="shared" si="24"/>
        <v>Safe</v>
      </c>
      <c r="DG20" s="147" t="str">
        <f t="shared" si="41"/>
        <v>Safe</v>
      </c>
      <c r="DH20" s="147" t="str">
        <f t="shared" si="25"/>
        <v>Safe</v>
      </c>
      <c r="DI20" s="147" t="str">
        <f t="shared" si="25"/>
        <v>Safe</v>
      </c>
      <c r="DK20" s="147" t="str">
        <f t="shared" si="25"/>
        <v>Safe</v>
      </c>
      <c r="DL20" s="147" t="str">
        <f t="shared" si="25"/>
        <v>Safe</v>
      </c>
      <c r="DM20" s="147" t="str">
        <f t="shared" si="25"/>
        <v>Safe</v>
      </c>
      <c r="DO20" s="147" t="str">
        <f t="shared" si="25"/>
        <v>Safe</v>
      </c>
      <c r="DP20" s="147" t="str">
        <f t="shared" si="25"/>
        <v>Safe</v>
      </c>
      <c r="DR20" s="162">
        <f t="shared" si="42"/>
        <v>261.19354838709677</v>
      </c>
      <c r="DS20" s="162">
        <f t="shared" si="26"/>
        <v>158.45161290322579</v>
      </c>
      <c r="DT20" s="162">
        <f t="shared" si="26"/>
        <v>234.38709677419354</v>
      </c>
      <c r="DU20" s="162" t="str">
        <f t="shared" si="26"/>
        <v/>
      </c>
      <c r="DV20" s="162">
        <f t="shared" si="26"/>
        <v>197.41935483870967</v>
      </c>
      <c r="DW20" s="162">
        <f t="shared" si="26"/>
        <v>173.54838709677421</v>
      </c>
      <c r="DX20" s="162">
        <f t="shared" si="26"/>
        <v>207.32258064516128</v>
      </c>
      <c r="DY20" s="162" t="str">
        <f t="shared" si="26"/>
        <v/>
      </c>
      <c r="DZ20" s="162">
        <f t="shared" si="26"/>
        <v>632</v>
      </c>
      <c r="EA20" s="162">
        <f t="shared" si="26"/>
        <v>595.93548387096769</v>
      </c>
      <c r="EB20" s="167">
        <f>[1]CO2!AW16</f>
        <v>274.02691156858049</v>
      </c>
      <c r="EC20" s="167">
        <f>[1]CO2!AW42</f>
        <v>211.4338439325368</v>
      </c>
      <c r="ED20" s="167">
        <f>[1]CO2!AX16</f>
        <v>328.8322938822966</v>
      </c>
      <c r="EE20" s="167"/>
      <c r="EF20" s="167">
        <f>[1]CO2!AZ16</f>
        <v>328.8322938822966</v>
      </c>
      <c r="EG20" s="167">
        <f>[1]CO2!AZ42</f>
        <v>253.72061271904414</v>
      </c>
      <c r="EH20" s="154"/>
      <c r="EI20" s="154"/>
      <c r="EJ20" s="167">
        <f>[1]CO2!AY16</f>
        <v>767.2753523920253</v>
      </c>
      <c r="EK20" s="167">
        <f>[1]CO2!AY42</f>
        <v>592.01476301110301</v>
      </c>
      <c r="EM20" s="147" t="str">
        <f t="shared" si="43"/>
        <v/>
      </c>
      <c r="EN20" s="147" t="str">
        <f t="shared" si="27"/>
        <v/>
      </c>
      <c r="EO20" s="147" t="str">
        <f t="shared" si="27"/>
        <v/>
      </c>
      <c r="EQ20" s="147" t="str">
        <f t="shared" si="27"/>
        <v/>
      </c>
      <c r="ER20" s="147" t="str">
        <f t="shared" si="27"/>
        <v/>
      </c>
      <c r="ES20" s="147" t="str">
        <f t="shared" si="27"/>
        <v/>
      </c>
      <c r="EU20" s="147" t="str">
        <f t="shared" si="27"/>
        <v/>
      </c>
      <c r="EV20" s="147" t="str">
        <f t="shared" si="27"/>
        <v/>
      </c>
      <c r="EX20" s="172" t="s">
        <v>420</v>
      </c>
      <c r="EY20" s="172">
        <f>EY6-EY7</f>
        <v>40.032258064516157</v>
      </c>
      <c r="EZ20" s="172">
        <f t="shared" ref="EZ20:FR20" si="56">EZ6-EZ7</f>
        <v>33.399007340357798</v>
      </c>
      <c r="FA20" s="172">
        <f t="shared" si="56"/>
        <v>16.153225806451616</v>
      </c>
      <c r="FB20" s="172">
        <f t="shared" si="56"/>
        <v>18.192555800959099</v>
      </c>
      <c r="FC20" s="172">
        <f t="shared" si="56"/>
        <v>43.709677419354875</v>
      </c>
      <c r="FD20" s="172">
        <f t="shared" si="56"/>
        <v>40.078808808429358</v>
      </c>
      <c r="FE20" s="172">
        <f t="shared" si="56"/>
        <v>20.491935483870975</v>
      </c>
      <c r="FF20" s="172">
        <f t="shared" si="56"/>
        <v>30.212966365487318</v>
      </c>
      <c r="FG20" s="172">
        <f t="shared" si="56"/>
        <v>31.927419354838719</v>
      </c>
      <c r="FH20" s="172">
        <f t="shared" si="56"/>
        <v>48.478032724396371</v>
      </c>
      <c r="FI20" s="172">
        <f t="shared" si="56"/>
        <v>23.032258064516128</v>
      </c>
      <c r="FJ20" s="172">
        <f t="shared" si="56"/>
        <v>21.831066961150952</v>
      </c>
      <c r="FK20" s="172">
        <f t="shared" si="56"/>
        <v>42.532258064516128</v>
      </c>
      <c r="FL20" s="172">
        <f t="shared" si="56"/>
        <v>0</v>
      </c>
      <c r="FM20" s="172">
        <f t="shared" si="56"/>
        <v>21.741935483870975</v>
      </c>
      <c r="FN20" s="172">
        <f t="shared" si="56"/>
        <v>0</v>
      </c>
      <c r="FO20" s="172">
        <f t="shared" si="56"/>
        <v>149.74193548387109</v>
      </c>
      <c r="FP20" s="172">
        <f t="shared" si="56"/>
        <v>93.517220553001948</v>
      </c>
      <c r="FQ20" s="172">
        <f t="shared" si="56"/>
        <v>124.83870967741939</v>
      </c>
      <c r="FR20" s="172">
        <f t="shared" si="56"/>
        <v>50.939156242685385</v>
      </c>
      <c r="FS20" s="172"/>
      <c r="FT20" s="172"/>
      <c r="FU20" s="172"/>
      <c r="FV20" s="147">
        <f t="shared" si="13"/>
        <v>0</v>
      </c>
      <c r="FW20" s="165">
        <f t="shared" si="14"/>
        <v>0.9257108820121005</v>
      </c>
      <c r="FX20" s="147" t="e">
        <f>IF(AND(FG20="Safe",#REF!= "Safe"),EZ20,"")</f>
        <v>#REF!</v>
      </c>
      <c r="FY20" s="162">
        <f t="shared" si="15"/>
        <v>0.8517740757463661</v>
      </c>
      <c r="FZ20" s="162" t="str">
        <f>IF(AND(FI20="Safe", FP20="Safe"),#REF!,"")</f>
        <v/>
      </c>
      <c r="GA20" s="162">
        <f t="shared" si="16"/>
        <v>2.8557182554850464</v>
      </c>
      <c r="GB20" s="147" t="e">
        <f>IF(AND(FK20="Safe",#REF!= "Safe"),FD20,"")</f>
        <v>#REF!</v>
      </c>
      <c r="GE20" s="147" t="e">
        <f>IF(AND(FG20="Safe",#REF!= "Safe"),"",EZ20)</f>
        <v>#REF!</v>
      </c>
      <c r="GH20" s="147" t="e">
        <f>IF(AND(#REF!="Safe", FQ20="Safe"),"",#REF!)</f>
        <v>#REF!</v>
      </c>
      <c r="GI20" s="147" t="e">
        <f>IF(AND(FK20="Safe",#REF!= "Safe"),"",#REF!)</f>
        <v>#REF!</v>
      </c>
      <c r="GK20" s="172" t="s">
        <v>420</v>
      </c>
      <c r="GL20" s="172">
        <f t="shared" ref="GL20:GQ20" si="57">GL6-GL7</f>
        <v>1.0114315198265342</v>
      </c>
      <c r="GM20" s="172" t="e">
        <f t="shared" si="57"/>
        <v>#REF!</v>
      </c>
      <c r="GN20" s="172">
        <f t="shared" si="57"/>
        <v>1.1610265801567707</v>
      </c>
      <c r="GO20" s="172" t="e">
        <f t="shared" si="57"/>
        <v>#NUM!</v>
      </c>
      <c r="GP20" s="172">
        <f t="shared" si="57"/>
        <v>3.1861521493649372</v>
      </c>
      <c r="GQ20" s="172" t="e">
        <f t="shared" si="57"/>
        <v>#REF!</v>
      </c>
    </row>
    <row r="21" spans="1:204" ht="14.6">
      <c r="A21" s="147">
        <v>15</v>
      </c>
      <c r="D21" s="162">
        <f>[1]夏季代謝量データ!M17</f>
        <v>0.9257108820121005</v>
      </c>
      <c r="E21" s="162">
        <f>[1]夏季代謝量データ!M43</f>
        <v>0.90653733685377358</v>
      </c>
      <c r="F21" s="162">
        <f>[1]夏季代謝量データ!T17</f>
        <v>1.0677227409236223</v>
      </c>
      <c r="G21" s="162"/>
      <c r="H21" s="162">
        <f>[1]夏季代謝量データ!AH17</f>
        <v>0.8517740757463661</v>
      </c>
      <c r="I21" s="162">
        <f>[1]夏季代謝量データ!AH43</f>
        <v>1.0503388912208518</v>
      </c>
      <c r="J21" s="162">
        <f>[1]夏季代謝量データ!AO17</f>
        <v>0.96415131471113835</v>
      </c>
      <c r="K21" s="162"/>
      <c r="L21" s="162">
        <f>[1]夏季代謝量データ!AA17</f>
        <v>2.8557182554850464</v>
      </c>
      <c r="M21" s="162">
        <f>[1]夏季代謝量データ!AA43</f>
        <v>3.1187747651373865</v>
      </c>
      <c r="N21" s="162"/>
      <c r="O21" s="147" t="str">
        <f t="shared" si="37"/>
        <v>Safe</v>
      </c>
      <c r="P21" s="147" t="str">
        <f t="shared" si="18"/>
        <v>Safe</v>
      </c>
      <c r="Q21" s="147" t="str">
        <f t="shared" si="18"/>
        <v>Safe</v>
      </c>
      <c r="R21" s="147" t="str">
        <f t="shared" si="18"/>
        <v>Safe</v>
      </c>
      <c r="S21" s="147" t="str">
        <f t="shared" si="18"/>
        <v>Safe</v>
      </c>
      <c r="T21" s="147">
        <f t="shared" si="18"/>
        <v>1.0503388912208518</v>
      </c>
      <c r="U21" s="147" t="str">
        <f t="shared" si="18"/>
        <v>Safe</v>
      </c>
      <c r="V21" s="147" t="str">
        <f t="shared" si="18"/>
        <v>Safe</v>
      </c>
      <c r="W21" s="147" t="str">
        <f t="shared" si="18"/>
        <v>Safe</v>
      </c>
      <c r="X21" s="147" t="str">
        <f t="shared" si="18"/>
        <v>Safe</v>
      </c>
      <c r="Z21" s="147" t="str">
        <f t="shared" si="19"/>
        <v>Safe</v>
      </c>
      <c r="AA21" s="147" t="str">
        <f t="shared" si="19"/>
        <v>Safe</v>
      </c>
      <c r="AB21" s="147" t="str">
        <f t="shared" si="19"/>
        <v>Safe</v>
      </c>
      <c r="AD21" s="147" t="str">
        <f t="shared" si="19"/>
        <v>Safe</v>
      </c>
      <c r="AE21" s="147" t="str">
        <f t="shared" si="19"/>
        <v>Safe</v>
      </c>
      <c r="AF21" s="147" t="str">
        <f t="shared" si="19"/>
        <v>Safe</v>
      </c>
      <c r="AH21" s="147" t="str">
        <f t="shared" si="19"/>
        <v>Safe</v>
      </c>
      <c r="AI21" s="147" t="str">
        <f t="shared" si="19"/>
        <v>Safe</v>
      </c>
      <c r="AK21" s="162">
        <f t="shared" si="38"/>
        <v>0.9257108820121005</v>
      </c>
      <c r="AL21" s="162">
        <f t="shared" si="20"/>
        <v>0.90653733685377358</v>
      </c>
      <c r="AM21" s="162">
        <f t="shared" si="20"/>
        <v>1.0677227409236223</v>
      </c>
      <c r="AN21" s="162" t="str">
        <f t="shared" si="20"/>
        <v/>
      </c>
      <c r="AO21" s="162">
        <f t="shared" si="20"/>
        <v>0.8517740757463661</v>
      </c>
      <c r="AP21" s="162" t="str">
        <f t="shared" si="20"/>
        <v/>
      </c>
      <c r="AQ21" s="162">
        <f t="shared" si="20"/>
        <v>0.96415131471113835</v>
      </c>
      <c r="AR21" s="162" t="str">
        <f t="shared" si="20"/>
        <v/>
      </c>
      <c r="AS21" s="162">
        <f t="shared" si="20"/>
        <v>2.8557182554850464</v>
      </c>
      <c r="AT21" s="162">
        <f t="shared" si="20"/>
        <v>3.1187747651373865</v>
      </c>
      <c r="AU21" s="147">
        <v>1</v>
      </c>
      <c r="AV21" s="147">
        <v>1.2</v>
      </c>
      <c r="AW21" s="147">
        <v>1.2</v>
      </c>
      <c r="AX21" s="147">
        <v>2.8</v>
      </c>
      <c r="AZ21" s="147" t="str">
        <f t="shared" si="21"/>
        <v/>
      </c>
      <c r="BA21" s="147" t="str">
        <f t="shared" si="21"/>
        <v/>
      </c>
      <c r="BB21" s="147" t="str">
        <f t="shared" si="21"/>
        <v/>
      </c>
      <c r="BD21" s="147" t="str">
        <f t="shared" si="21"/>
        <v/>
      </c>
      <c r="BE21" s="147">
        <f t="shared" si="21"/>
        <v>1.0503388912208518</v>
      </c>
      <c r="BF21" s="147" t="str">
        <f t="shared" si="21"/>
        <v/>
      </c>
      <c r="BH21" s="147" t="str">
        <f t="shared" si="21"/>
        <v/>
      </c>
      <c r="BI21" s="147" t="str">
        <f t="shared" si="21"/>
        <v/>
      </c>
      <c r="CH21" s="147">
        <v>15</v>
      </c>
      <c r="CI21" s="147" t="s">
        <v>422</v>
      </c>
      <c r="CJ21" s="147" t="s">
        <v>423</v>
      </c>
      <c r="CK21" s="167">
        <f>[1]CO2!I17</f>
        <v>236.45161290322579</v>
      </c>
      <c r="CL21" s="167">
        <f>[1]CO2!I43</f>
        <v>210.61290322580646</v>
      </c>
      <c r="CM21" s="167">
        <f>[1]CO2!O17</f>
        <v>271.51612903225805</v>
      </c>
      <c r="CN21" s="167"/>
      <c r="CO21" s="167">
        <f>[1]CO2!AA17</f>
        <v>217.32258064516128</v>
      </c>
      <c r="CP21" s="167">
        <f>[1]CO2!AA43</f>
        <v>269.90322580645159</v>
      </c>
      <c r="CQ21" s="167">
        <f>[1]CO2!AG17</f>
        <v>239.13333333333333</v>
      </c>
      <c r="CR21" s="167"/>
      <c r="CS21" s="167">
        <f>[1]CO2!U17</f>
        <v>741.32258064516134</v>
      </c>
      <c r="CT21" s="167">
        <f>[1]CO2!U43</f>
        <v>772.32258064516134</v>
      </c>
      <c r="CU21" s="162"/>
      <c r="CV21" s="147" t="str">
        <f t="shared" si="40"/>
        <v>Safe</v>
      </c>
      <c r="CW21" s="147">
        <f t="shared" si="24"/>
        <v>210.61290322580646</v>
      </c>
      <c r="CX21" s="147" t="str">
        <f t="shared" si="24"/>
        <v>Safe</v>
      </c>
      <c r="CY21" s="147" t="str">
        <f t="shared" si="24"/>
        <v>Safe</v>
      </c>
      <c r="CZ21" s="147" t="str">
        <f t="shared" si="24"/>
        <v>Safe</v>
      </c>
      <c r="DA21" s="147">
        <f t="shared" si="24"/>
        <v>269.90322580645159</v>
      </c>
      <c r="DB21" s="147" t="str">
        <f t="shared" si="24"/>
        <v>Safe</v>
      </c>
      <c r="DC21" s="147" t="str">
        <f t="shared" si="24"/>
        <v>Safe</v>
      </c>
      <c r="DD21" s="147" t="str">
        <f t="shared" si="24"/>
        <v>Safe</v>
      </c>
      <c r="DE21" s="147" t="str">
        <f t="shared" si="24"/>
        <v>Safe</v>
      </c>
      <c r="DG21" s="147" t="str">
        <f t="shared" si="41"/>
        <v>Safe</v>
      </c>
      <c r="DH21" s="147" t="str">
        <f t="shared" si="25"/>
        <v>Safe</v>
      </c>
      <c r="DI21" s="147" t="str">
        <f t="shared" si="25"/>
        <v>Safe</v>
      </c>
      <c r="DK21" s="147" t="str">
        <f t="shared" si="25"/>
        <v>Safe</v>
      </c>
      <c r="DL21" s="147" t="str">
        <f t="shared" si="25"/>
        <v>Safe</v>
      </c>
      <c r="DM21" s="147" t="str">
        <f t="shared" si="25"/>
        <v>Safe</v>
      </c>
      <c r="DO21" s="147" t="str">
        <f t="shared" si="25"/>
        <v>Safe</v>
      </c>
      <c r="DP21" s="147" t="str">
        <f t="shared" si="25"/>
        <v>Safe</v>
      </c>
      <c r="DR21" s="162">
        <f t="shared" si="42"/>
        <v>236.45161290322579</v>
      </c>
      <c r="DS21" s="162" t="str">
        <f t="shared" si="26"/>
        <v/>
      </c>
      <c r="DT21" s="162">
        <f t="shared" si="26"/>
        <v>271.51612903225805</v>
      </c>
      <c r="DU21" s="162" t="str">
        <f t="shared" si="26"/>
        <v/>
      </c>
      <c r="DV21" s="162">
        <f t="shared" si="26"/>
        <v>217.32258064516128</v>
      </c>
      <c r="DW21" s="162" t="str">
        <f t="shared" si="26"/>
        <v/>
      </c>
      <c r="DX21" s="162">
        <f t="shared" si="26"/>
        <v>239.13333333333333</v>
      </c>
      <c r="DY21" s="162" t="str">
        <f t="shared" si="26"/>
        <v/>
      </c>
      <c r="DZ21" s="162">
        <f t="shared" si="26"/>
        <v>741.32258064516134</v>
      </c>
      <c r="EA21" s="162">
        <f t="shared" si="26"/>
        <v>772.32258064516134</v>
      </c>
      <c r="EB21" s="167">
        <f>[1]CO2!AW17</f>
        <v>246.20390724907256</v>
      </c>
      <c r="EC21" s="167">
        <f>[1]CO2!AW43</f>
        <v>223.36568997054408</v>
      </c>
      <c r="ED21" s="167">
        <f>[1]CO2!AX17</f>
        <v>295.44468869888709</v>
      </c>
      <c r="EE21" s="167"/>
      <c r="EF21" s="167">
        <f>[1]CO2!AZ17</f>
        <v>295.44468869888709</v>
      </c>
      <c r="EG21" s="167">
        <f>[1]CO2!AZ43</f>
        <v>268.03882796465291</v>
      </c>
      <c r="EH21" s="154"/>
      <c r="EI21" s="154"/>
      <c r="EJ21" s="167">
        <f>[1]CO2!AY17</f>
        <v>689.37094029740319</v>
      </c>
      <c r="EK21" s="167">
        <f>[1]CO2!AY43</f>
        <v>625.42393191752353</v>
      </c>
      <c r="EM21" s="147" t="str">
        <f t="shared" si="43"/>
        <v/>
      </c>
      <c r="EN21" s="147">
        <f t="shared" si="27"/>
        <v>210.61290322580646</v>
      </c>
      <c r="EO21" s="147" t="str">
        <f t="shared" si="27"/>
        <v/>
      </c>
      <c r="EQ21" s="147" t="str">
        <f t="shared" si="27"/>
        <v/>
      </c>
      <c r="ER21" s="147">
        <f t="shared" si="27"/>
        <v>269.90322580645159</v>
      </c>
      <c r="ES21" s="147" t="str">
        <f t="shared" si="27"/>
        <v/>
      </c>
      <c r="EU21" s="147" t="str">
        <f t="shared" si="27"/>
        <v/>
      </c>
      <c r="EV21" s="147" t="str">
        <f t="shared" si="27"/>
        <v/>
      </c>
      <c r="FV21" s="147">
        <f t="shared" si="13"/>
        <v>0</v>
      </c>
      <c r="FW21" s="165">
        <f t="shared" si="14"/>
        <v>0.84425696765439029</v>
      </c>
      <c r="FX21" s="147" t="e">
        <f>IF(AND(FG21="Safe",#REF!= "Safe"),EZ21,"")</f>
        <v>#REF!</v>
      </c>
      <c r="FY21" s="162">
        <f t="shared" si="15"/>
        <v>0.96575535172461069</v>
      </c>
      <c r="FZ21" s="162" t="str">
        <f>IF(AND(FI21="Safe", FP21="Safe"),#REF!,"")</f>
        <v/>
      </c>
      <c r="GA21" s="162">
        <f t="shared" si="16"/>
        <v>2.5454895488608558</v>
      </c>
      <c r="GB21" s="147" t="e">
        <f>IF(AND(FK21="Safe",#REF!= "Safe"),FD21,"")</f>
        <v>#REF!</v>
      </c>
      <c r="GE21" s="147" t="e">
        <f>IF(AND(FG21="Safe",#REF!= "Safe"),"",EZ21)</f>
        <v>#REF!</v>
      </c>
      <c r="GH21" s="147" t="e">
        <f>IF(AND(#REF!="Safe", FQ21="Safe"),"",#REF!)</f>
        <v>#REF!</v>
      </c>
      <c r="GI21" s="147" t="e">
        <f>IF(AND(FK21="Safe",#REF!= "Safe"),"",#REF!)</f>
        <v>#REF!</v>
      </c>
    </row>
    <row r="22" spans="1:204" ht="14.6">
      <c r="A22" s="147">
        <v>16</v>
      </c>
      <c r="D22" s="162">
        <f>[1]夏季代謝量データ!M18</f>
        <v>0.84425696765439029</v>
      </c>
      <c r="E22" s="162">
        <f>[1]夏季代謝量データ!M44</f>
        <v>0.86449884120509812</v>
      </c>
      <c r="F22" s="162">
        <f>[1]夏季代謝量データ!T18</f>
        <v>0.92350949654413161</v>
      </c>
      <c r="G22" s="162"/>
      <c r="H22" s="162">
        <f>[1]夏季代謝量データ!AH18</f>
        <v>0.96575535172461069</v>
      </c>
      <c r="I22" s="162">
        <f>[1]夏季代謝量データ!AH44</f>
        <v>0.98273702371733052</v>
      </c>
      <c r="J22" s="162">
        <f>[1]夏季代謝量データ!AO18</f>
        <v>0.94552459205750983</v>
      </c>
      <c r="K22" s="162"/>
      <c r="L22" s="162">
        <f>[1]夏季代謝量データ!AA18</f>
        <v>2.5454895488608558</v>
      </c>
      <c r="M22" s="162">
        <f>[1]夏季代謝量データ!AA44</f>
        <v>3.0784341960931094</v>
      </c>
      <c r="N22" s="162"/>
      <c r="O22" s="147" t="str">
        <f t="shared" si="37"/>
        <v>Safe</v>
      </c>
      <c r="P22" s="147" t="str">
        <f t="shared" si="18"/>
        <v>Safe</v>
      </c>
      <c r="Q22" s="147" t="str">
        <f t="shared" si="18"/>
        <v>Safe</v>
      </c>
      <c r="R22" s="147" t="str">
        <f t="shared" si="18"/>
        <v>Safe</v>
      </c>
      <c r="S22" s="147" t="str">
        <f t="shared" si="18"/>
        <v>Safe</v>
      </c>
      <c r="T22" s="147">
        <f t="shared" si="18"/>
        <v>0.98273702371733052</v>
      </c>
      <c r="U22" s="147" t="str">
        <f t="shared" si="18"/>
        <v>Safe</v>
      </c>
      <c r="V22" s="147" t="str">
        <f t="shared" si="18"/>
        <v>Safe</v>
      </c>
      <c r="W22" s="147" t="str">
        <f t="shared" si="18"/>
        <v>Safe</v>
      </c>
      <c r="X22" s="147" t="str">
        <f t="shared" si="18"/>
        <v>Safe</v>
      </c>
      <c r="Z22" s="147" t="str">
        <f t="shared" si="19"/>
        <v>Safe</v>
      </c>
      <c r="AA22" s="147" t="str">
        <f t="shared" si="19"/>
        <v>Safe</v>
      </c>
      <c r="AB22" s="147" t="str">
        <f t="shared" si="19"/>
        <v>Safe</v>
      </c>
      <c r="AD22" s="147" t="str">
        <f t="shared" si="19"/>
        <v>Safe</v>
      </c>
      <c r="AE22" s="147" t="str">
        <f t="shared" si="19"/>
        <v>Safe</v>
      </c>
      <c r="AF22" s="147" t="str">
        <f t="shared" si="19"/>
        <v>Safe</v>
      </c>
      <c r="AH22" s="147" t="str">
        <f t="shared" si="19"/>
        <v>Safe</v>
      </c>
      <c r="AI22" s="147" t="str">
        <f t="shared" si="19"/>
        <v>Safe</v>
      </c>
      <c r="AK22" s="162">
        <f t="shared" si="38"/>
        <v>0.84425696765439029</v>
      </c>
      <c r="AL22" s="162">
        <f t="shared" si="20"/>
        <v>0.86449884120509812</v>
      </c>
      <c r="AM22" s="162">
        <f t="shared" si="20"/>
        <v>0.92350949654413161</v>
      </c>
      <c r="AN22" s="162" t="str">
        <f t="shared" si="20"/>
        <v/>
      </c>
      <c r="AO22" s="162">
        <f t="shared" si="20"/>
        <v>0.96575535172461069</v>
      </c>
      <c r="AP22" s="162" t="str">
        <f t="shared" si="20"/>
        <v/>
      </c>
      <c r="AQ22" s="162">
        <f t="shared" si="20"/>
        <v>0.94552459205750983</v>
      </c>
      <c r="AR22" s="162" t="str">
        <f t="shared" si="20"/>
        <v/>
      </c>
      <c r="AS22" s="162">
        <f t="shared" si="20"/>
        <v>2.5454895488608558</v>
      </c>
      <c r="AT22" s="162">
        <f t="shared" si="20"/>
        <v>3.0784341960931094</v>
      </c>
      <c r="AU22" s="147">
        <v>1</v>
      </c>
      <c r="AV22" s="147">
        <v>1.2</v>
      </c>
      <c r="AW22" s="147">
        <v>1.2</v>
      </c>
      <c r="AX22" s="147">
        <v>2.8</v>
      </c>
      <c r="AZ22" s="147" t="str">
        <f t="shared" si="21"/>
        <v/>
      </c>
      <c r="BA22" s="147" t="str">
        <f t="shared" si="21"/>
        <v/>
      </c>
      <c r="BB22" s="147" t="str">
        <f t="shared" si="21"/>
        <v/>
      </c>
      <c r="BD22" s="147" t="str">
        <f t="shared" si="21"/>
        <v/>
      </c>
      <c r="BE22" s="147">
        <f t="shared" si="21"/>
        <v>0.98273702371733052</v>
      </c>
      <c r="BF22" s="147" t="str">
        <f t="shared" si="21"/>
        <v/>
      </c>
      <c r="BH22" s="147" t="str">
        <f t="shared" si="21"/>
        <v/>
      </c>
      <c r="BI22" s="147" t="str">
        <f t="shared" si="21"/>
        <v/>
      </c>
      <c r="BK22" s="172" t="s">
        <v>424</v>
      </c>
      <c r="BL22" s="173">
        <f>($BN11-BL11)/$BN11*100</f>
        <v>14.585383867482815</v>
      </c>
      <c r="BM22" s="173">
        <f>($BN11-BM11)/$BN11*100</f>
        <v>22.214032449883558</v>
      </c>
      <c r="BN22" s="172"/>
      <c r="BO22" s="173"/>
      <c r="BP22" s="173">
        <f>($BR11-BP11)/$BR11*100</f>
        <v>26.018711207739354</v>
      </c>
      <c r="BQ22" s="173">
        <f>($BR11-BQ11)/$BR11*100</f>
        <v>31.802073455846745</v>
      </c>
      <c r="BR22" s="172"/>
      <c r="BS22" s="172"/>
      <c r="BT22" s="172"/>
      <c r="BU22" s="173">
        <f>($BW11-BU11)/$BW11*100</f>
        <v>26.49882480528154</v>
      </c>
      <c r="BV22" s="173">
        <f>($BW11-BV11)/$BW11*100</f>
        <v>31.524839378349629</v>
      </c>
      <c r="BW22" s="172"/>
      <c r="BX22" s="172"/>
      <c r="BY22" s="173"/>
      <c r="BZ22" s="172"/>
      <c r="CA22" s="172"/>
      <c r="CB22" s="172"/>
      <c r="CC22" s="173">
        <f>($CE11-CC11)/$CE11*100</f>
        <v>5.5596679848275281</v>
      </c>
      <c r="CD22" s="173">
        <f>($CE11-CD11)/$CE11*100</f>
        <v>5.978904172846903</v>
      </c>
      <c r="CE22" s="172"/>
      <c r="CF22" s="172"/>
      <c r="CH22" s="147">
        <v>16</v>
      </c>
      <c r="CI22" s="147" t="s">
        <v>425</v>
      </c>
      <c r="CJ22" s="147" t="s">
        <v>426</v>
      </c>
      <c r="CK22" s="167">
        <f>[1]CO2!I18</f>
        <v>215.48387096774192</v>
      </c>
      <c r="CL22" s="167">
        <f>[1]CO2!I44</f>
        <v>172.38709677419354</v>
      </c>
      <c r="CM22" s="167">
        <f>[1]CO2!O18</f>
        <v>235.90322580645162</v>
      </c>
      <c r="CN22" s="167"/>
      <c r="CO22" s="167">
        <f>[1]CO2!AA18</f>
        <v>251.38709677419354</v>
      </c>
      <c r="CP22" s="167">
        <f>[1]CO2!AA44</f>
        <v>193.74193548387098</v>
      </c>
      <c r="CQ22" s="167">
        <f>[1]CO2!AG18</f>
        <v>242.83870967741936</v>
      </c>
      <c r="CR22" s="167"/>
      <c r="CS22" s="167">
        <f>[1]CO2!U18</f>
        <v>668.80645161290317</v>
      </c>
      <c r="CT22" s="167">
        <f>[1]CO2!U44</f>
        <v>640.0322580645161</v>
      </c>
      <c r="CU22" s="162"/>
      <c r="CV22" s="147" t="str">
        <f t="shared" si="40"/>
        <v>Safe</v>
      </c>
      <c r="CW22" s="147" t="str">
        <f t="shared" si="24"/>
        <v>Safe</v>
      </c>
      <c r="CX22" s="147" t="str">
        <f t="shared" si="24"/>
        <v>Safe</v>
      </c>
      <c r="CY22" s="147" t="str">
        <f t="shared" si="24"/>
        <v>Safe</v>
      </c>
      <c r="CZ22" s="147" t="str">
        <f t="shared" si="24"/>
        <v>Safe</v>
      </c>
      <c r="DA22" s="147" t="str">
        <f t="shared" si="24"/>
        <v>Safe</v>
      </c>
      <c r="DB22" s="147" t="str">
        <f t="shared" si="24"/>
        <v>Safe</v>
      </c>
      <c r="DC22" s="147" t="str">
        <f t="shared" si="24"/>
        <v>Safe</v>
      </c>
      <c r="DD22" s="147" t="str">
        <f t="shared" si="24"/>
        <v>Safe</v>
      </c>
      <c r="DE22" s="147" t="str">
        <f t="shared" si="24"/>
        <v>Safe</v>
      </c>
      <c r="DG22" s="147" t="str">
        <f t="shared" si="41"/>
        <v>Safe</v>
      </c>
      <c r="DH22" s="147" t="str">
        <f t="shared" si="25"/>
        <v>Safe</v>
      </c>
      <c r="DI22" s="147" t="str">
        <f t="shared" si="25"/>
        <v>Safe</v>
      </c>
      <c r="DK22" s="147" t="str">
        <f t="shared" si="25"/>
        <v>Safe</v>
      </c>
      <c r="DL22" s="147" t="str">
        <f t="shared" si="25"/>
        <v>Safe</v>
      </c>
      <c r="DM22" s="147" t="str">
        <f t="shared" si="25"/>
        <v>Safe</v>
      </c>
      <c r="DO22" s="147" t="str">
        <f t="shared" si="25"/>
        <v>Safe</v>
      </c>
      <c r="DP22" s="147" t="str">
        <f t="shared" si="25"/>
        <v>Safe</v>
      </c>
      <c r="DR22" s="162">
        <f t="shared" si="42"/>
        <v>215.48387096774192</v>
      </c>
      <c r="DS22" s="162">
        <f t="shared" si="26"/>
        <v>172.38709677419354</v>
      </c>
      <c r="DT22" s="162">
        <f t="shared" si="26"/>
        <v>235.90322580645162</v>
      </c>
      <c r="DU22" s="162" t="str">
        <f t="shared" si="26"/>
        <v/>
      </c>
      <c r="DV22" s="162">
        <f t="shared" si="26"/>
        <v>251.38709677419354</v>
      </c>
      <c r="DW22" s="162">
        <f t="shared" si="26"/>
        <v>193.74193548387098</v>
      </c>
      <c r="DX22" s="162">
        <f t="shared" si="26"/>
        <v>242.83870967741936</v>
      </c>
      <c r="DY22" s="162" t="str">
        <f t="shared" si="26"/>
        <v/>
      </c>
      <c r="DZ22" s="162">
        <f t="shared" si="26"/>
        <v>668.80645161290317</v>
      </c>
      <c r="EA22" s="162">
        <f t="shared" si="26"/>
        <v>640.0322580645161</v>
      </c>
      <c r="EB22" s="167">
        <f>[1]CO2!AW18</f>
        <v>254.8500975279251</v>
      </c>
      <c r="EC22" s="167">
        <f>[1]CO2!AW44</f>
        <v>203.53044259178787</v>
      </c>
      <c r="ED22" s="167">
        <f>[1]CO2!AX18</f>
        <v>305.82011703351014</v>
      </c>
      <c r="EE22" s="167"/>
      <c r="EF22" s="167">
        <f>[1]CO2!AZ18</f>
        <v>305.82011703351014</v>
      </c>
      <c r="EG22" s="167">
        <f>[1]CO2!AZ44</f>
        <v>244.23653111014542</v>
      </c>
      <c r="EH22" s="154"/>
      <c r="EI22" s="154"/>
      <c r="EJ22" s="167">
        <f>[1]CO2!AY18</f>
        <v>713.5802730781902</v>
      </c>
      <c r="EK22" s="167">
        <f>[1]CO2!AY44</f>
        <v>569.88523925700611</v>
      </c>
      <c r="EM22" s="147" t="str">
        <f t="shared" si="43"/>
        <v/>
      </c>
      <c r="EN22" s="147" t="str">
        <f t="shared" si="27"/>
        <v/>
      </c>
      <c r="EO22" s="147" t="str">
        <f t="shared" si="27"/>
        <v/>
      </c>
      <c r="EQ22" s="147" t="str">
        <f t="shared" si="27"/>
        <v/>
      </c>
      <c r="ER22" s="147" t="str">
        <f t="shared" si="27"/>
        <v/>
      </c>
      <c r="ES22" s="147" t="str">
        <f t="shared" si="27"/>
        <v/>
      </c>
      <c r="EU22" s="147" t="str">
        <f t="shared" si="27"/>
        <v/>
      </c>
      <c r="EV22" s="147" t="str">
        <f t="shared" si="27"/>
        <v/>
      </c>
      <c r="EX22" s="172" t="s">
        <v>424</v>
      </c>
      <c r="EY22" s="173">
        <f>(EZ11-EY11)/EZ11*100</f>
        <v>14.807168783160158</v>
      </c>
      <c r="EZ22" s="173"/>
      <c r="FA22" s="173">
        <f>(FB11-FA11)/FB11*100</f>
        <v>22.76289854928859</v>
      </c>
      <c r="FB22" s="172"/>
      <c r="FC22" s="173">
        <f>(FD11-FC11)/FD11*100</f>
        <v>23.584932089763257</v>
      </c>
      <c r="FD22" s="173"/>
      <c r="FE22" s="173">
        <f>(FF11-FE11)/FF11*100</f>
        <v>33.440972071005014</v>
      </c>
      <c r="FF22" s="172"/>
      <c r="FG22" s="173">
        <f>(FH11-FG11)/FH11*100</f>
        <v>23.835752846695062</v>
      </c>
      <c r="FH22" s="173"/>
      <c r="FI22" s="173">
        <f>(FJ11-FI11)/FJ11*100</f>
        <v>28.655250983685377</v>
      </c>
      <c r="FJ22" s="172"/>
      <c r="FK22" s="173"/>
      <c r="FL22" s="172"/>
      <c r="FM22" s="172"/>
      <c r="FN22" s="172"/>
      <c r="FO22" s="173">
        <f>(FP11-FO11)/FP11*100</f>
        <v>3.3615340943528271</v>
      </c>
      <c r="FP22" s="173"/>
      <c r="FQ22" s="173">
        <f>(FR11-FQ11)/FR11*100</f>
        <v>1.8157126933018828</v>
      </c>
      <c r="FV22" s="147">
        <f t="shared" si="13"/>
        <v>0</v>
      </c>
      <c r="FW22" s="165">
        <f t="shared" si="14"/>
        <v>0.867395847277183</v>
      </c>
      <c r="FX22" s="147" t="e">
        <f>IF(AND(FG22="Safe",#REF!= "Safe"),EZ22,"")</f>
        <v>#REF!</v>
      </c>
      <c r="FY22" s="162">
        <f t="shared" si="15"/>
        <v>0.93978722751627941</v>
      </c>
      <c r="FZ22" s="162" t="str">
        <f>IF(AND(FI22="Safe", FP22="Safe"),#REF!,"")</f>
        <v/>
      </c>
      <c r="GA22" s="162">
        <f t="shared" si="16"/>
        <v>2.5420925674049224</v>
      </c>
      <c r="GB22" s="147" t="e">
        <f>IF(AND(FK22="Safe",#REF!= "Safe"),FD22,"")</f>
        <v>#REF!</v>
      </c>
      <c r="GE22" s="147" t="e">
        <f>IF(AND(FG22="Safe",#REF!= "Safe"),"",EZ22)</f>
        <v>#REF!</v>
      </c>
      <c r="GH22" s="147" t="e">
        <f>IF(AND(#REF!="Safe", FQ22="Safe"),"",#REF!)</f>
        <v>#REF!</v>
      </c>
      <c r="GI22" s="147" t="e">
        <f>IF(AND(FK22="Safe",#REF!= "Safe"),"",#REF!)</f>
        <v>#REF!</v>
      </c>
      <c r="GK22" s="172"/>
      <c r="GL22" s="172"/>
      <c r="GM22" s="172"/>
      <c r="GN22" s="172"/>
    </row>
    <row r="23" spans="1:204" ht="14.6">
      <c r="A23" s="147">
        <v>17</v>
      </c>
      <c r="D23" s="162">
        <f>[1]夏季代謝量データ!M19</f>
        <v>0.867395847277183</v>
      </c>
      <c r="E23" s="162">
        <f>[1]夏季代謝量データ!M45</f>
        <v>0.87175719285153086</v>
      </c>
      <c r="F23" s="162">
        <f>[1]夏季代謝量データ!T19</f>
        <v>0.94525144460874611</v>
      </c>
      <c r="G23" s="162"/>
      <c r="H23" s="162">
        <f>[1]夏季代謝量データ!AH19</f>
        <v>0.93978722751627941</v>
      </c>
      <c r="I23" s="162">
        <f>[1]夏季代謝量データ!AH45</f>
        <v>0.86690318732819416</v>
      </c>
      <c r="J23" s="162">
        <f>[1]夏季代謝量データ!AO19</f>
        <v>0.94328349801691813</v>
      </c>
      <c r="K23" s="162"/>
      <c r="L23" s="162">
        <f>[1]夏季代謝量データ!AA19</f>
        <v>2.5420925674049224</v>
      </c>
      <c r="M23" s="162">
        <f>[1]夏季代謝量データ!AA45</f>
        <v>3.1765325589779931</v>
      </c>
      <c r="N23" s="162"/>
      <c r="O23" s="147" t="str">
        <f t="shared" si="37"/>
        <v>Safe</v>
      </c>
      <c r="P23" s="147" t="str">
        <f t="shared" si="37"/>
        <v>Safe</v>
      </c>
      <c r="Q23" s="147" t="str">
        <f t="shared" si="37"/>
        <v>Safe</v>
      </c>
      <c r="R23" s="147" t="str">
        <f t="shared" si="37"/>
        <v>Safe</v>
      </c>
      <c r="S23" s="147" t="str">
        <f t="shared" si="37"/>
        <v>Safe</v>
      </c>
      <c r="T23" s="147" t="str">
        <f t="shared" si="37"/>
        <v>Safe</v>
      </c>
      <c r="U23" s="147" t="str">
        <f t="shared" si="37"/>
        <v>Safe</v>
      </c>
      <c r="V23" s="147" t="str">
        <f t="shared" si="37"/>
        <v>Safe</v>
      </c>
      <c r="W23" s="147" t="str">
        <f t="shared" si="37"/>
        <v>Safe</v>
      </c>
      <c r="X23" s="147" t="str">
        <f t="shared" si="37"/>
        <v>Safe</v>
      </c>
      <c r="Z23" s="147" t="str">
        <f t="shared" ref="Z23:AB29" si="58">IF(D$60&lt;=D23, "Safe", D23)</f>
        <v>Safe</v>
      </c>
      <c r="AA23" s="147" t="str">
        <f t="shared" si="58"/>
        <v>Safe</v>
      </c>
      <c r="AB23" s="147" t="str">
        <f t="shared" si="58"/>
        <v>Safe</v>
      </c>
      <c r="AD23" s="147" t="str">
        <f t="shared" ref="AD23:AF29" si="59">IF(H$60&lt;=H23, "Safe", H23)</f>
        <v>Safe</v>
      </c>
      <c r="AE23" s="147" t="str">
        <f t="shared" si="59"/>
        <v>Safe</v>
      </c>
      <c r="AF23" s="147" t="str">
        <f t="shared" si="59"/>
        <v>Safe</v>
      </c>
      <c r="AH23" s="147" t="str">
        <f t="shared" ref="AH23:AI29" si="60">IF(L$60&lt;=L23, "Safe", L23)</f>
        <v>Safe</v>
      </c>
      <c r="AI23" s="147" t="str">
        <f t="shared" si="60"/>
        <v>Safe</v>
      </c>
      <c r="AK23" s="162">
        <f t="shared" si="38"/>
        <v>0.867395847277183</v>
      </c>
      <c r="AL23" s="162">
        <f t="shared" si="38"/>
        <v>0.87175719285153086</v>
      </c>
      <c r="AM23" s="162">
        <f t="shared" si="38"/>
        <v>0.94525144460874611</v>
      </c>
      <c r="AN23" s="162" t="str">
        <f t="shared" si="38"/>
        <v/>
      </c>
      <c r="AO23" s="162">
        <f t="shared" si="38"/>
        <v>0.93978722751627941</v>
      </c>
      <c r="AP23" s="162">
        <f t="shared" si="38"/>
        <v>0.86690318732819416</v>
      </c>
      <c r="AQ23" s="162">
        <f t="shared" si="38"/>
        <v>0.94328349801691813</v>
      </c>
      <c r="AR23" s="162" t="str">
        <f t="shared" si="38"/>
        <v/>
      </c>
      <c r="AS23" s="162">
        <f t="shared" si="38"/>
        <v>2.5420925674049224</v>
      </c>
      <c r="AT23" s="162">
        <f t="shared" si="38"/>
        <v>3.1765325589779931</v>
      </c>
      <c r="AU23" s="147">
        <v>1</v>
      </c>
      <c r="AV23" s="147">
        <v>1.2</v>
      </c>
      <c r="AW23" s="147">
        <v>1.2</v>
      </c>
      <c r="AX23" s="147">
        <v>2.8</v>
      </c>
      <c r="AZ23" s="147" t="str">
        <f t="shared" ref="AZ23:BB29" si="61">IF(AND(O23="Safe", Z23="Safe"),"",D23)</f>
        <v/>
      </c>
      <c r="BA23" s="147" t="str">
        <f t="shared" si="61"/>
        <v/>
      </c>
      <c r="BB23" s="147" t="str">
        <f t="shared" si="61"/>
        <v/>
      </c>
      <c r="BD23" s="147" t="str">
        <f t="shared" ref="BD23:BF28" si="62">IF(AND(S23="Safe", AD23="Safe"),"",H23)</f>
        <v/>
      </c>
      <c r="BE23" s="147" t="str">
        <f t="shared" si="62"/>
        <v/>
      </c>
      <c r="BF23" s="147" t="str">
        <f t="shared" si="62"/>
        <v/>
      </c>
      <c r="BH23" s="147" t="str">
        <f t="shared" ref="BH23:BI28" si="63">IF(AND(W23="Safe", AH23="Safe"),"",L23)</f>
        <v/>
      </c>
      <c r="BI23" s="147" t="str">
        <f t="shared" si="63"/>
        <v/>
      </c>
      <c r="CH23" s="147">
        <v>17</v>
      </c>
      <c r="CI23" s="147" t="s">
        <v>427</v>
      </c>
      <c r="CJ23" s="147" t="s">
        <v>428</v>
      </c>
      <c r="CK23" s="167">
        <f>[1]CO2!I19</f>
        <v>202.74193548387098</v>
      </c>
      <c r="CL23" s="167">
        <f>[1]CO2!I45</f>
        <v>181.45161290322579</v>
      </c>
      <c r="CM23" s="167">
        <f>[1]CO2!O19</f>
        <v>223.09677419354838</v>
      </c>
      <c r="CN23" s="167"/>
      <c r="CO23" s="167">
        <f>[1]CO2!AA19</f>
        <v>240.87096774193549</v>
      </c>
      <c r="CP23" s="167">
        <f>[1]CO2!AA45</f>
        <v>193.06451612903226</v>
      </c>
      <c r="CQ23" s="167">
        <f>[1]CO2!AG19</f>
        <v>213.83870967741936</v>
      </c>
      <c r="CR23" s="167"/>
      <c r="CS23" s="167">
        <f>[1]CO2!U19</f>
        <v>622.16129032258061</v>
      </c>
      <c r="CT23" s="167">
        <f>[1]CO2!U45</f>
        <v>755.22580645161293</v>
      </c>
      <c r="CU23" s="162"/>
      <c r="CV23" s="147" t="str">
        <f t="shared" si="40"/>
        <v>Safe</v>
      </c>
      <c r="CW23" s="147" t="str">
        <f t="shared" si="40"/>
        <v>Safe</v>
      </c>
      <c r="CX23" s="147" t="str">
        <f t="shared" si="40"/>
        <v>Safe</v>
      </c>
      <c r="CY23" s="147" t="str">
        <f t="shared" si="40"/>
        <v>Safe</v>
      </c>
      <c r="CZ23" s="147" t="str">
        <f t="shared" si="40"/>
        <v>Safe</v>
      </c>
      <c r="DA23" s="147" t="str">
        <f t="shared" si="40"/>
        <v>Safe</v>
      </c>
      <c r="DB23" s="147" t="str">
        <f t="shared" si="40"/>
        <v>Safe</v>
      </c>
      <c r="DC23" s="147" t="str">
        <f t="shared" si="40"/>
        <v>Safe</v>
      </c>
      <c r="DD23" s="147" t="str">
        <f t="shared" si="40"/>
        <v>Safe</v>
      </c>
      <c r="DE23" s="147" t="str">
        <f t="shared" si="40"/>
        <v>Safe</v>
      </c>
      <c r="DG23" s="147" t="str">
        <f t="shared" si="41"/>
        <v>Safe</v>
      </c>
      <c r="DH23" s="147" t="str">
        <f t="shared" si="41"/>
        <v>Safe</v>
      </c>
      <c r="DI23" s="147" t="str">
        <f t="shared" si="41"/>
        <v>Safe</v>
      </c>
      <c r="DK23" s="147" t="str">
        <f t="shared" ref="DK23:DM29" si="64" xml:space="preserve"> IF(CO$60&lt;=CO23, "Safe",CO23)</f>
        <v>Safe</v>
      </c>
      <c r="DL23" s="147" t="str">
        <f t="shared" si="64"/>
        <v>Safe</v>
      </c>
      <c r="DM23" s="147" t="str">
        <f t="shared" si="64"/>
        <v>Safe</v>
      </c>
      <c r="DO23" s="147" t="str">
        <f t="shared" ref="DO23:DP29" si="65" xml:space="preserve"> IF(CS$60&lt;=CS23, "Safe",CS23)</f>
        <v>Safe</v>
      </c>
      <c r="DP23" s="147" t="str">
        <f t="shared" si="65"/>
        <v>Safe</v>
      </c>
      <c r="DR23" s="162">
        <f t="shared" si="42"/>
        <v>202.74193548387098</v>
      </c>
      <c r="DS23" s="162">
        <f t="shared" si="42"/>
        <v>181.45161290322579</v>
      </c>
      <c r="DT23" s="162">
        <f t="shared" si="42"/>
        <v>223.09677419354838</v>
      </c>
      <c r="DU23" s="162" t="str">
        <f t="shared" si="42"/>
        <v/>
      </c>
      <c r="DV23" s="162">
        <f t="shared" si="42"/>
        <v>240.87096774193549</v>
      </c>
      <c r="DW23" s="162">
        <f t="shared" si="42"/>
        <v>193.06451612903226</v>
      </c>
      <c r="DX23" s="162">
        <f t="shared" si="42"/>
        <v>213.83870967741936</v>
      </c>
      <c r="DY23" s="162" t="str">
        <f t="shared" si="42"/>
        <v/>
      </c>
      <c r="DZ23" s="162">
        <f t="shared" si="42"/>
        <v>622.16129032258061</v>
      </c>
      <c r="EA23" s="162">
        <f t="shared" si="42"/>
        <v>755.22580645161293</v>
      </c>
      <c r="EB23" s="167">
        <f>[1]CO2!AW19</f>
        <v>235.9756365000687</v>
      </c>
      <c r="EC23" s="167">
        <f>[1]CO2!AW45</f>
        <v>218.97243488787728</v>
      </c>
      <c r="ED23" s="167">
        <f>[1]CO2!AX19</f>
        <v>283.1707638000824</v>
      </c>
      <c r="EE23" s="167"/>
      <c r="EF23" s="167">
        <f>[1]CO2!AZ19</f>
        <v>283.1707638000824</v>
      </c>
      <c r="EG23" s="167">
        <f>[1]CO2!AZ45</f>
        <v>262.76692186545273</v>
      </c>
      <c r="EH23" s="154"/>
      <c r="EI23" s="154"/>
      <c r="EJ23" s="167">
        <f>[1]CO2!AY19</f>
        <v>660.73178220019224</v>
      </c>
      <c r="EK23" s="167">
        <f>[1]CO2!AY45</f>
        <v>613.12281768605635</v>
      </c>
      <c r="EM23" s="147" t="str">
        <f t="shared" si="43"/>
        <v/>
      </c>
      <c r="EN23" s="147" t="str">
        <f t="shared" si="43"/>
        <v/>
      </c>
      <c r="EO23" s="147" t="str">
        <f t="shared" si="43"/>
        <v/>
      </c>
      <c r="EQ23" s="147" t="str">
        <f t="shared" ref="EQ23:ES29" si="66">IF(AND(CZ23="Safe", DK23="Safe"),"",CO23)</f>
        <v/>
      </c>
      <c r="ER23" s="147" t="str">
        <f t="shared" si="66"/>
        <v/>
      </c>
      <c r="ES23" s="147" t="str">
        <f t="shared" si="66"/>
        <v/>
      </c>
      <c r="EU23" s="147" t="str">
        <f t="shared" ref="EU23:EV29" si="67">IF(AND(DD23="Safe", DO23="Safe"),"",CS23)</f>
        <v/>
      </c>
      <c r="EV23" s="147" t="str">
        <f t="shared" si="67"/>
        <v/>
      </c>
      <c r="FV23" s="147">
        <f t="shared" si="13"/>
        <v>0</v>
      </c>
      <c r="FW23" s="165">
        <f t="shared" si="14"/>
        <v>0.82166939308013132</v>
      </c>
      <c r="FX23" s="147" t="e">
        <f>IF(AND(FG23="Safe",#REF!= "Safe"),EZ23,"")</f>
        <v>#REF!</v>
      </c>
      <c r="FY23" s="162">
        <f t="shared" si="15"/>
        <v>0.85049183016733965</v>
      </c>
      <c r="FZ23" s="162" t="str">
        <f>IF(AND(FI23="Safe", FP23="Safe"),#REF!,"")</f>
        <v/>
      </c>
      <c r="GA23" s="162">
        <f t="shared" si="16"/>
        <v>2.9609937735459595</v>
      </c>
      <c r="GB23" s="147" t="e">
        <f>IF(AND(FK23="Safe",#REF!= "Safe"),FD23,"")</f>
        <v>#REF!</v>
      </c>
      <c r="GE23" s="147" t="e">
        <f>IF(AND(FG23="Safe",#REF!= "Safe"),"",EZ23)</f>
        <v>#REF!</v>
      </c>
      <c r="GH23" s="147" t="e">
        <f>IF(AND(#REF!="Safe", FQ23="Safe"),"",#REF!)</f>
        <v>#REF!</v>
      </c>
      <c r="GI23" s="147" t="e">
        <f>IF(AND(FK23="Safe",#REF!= "Safe"),"",#REF!)</f>
        <v>#REF!</v>
      </c>
    </row>
    <row r="24" spans="1:204" ht="14.6">
      <c r="A24" s="147">
        <v>18</v>
      </c>
      <c r="D24" s="162">
        <f>[1]夏季代謝量データ!M20</f>
        <v>0.82166939308013132</v>
      </c>
      <c r="E24" s="162">
        <f>[1]夏季代謝量データ!M46</f>
        <v>0.78274425063734487</v>
      </c>
      <c r="F24" s="162">
        <f>[1]夏季代謝量データ!T20</f>
        <v>0.83588933569887325</v>
      </c>
      <c r="G24" s="162"/>
      <c r="H24" s="162">
        <f>[1]夏季代謝量データ!AH20</f>
        <v>0.85049183016733965</v>
      </c>
      <c r="I24" s="162">
        <f>[1]夏季代謝量データ!AH46</f>
        <v>0.85934448293785004</v>
      </c>
      <c r="J24" s="162">
        <f>[1]夏季代謝量データ!AO20</f>
        <v>0.90302218221066111</v>
      </c>
      <c r="K24" s="162"/>
      <c r="L24" s="162">
        <f>[1]夏季代謝量データ!AA20</f>
        <v>2.9609937735459595</v>
      </c>
      <c r="M24" s="162">
        <f>[1]夏季代謝量データ!AA46</f>
        <v>2.7703862713561058</v>
      </c>
      <c r="N24" s="162"/>
      <c r="O24" s="147" t="str">
        <f t="shared" si="37"/>
        <v>Safe</v>
      </c>
      <c r="P24" s="147" t="str">
        <f t="shared" si="37"/>
        <v>Safe</v>
      </c>
      <c r="Q24" s="147" t="str">
        <f t="shared" si="37"/>
        <v>Safe</v>
      </c>
      <c r="R24" s="147" t="str">
        <f t="shared" si="37"/>
        <v>Safe</v>
      </c>
      <c r="S24" s="147" t="str">
        <f t="shared" si="37"/>
        <v>Safe</v>
      </c>
      <c r="T24" s="147" t="str">
        <f t="shared" si="37"/>
        <v>Safe</v>
      </c>
      <c r="U24" s="147" t="str">
        <f t="shared" si="37"/>
        <v>Safe</v>
      </c>
      <c r="V24" s="147" t="str">
        <f t="shared" si="37"/>
        <v>Safe</v>
      </c>
      <c r="W24" s="147" t="str">
        <f t="shared" si="37"/>
        <v>Safe</v>
      </c>
      <c r="X24" s="147" t="str">
        <f t="shared" si="37"/>
        <v>Safe</v>
      </c>
      <c r="Z24" s="147" t="str">
        <f t="shared" si="58"/>
        <v>Safe</v>
      </c>
      <c r="AA24" s="147" t="str">
        <f t="shared" si="58"/>
        <v>Safe</v>
      </c>
      <c r="AB24" s="147" t="str">
        <f t="shared" si="58"/>
        <v>Safe</v>
      </c>
      <c r="AD24" s="147" t="str">
        <f t="shared" si="59"/>
        <v>Safe</v>
      </c>
      <c r="AE24" s="147" t="str">
        <f t="shared" si="59"/>
        <v>Safe</v>
      </c>
      <c r="AF24" s="147" t="str">
        <f t="shared" si="59"/>
        <v>Safe</v>
      </c>
      <c r="AH24" s="147" t="str">
        <f t="shared" si="60"/>
        <v>Safe</v>
      </c>
      <c r="AI24" s="147" t="str">
        <f t="shared" si="60"/>
        <v>Safe</v>
      </c>
      <c r="AK24" s="162">
        <f t="shared" si="38"/>
        <v>0.82166939308013132</v>
      </c>
      <c r="AL24" s="162">
        <f t="shared" si="38"/>
        <v>0.78274425063734487</v>
      </c>
      <c r="AM24" s="162">
        <f t="shared" si="38"/>
        <v>0.83588933569887325</v>
      </c>
      <c r="AN24" s="162" t="str">
        <f t="shared" si="38"/>
        <v/>
      </c>
      <c r="AO24" s="162">
        <f t="shared" si="38"/>
        <v>0.85049183016733965</v>
      </c>
      <c r="AP24" s="162">
        <f t="shared" si="38"/>
        <v>0.85934448293785004</v>
      </c>
      <c r="AQ24" s="162">
        <f t="shared" si="38"/>
        <v>0.90302218221066111</v>
      </c>
      <c r="AR24" s="162" t="str">
        <f t="shared" si="38"/>
        <v/>
      </c>
      <c r="AS24" s="162">
        <f t="shared" si="38"/>
        <v>2.9609937735459595</v>
      </c>
      <c r="AT24" s="162">
        <f t="shared" si="38"/>
        <v>2.7703862713561058</v>
      </c>
      <c r="AU24" s="147">
        <v>1</v>
      </c>
      <c r="AV24" s="147">
        <v>1.2</v>
      </c>
      <c r="AW24" s="147">
        <v>1.2</v>
      </c>
      <c r="AX24" s="147">
        <v>2.8</v>
      </c>
      <c r="AZ24" s="147" t="str">
        <f t="shared" si="61"/>
        <v/>
      </c>
      <c r="BA24" s="147" t="str">
        <f t="shared" si="61"/>
        <v/>
      </c>
      <c r="BB24" s="147" t="str">
        <f t="shared" si="61"/>
        <v/>
      </c>
      <c r="BD24" s="147" t="str">
        <f t="shared" si="62"/>
        <v/>
      </c>
      <c r="BE24" s="147" t="str">
        <f t="shared" si="62"/>
        <v/>
      </c>
      <c r="BF24" s="147" t="str">
        <f t="shared" si="62"/>
        <v/>
      </c>
      <c r="BH24" s="147" t="str">
        <f t="shared" si="63"/>
        <v/>
      </c>
      <c r="BI24" s="147" t="str">
        <f t="shared" si="63"/>
        <v/>
      </c>
      <c r="CH24" s="147">
        <v>18</v>
      </c>
      <c r="CI24" s="147" t="s">
        <v>429</v>
      </c>
      <c r="CJ24" s="147" t="s">
        <v>430</v>
      </c>
      <c r="CK24" s="167">
        <f>[1]CO2!I20</f>
        <v>204.61290322580646</v>
      </c>
      <c r="CL24" s="167">
        <f>[1]CO2!I46</f>
        <v>173.7741935483871</v>
      </c>
      <c r="CM24" s="167">
        <f>[1]CO2!O20</f>
        <v>199.48387096774192</v>
      </c>
      <c r="CN24" s="167"/>
      <c r="CO24" s="167">
        <f>[1]CO2!AA20</f>
        <v>211.51612903225808</v>
      </c>
      <c r="CP24" s="167">
        <f>[1]CO2!AA46</f>
        <v>194.03225806451613</v>
      </c>
      <c r="CQ24" s="167">
        <f>[1]CO2!AG20</f>
        <v>206.09677419354838</v>
      </c>
      <c r="CR24" s="167"/>
      <c r="CS24" s="167">
        <f>[1]CO2!U20</f>
        <v>690.32258064516134</v>
      </c>
      <c r="CT24" s="167">
        <f>[1]CO2!U46</f>
        <v>647.48387096774195</v>
      </c>
      <c r="CU24" s="162"/>
      <c r="CV24" s="147" t="str">
        <f t="shared" si="40"/>
        <v>Safe</v>
      </c>
      <c r="CW24" s="147" t="str">
        <f t="shared" si="40"/>
        <v>Safe</v>
      </c>
      <c r="CX24" s="147" t="str">
        <f t="shared" si="40"/>
        <v>Safe</v>
      </c>
      <c r="CY24" s="147" t="str">
        <f t="shared" si="40"/>
        <v>Safe</v>
      </c>
      <c r="CZ24" s="147" t="str">
        <f t="shared" si="40"/>
        <v>Safe</v>
      </c>
      <c r="DA24" s="147" t="str">
        <f t="shared" si="40"/>
        <v>Safe</v>
      </c>
      <c r="DB24" s="147" t="str">
        <f t="shared" si="40"/>
        <v>Safe</v>
      </c>
      <c r="DC24" s="147" t="str">
        <f t="shared" si="40"/>
        <v>Safe</v>
      </c>
      <c r="DD24" s="147" t="str">
        <f t="shared" si="40"/>
        <v>Safe</v>
      </c>
      <c r="DE24" s="147" t="str">
        <f t="shared" si="40"/>
        <v>Safe</v>
      </c>
      <c r="DG24" s="147" t="str">
        <f t="shared" ref="DG24:DI29" si="68" xml:space="preserve"> IF(CK$60&lt;=CK24, "Safe",CK24)</f>
        <v>Safe</v>
      </c>
      <c r="DH24" s="147" t="str">
        <f t="shared" si="68"/>
        <v>Safe</v>
      </c>
      <c r="DI24" s="147" t="str">
        <f t="shared" si="68"/>
        <v>Safe</v>
      </c>
      <c r="DK24" s="147" t="str">
        <f t="shared" si="64"/>
        <v>Safe</v>
      </c>
      <c r="DL24" s="147" t="str">
        <f t="shared" si="64"/>
        <v>Safe</v>
      </c>
      <c r="DM24" s="147" t="str">
        <f t="shared" si="64"/>
        <v>Safe</v>
      </c>
      <c r="DO24" s="147" t="str">
        <f t="shared" si="65"/>
        <v>Safe</v>
      </c>
      <c r="DP24" s="147" t="str">
        <f t="shared" si="65"/>
        <v>Safe</v>
      </c>
      <c r="DR24" s="162">
        <f t="shared" si="42"/>
        <v>204.61290322580646</v>
      </c>
      <c r="DS24" s="162">
        <f t="shared" si="42"/>
        <v>173.7741935483871</v>
      </c>
      <c r="DT24" s="162">
        <f t="shared" si="42"/>
        <v>199.48387096774192</v>
      </c>
      <c r="DU24" s="162" t="str">
        <f t="shared" si="42"/>
        <v/>
      </c>
      <c r="DV24" s="162">
        <f t="shared" si="42"/>
        <v>211.51612903225808</v>
      </c>
      <c r="DW24" s="162">
        <f t="shared" si="42"/>
        <v>194.03225806451613</v>
      </c>
      <c r="DX24" s="162">
        <f t="shared" si="42"/>
        <v>206.09677419354838</v>
      </c>
      <c r="DY24" s="162" t="str">
        <f t="shared" si="42"/>
        <v/>
      </c>
      <c r="DZ24" s="162">
        <f t="shared" si="42"/>
        <v>690.32258064516134</v>
      </c>
      <c r="EA24" s="162">
        <f t="shared" si="42"/>
        <v>647.48387096774195</v>
      </c>
      <c r="EB24" s="167">
        <f>[1]CO2!AW20</f>
        <v>226.89351240237161</v>
      </c>
      <c r="EC24" s="167">
        <f>[1]CO2!AW46</f>
        <v>214.97392016942459</v>
      </c>
      <c r="ED24" s="167">
        <f>[1]CO2!AX20</f>
        <v>272.2722148828459</v>
      </c>
      <c r="EE24" s="167"/>
      <c r="EF24" s="167">
        <f>[1]CO2!AZ20</f>
        <v>272.2722148828459</v>
      </c>
      <c r="EG24" s="167">
        <f>[1]CO2!AZ46</f>
        <v>257.96870420330953</v>
      </c>
      <c r="EH24" s="154"/>
      <c r="EI24" s="154"/>
      <c r="EJ24" s="167">
        <f>[1]CO2!AY20</f>
        <v>635.30183472664055</v>
      </c>
      <c r="EK24" s="167">
        <f>[1]CO2!AY46</f>
        <v>601.92697647438899</v>
      </c>
      <c r="EM24" s="147" t="str">
        <f t="shared" si="43"/>
        <v/>
      </c>
      <c r="EN24" s="147" t="str">
        <f t="shared" si="43"/>
        <v/>
      </c>
      <c r="EO24" s="147" t="str">
        <f t="shared" si="43"/>
        <v/>
      </c>
      <c r="EQ24" s="147" t="str">
        <f t="shared" si="66"/>
        <v/>
      </c>
      <c r="ER24" s="147" t="str">
        <f t="shared" si="66"/>
        <v/>
      </c>
      <c r="ES24" s="147" t="str">
        <f t="shared" si="66"/>
        <v/>
      </c>
      <c r="EU24" s="147" t="str">
        <f t="shared" si="67"/>
        <v/>
      </c>
      <c r="EV24" s="147" t="str">
        <f t="shared" si="67"/>
        <v/>
      </c>
      <c r="FV24" s="147">
        <f t="shared" si="13"/>
        <v>0</v>
      </c>
      <c r="FW24" s="165">
        <f t="shared" si="14"/>
        <v>0.83011886456602235</v>
      </c>
      <c r="FX24" s="147" t="e">
        <f>IF(AND(FG24="Safe",#REF!= "Safe"),EZ24,"")</f>
        <v>#REF!</v>
      </c>
      <c r="FY24" s="162">
        <f t="shared" si="15"/>
        <v>0.81429317076461405</v>
      </c>
      <c r="FZ24" s="162" t="str">
        <f>IF(AND(FI24="Safe", FP24="Safe"),#REF!,"")</f>
        <v/>
      </c>
      <c r="GA24" s="162">
        <f t="shared" si="16"/>
        <v>2.7152423621786119</v>
      </c>
      <c r="GB24" s="147" t="e">
        <f>IF(AND(FK24="Safe",#REF!= "Safe"),FD24,"")</f>
        <v>#REF!</v>
      </c>
      <c r="GE24" s="147" t="e">
        <f>IF(AND(FG24="Safe",#REF!= "Safe"),"",EZ24)</f>
        <v>#REF!</v>
      </c>
      <c r="GH24" s="147" t="e">
        <f>IF(AND(#REF!="Safe", FQ24="Safe"),"",#REF!)</f>
        <v>#REF!</v>
      </c>
      <c r="GI24" s="147" t="e">
        <f>IF(AND(FK24="Safe",#REF!= "Safe"),"",#REF!)</f>
        <v>#REF!</v>
      </c>
    </row>
    <row r="25" spans="1:204" ht="14.6">
      <c r="A25" s="147">
        <v>19</v>
      </c>
      <c r="D25" s="162">
        <f>[1]夏季代謝量データ!M21</f>
        <v>0.83011886456602235</v>
      </c>
      <c r="E25" s="162">
        <f>[1]夏季代謝量データ!M47</f>
        <v>0.72781384550122175</v>
      </c>
      <c r="F25" s="162">
        <f>[1]夏季代謝量データ!T21</f>
        <v>0.77677455441380772</v>
      </c>
      <c r="G25" s="162"/>
      <c r="H25" s="162">
        <f>[1]夏季代謝量データ!AH21</f>
        <v>0.81429317076461405</v>
      </c>
      <c r="I25" s="162">
        <f>[1]夏季代謝量データ!AH47</f>
        <v>0.76137529061599485</v>
      </c>
      <c r="J25" s="162">
        <f>[1]夏季代謝量データ!AO21</f>
        <v>0.85413855176766418</v>
      </c>
      <c r="K25" s="162"/>
      <c r="L25" s="162">
        <f>[1]夏季代謝量データ!AA21</f>
        <v>2.7152423621786119</v>
      </c>
      <c r="M25" s="162">
        <f>[1]夏季代謝量データ!AA47</f>
        <v>2.1381598427843422</v>
      </c>
      <c r="N25" s="162"/>
      <c r="O25" s="147" t="str">
        <f t="shared" si="37"/>
        <v>Safe</v>
      </c>
      <c r="P25" s="147" t="str">
        <f t="shared" si="37"/>
        <v>Safe</v>
      </c>
      <c r="Q25" s="147" t="str">
        <f t="shared" si="37"/>
        <v>Safe</v>
      </c>
      <c r="R25" s="147" t="str">
        <f t="shared" si="37"/>
        <v>Safe</v>
      </c>
      <c r="S25" s="147" t="str">
        <f t="shared" si="37"/>
        <v>Safe</v>
      </c>
      <c r="T25" s="147" t="str">
        <f t="shared" si="37"/>
        <v>Safe</v>
      </c>
      <c r="U25" s="147" t="str">
        <f t="shared" si="37"/>
        <v>Safe</v>
      </c>
      <c r="V25" s="147" t="str">
        <f t="shared" si="37"/>
        <v>Safe</v>
      </c>
      <c r="W25" s="147" t="str">
        <f t="shared" si="37"/>
        <v>Safe</v>
      </c>
      <c r="X25" s="147" t="str">
        <f t="shared" si="37"/>
        <v>Safe</v>
      </c>
      <c r="Z25" s="147" t="str">
        <f t="shared" si="58"/>
        <v>Safe</v>
      </c>
      <c r="AA25" s="147" t="str">
        <f t="shared" si="58"/>
        <v>Safe</v>
      </c>
      <c r="AB25" s="147" t="str">
        <f t="shared" si="58"/>
        <v>Safe</v>
      </c>
      <c r="AD25" s="147" t="str">
        <f t="shared" si="59"/>
        <v>Safe</v>
      </c>
      <c r="AE25" s="147" t="str">
        <f t="shared" si="59"/>
        <v>Safe</v>
      </c>
      <c r="AF25" s="147" t="str">
        <f t="shared" si="59"/>
        <v>Safe</v>
      </c>
      <c r="AH25" s="147" t="str">
        <f t="shared" si="60"/>
        <v>Safe</v>
      </c>
      <c r="AI25" s="147" t="str">
        <f t="shared" si="60"/>
        <v>Safe</v>
      </c>
      <c r="AK25" s="162">
        <f t="shared" si="38"/>
        <v>0.83011886456602235</v>
      </c>
      <c r="AL25" s="162">
        <f t="shared" si="38"/>
        <v>0.72781384550122175</v>
      </c>
      <c r="AM25" s="162">
        <f t="shared" si="38"/>
        <v>0.77677455441380772</v>
      </c>
      <c r="AN25" s="162" t="str">
        <f t="shared" si="38"/>
        <v/>
      </c>
      <c r="AO25" s="162">
        <f t="shared" si="38"/>
        <v>0.81429317076461405</v>
      </c>
      <c r="AP25" s="162">
        <f t="shared" si="38"/>
        <v>0.76137529061599485</v>
      </c>
      <c r="AQ25" s="162">
        <f t="shared" si="38"/>
        <v>0.85413855176766418</v>
      </c>
      <c r="AR25" s="162" t="str">
        <f t="shared" si="38"/>
        <v/>
      </c>
      <c r="AS25" s="162">
        <f t="shared" si="38"/>
        <v>2.7152423621786119</v>
      </c>
      <c r="AT25" s="162">
        <f t="shared" si="38"/>
        <v>2.1381598427843422</v>
      </c>
      <c r="AU25" s="147">
        <v>1</v>
      </c>
      <c r="AV25" s="147">
        <v>1.2</v>
      </c>
      <c r="AW25" s="147">
        <v>1.2</v>
      </c>
      <c r="AX25" s="147">
        <v>2.8</v>
      </c>
      <c r="AZ25" s="147" t="str">
        <f t="shared" si="61"/>
        <v/>
      </c>
      <c r="BA25" s="147" t="str">
        <f t="shared" si="61"/>
        <v/>
      </c>
      <c r="BB25" s="147" t="str">
        <f t="shared" si="61"/>
        <v/>
      </c>
      <c r="BD25" s="147" t="str">
        <f t="shared" si="62"/>
        <v/>
      </c>
      <c r="BE25" s="147" t="str">
        <f t="shared" si="62"/>
        <v/>
      </c>
      <c r="BF25" s="147" t="str">
        <f t="shared" si="62"/>
        <v/>
      </c>
      <c r="BH25" s="147" t="str">
        <f t="shared" si="63"/>
        <v/>
      </c>
      <c r="BI25" s="147" t="str">
        <f t="shared" si="63"/>
        <v/>
      </c>
      <c r="CH25" s="147">
        <v>19</v>
      </c>
      <c r="CI25" s="147" t="s">
        <v>431</v>
      </c>
      <c r="CJ25" s="147" t="s">
        <v>432</v>
      </c>
      <c r="CK25" s="167">
        <f>[1]CO2!I21</f>
        <v>209.96774193548387</v>
      </c>
      <c r="CL25" s="167">
        <f>[1]CO2!I47</f>
        <v>194.87096774193549</v>
      </c>
      <c r="CM25" s="167">
        <f>[1]CO2!O21</f>
        <v>193.16129032258064</v>
      </c>
      <c r="CN25" s="167"/>
      <c r="CO25" s="167">
        <f>[1]CO2!AA21</f>
        <v>210.32258064516128</v>
      </c>
      <c r="CP25" s="167">
        <f>[1]CO2!AA47</f>
        <v>210.80645161290323</v>
      </c>
      <c r="CQ25" s="167">
        <f>[1]CO2!AG21</f>
        <v>216.87096774193549</v>
      </c>
      <c r="CR25" s="167"/>
      <c r="CS25" s="167">
        <f>[1]CO2!U21</f>
        <v>725.51612903225805</v>
      </c>
      <c r="CT25" s="167">
        <f>[1]CO2!U47</f>
        <v>590.0322580645161</v>
      </c>
      <c r="CU25" s="162"/>
      <c r="CV25" s="147" t="str">
        <f t="shared" si="40"/>
        <v>Safe</v>
      </c>
      <c r="CW25" s="147" t="str">
        <f t="shared" si="40"/>
        <v>Safe</v>
      </c>
      <c r="CX25" s="147" t="str">
        <f t="shared" si="40"/>
        <v>Safe</v>
      </c>
      <c r="CY25" s="147" t="str">
        <f t="shared" si="40"/>
        <v>Safe</v>
      </c>
      <c r="CZ25" s="147" t="str">
        <f t="shared" si="40"/>
        <v>Safe</v>
      </c>
      <c r="DA25" s="147" t="str">
        <f t="shared" si="40"/>
        <v>Safe</v>
      </c>
      <c r="DB25" s="147" t="str">
        <f t="shared" si="40"/>
        <v>Safe</v>
      </c>
      <c r="DC25" s="147" t="str">
        <f t="shared" si="40"/>
        <v>Safe</v>
      </c>
      <c r="DD25" s="147" t="str">
        <f t="shared" si="40"/>
        <v>Safe</v>
      </c>
      <c r="DE25" s="147" t="str">
        <f t="shared" si="40"/>
        <v>Safe</v>
      </c>
      <c r="DG25" s="147" t="str">
        <f t="shared" si="68"/>
        <v>Safe</v>
      </c>
      <c r="DH25" s="147" t="str">
        <f t="shared" si="68"/>
        <v>Safe</v>
      </c>
      <c r="DI25" s="147" t="str">
        <f t="shared" si="68"/>
        <v>Safe</v>
      </c>
      <c r="DK25" s="147" t="str">
        <f t="shared" si="64"/>
        <v>Safe</v>
      </c>
      <c r="DL25" s="147" t="str">
        <f t="shared" si="64"/>
        <v>Safe</v>
      </c>
      <c r="DM25" s="147" t="str">
        <f t="shared" si="64"/>
        <v>Safe</v>
      </c>
      <c r="DO25" s="147" t="str">
        <f t="shared" si="65"/>
        <v>Safe</v>
      </c>
      <c r="DP25" s="147" t="str">
        <f t="shared" si="65"/>
        <v>Safe</v>
      </c>
      <c r="DR25" s="162">
        <f t="shared" si="42"/>
        <v>209.96774193548387</v>
      </c>
      <c r="DS25" s="162">
        <f t="shared" si="42"/>
        <v>194.87096774193549</v>
      </c>
      <c r="DT25" s="162">
        <f t="shared" si="42"/>
        <v>193.16129032258064</v>
      </c>
      <c r="DU25" s="162" t="str">
        <f t="shared" si="42"/>
        <v/>
      </c>
      <c r="DV25" s="162">
        <f t="shared" si="42"/>
        <v>210.32258064516128</v>
      </c>
      <c r="DW25" s="162">
        <f t="shared" si="42"/>
        <v>210.80645161290323</v>
      </c>
      <c r="DX25" s="162">
        <f t="shared" si="42"/>
        <v>216.87096774193549</v>
      </c>
      <c r="DY25" s="162" t="str">
        <f t="shared" si="42"/>
        <v/>
      </c>
      <c r="DZ25" s="162">
        <f t="shared" si="42"/>
        <v>725.51612903225805</v>
      </c>
      <c r="EA25" s="162">
        <f t="shared" si="42"/>
        <v>590.0322580645161</v>
      </c>
      <c r="EB25" s="167">
        <f>[1]CO2!AW21</f>
        <v>245.39144886333614</v>
      </c>
      <c r="EC25" s="167">
        <f>[1]CO2!AW47</f>
        <v>252.84747802089473</v>
      </c>
      <c r="ED25" s="167">
        <f>[1]CO2!AX21</f>
        <v>294.46973863600334</v>
      </c>
      <c r="EE25" s="167"/>
      <c r="EF25" s="167">
        <f>[1]CO2!AZ21</f>
        <v>294.46973863600334</v>
      </c>
      <c r="EG25" s="167">
        <f>[1]CO2!AZ47</f>
        <v>303.41697362507364</v>
      </c>
      <c r="EH25" s="154"/>
      <c r="EI25" s="154"/>
      <c r="EJ25" s="167">
        <f>[1]CO2!AY21</f>
        <v>687.09605681734115</v>
      </c>
      <c r="EK25" s="167">
        <f>[1]CO2!AY47</f>
        <v>707.97293845850515</v>
      </c>
      <c r="EM25" s="147" t="str">
        <f t="shared" si="43"/>
        <v/>
      </c>
      <c r="EN25" s="147" t="str">
        <f t="shared" si="43"/>
        <v/>
      </c>
      <c r="EO25" s="147" t="str">
        <f t="shared" si="43"/>
        <v/>
      </c>
      <c r="EQ25" s="147" t="str">
        <f t="shared" si="66"/>
        <v/>
      </c>
      <c r="ER25" s="147" t="str">
        <f t="shared" si="66"/>
        <v/>
      </c>
      <c r="ES25" s="147" t="str">
        <f t="shared" si="66"/>
        <v/>
      </c>
      <c r="EU25" s="147" t="str">
        <f t="shared" si="67"/>
        <v/>
      </c>
      <c r="EV25" s="147" t="str">
        <f t="shared" si="67"/>
        <v/>
      </c>
      <c r="FV25" s="147">
        <f t="shared" si="13"/>
        <v>0</v>
      </c>
      <c r="FW25" s="165">
        <f t="shared" si="14"/>
        <v>0.82736598277902984</v>
      </c>
      <c r="FX25" s="147" t="e">
        <f>IF(AND(FG25="Safe",#REF!= "Safe"),EZ25,"")</f>
        <v>#REF!</v>
      </c>
      <c r="FY25" s="162">
        <f t="shared" si="15"/>
        <v>0.92164384182182357</v>
      </c>
      <c r="FZ25" s="162" t="str">
        <f>IF(AND(FI25="Safe", FP25="Safe"),#REF!,"")</f>
        <v/>
      </c>
      <c r="GA25" s="162">
        <f t="shared" si="16"/>
        <v>2.5805248695224972</v>
      </c>
      <c r="GB25" s="147" t="e">
        <f>IF(AND(FK25="Safe",#REF!= "Safe"),FD25,"")</f>
        <v>#REF!</v>
      </c>
      <c r="GE25" s="147" t="e">
        <f>IF(AND(FG25="Safe",#REF!= "Safe"),"",EZ25)</f>
        <v>#REF!</v>
      </c>
      <c r="GH25" s="147" t="e">
        <f>IF(AND(#REF!="Safe", FQ25="Safe"),"",#REF!)</f>
        <v>#REF!</v>
      </c>
      <c r="GI25" s="147" t="e">
        <f>IF(AND(FK25="Safe",#REF!= "Safe"),"",#REF!)</f>
        <v>#REF!</v>
      </c>
    </row>
    <row r="26" spans="1:204" ht="14.6">
      <c r="A26" s="147">
        <v>20</v>
      </c>
      <c r="D26" s="162">
        <f>[1]夏季代謝量データ!M22</f>
        <v>0.82736598277902984</v>
      </c>
      <c r="E26" s="162">
        <f>[1]夏季代謝量データ!M48</f>
        <v>0.74019848221730711</v>
      </c>
      <c r="F26" s="162">
        <f>[1]夏季代謝量データ!T22</f>
        <v>0.85257452661744126</v>
      </c>
      <c r="G26" s="162"/>
      <c r="H26" s="162">
        <f>[1]夏季代謝量データ!AH22</f>
        <v>0.92164384182182357</v>
      </c>
      <c r="I26" s="162">
        <f>[1]夏季代謝量データ!AH48</f>
        <v>0.79857267376813579</v>
      </c>
      <c r="J26" s="162">
        <f>[1]夏季代謝量データ!AO22</f>
        <v>0.96051643394935993</v>
      </c>
      <c r="K26" s="162"/>
      <c r="L26" s="162">
        <f>[1]夏季代謝量データ!AA22</f>
        <v>2.5805248695224972</v>
      </c>
      <c r="M26" s="162">
        <f>[1]夏季代謝量データ!AA48</f>
        <v>3.0897442654593434</v>
      </c>
      <c r="N26" s="162"/>
      <c r="O26" s="147" t="str">
        <f t="shared" si="37"/>
        <v>Safe</v>
      </c>
      <c r="P26" s="147" t="str">
        <f t="shared" si="37"/>
        <v>Safe</v>
      </c>
      <c r="Q26" s="147" t="str">
        <f t="shared" si="37"/>
        <v>Safe</v>
      </c>
      <c r="R26" s="147" t="str">
        <f t="shared" si="37"/>
        <v>Safe</v>
      </c>
      <c r="S26" s="147" t="str">
        <f t="shared" si="37"/>
        <v>Safe</v>
      </c>
      <c r="T26" s="147" t="str">
        <f t="shared" si="37"/>
        <v>Safe</v>
      </c>
      <c r="U26" s="147" t="str">
        <f t="shared" si="37"/>
        <v>Safe</v>
      </c>
      <c r="V26" s="147" t="str">
        <f t="shared" si="37"/>
        <v>Safe</v>
      </c>
      <c r="W26" s="147" t="str">
        <f t="shared" si="37"/>
        <v>Safe</v>
      </c>
      <c r="X26" s="147" t="str">
        <f t="shared" si="37"/>
        <v>Safe</v>
      </c>
      <c r="Z26" s="147" t="str">
        <f t="shared" si="58"/>
        <v>Safe</v>
      </c>
      <c r="AA26" s="147" t="str">
        <f t="shared" si="58"/>
        <v>Safe</v>
      </c>
      <c r="AB26" s="147" t="str">
        <f t="shared" si="58"/>
        <v>Safe</v>
      </c>
      <c r="AD26" s="147" t="str">
        <f t="shared" si="59"/>
        <v>Safe</v>
      </c>
      <c r="AE26" s="147" t="str">
        <f t="shared" si="59"/>
        <v>Safe</v>
      </c>
      <c r="AF26" s="147" t="str">
        <f t="shared" si="59"/>
        <v>Safe</v>
      </c>
      <c r="AH26" s="147" t="str">
        <f t="shared" si="60"/>
        <v>Safe</v>
      </c>
      <c r="AI26" s="147" t="str">
        <f t="shared" si="60"/>
        <v>Safe</v>
      </c>
      <c r="AK26" s="162">
        <f t="shared" si="38"/>
        <v>0.82736598277902984</v>
      </c>
      <c r="AL26" s="162">
        <f t="shared" si="38"/>
        <v>0.74019848221730711</v>
      </c>
      <c r="AM26" s="162">
        <f t="shared" si="38"/>
        <v>0.85257452661744126</v>
      </c>
      <c r="AN26" s="162" t="str">
        <f t="shared" si="38"/>
        <v/>
      </c>
      <c r="AO26" s="162">
        <f t="shared" si="38"/>
        <v>0.92164384182182357</v>
      </c>
      <c r="AP26" s="162">
        <f t="shared" si="38"/>
        <v>0.79857267376813579</v>
      </c>
      <c r="AQ26" s="162">
        <f t="shared" si="38"/>
        <v>0.96051643394935993</v>
      </c>
      <c r="AR26" s="162" t="str">
        <f t="shared" si="38"/>
        <v/>
      </c>
      <c r="AS26" s="162">
        <f t="shared" si="38"/>
        <v>2.5805248695224972</v>
      </c>
      <c r="AT26" s="162">
        <f t="shared" si="38"/>
        <v>3.0897442654593434</v>
      </c>
      <c r="AU26" s="147">
        <v>1</v>
      </c>
      <c r="AV26" s="147">
        <v>1.2</v>
      </c>
      <c r="AW26" s="147">
        <v>1.2</v>
      </c>
      <c r="AX26" s="147">
        <v>2.8</v>
      </c>
      <c r="AZ26" s="147" t="str">
        <f t="shared" si="61"/>
        <v/>
      </c>
      <c r="BA26" s="147" t="str">
        <f t="shared" si="61"/>
        <v/>
      </c>
      <c r="BB26" s="147" t="str">
        <f t="shared" si="61"/>
        <v/>
      </c>
      <c r="BD26" s="147" t="str">
        <f t="shared" si="62"/>
        <v/>
      </c>
      <c r="BE26" s="147" t="str">
        <f t="shared" si="62"/>
        <v/>
      </c>
      <c r="BF26" s="147" t="str">
        <f t="shared" si="62"/>
        <v/>
      </c>
      <c r="BH26" s="147" t="str">
        <f t="shared" si="63"/>
        <v/>
      </c>
      <c r="BI26" s="147" t="str">
        <f t="shared" si="63"/>
        <v/>
      </c>
      <c r="CH26" s="147">
        <v>20</v>
      </c>
      <c r="CI26" s="147" t="s">
        <v>433</v>
      </c>
      <c r="CJ26" s="147" t="s">
        <v>434</v>
      </c>
      <c r="CK26" s="167">
        <f>[1]CO2!I22</f>
        <v>207.93548387096774</v>
      </c>
      <c r="CL26" s="167">
        <f>[1]CO2!I48</f>
        <v>172.38709677419354</v>
      </c>
      <c r="CM26" s="167">
        <f>[1]CO2!O22</f>
        <v>208.16129032258064</v>
      </c>
      <c r="CN26" s="167"/>
      <c r="CO26" s="167">
        <f>[1]CO2!AA22</f>
        <v>227.58064516129033</v>
      </c>
      <c r="CP26" s="167">
        <f>[1]CO2!AA48</f>
        <v>193.06451612903226</v>
      </c>
      <c r="CQ26" s="167">
        <f>[1]CO2!AG22</f>
        <v>234.06451612903226</v>
      </c>
      <c r="CR26" s="167"/>
      <c r="CS26" s="167">
        <f>[1]CO2!U22</f>
        <v>653.29032258064512</v>
      </c>
      <c r="CT26" s="167">
        <f>[1]CO2!U48</f>
        <v>755.22580645161293</v>
      </c>
      <c r="CU26" s="162"/>
      <c r="CV26" s="147" t="str">
        <f t="shared" si="40"/>
        <v>Safe</v>
      </c>
      <c r="CW26" s="147" t="str">
        <f t="shared" si="40"/>
        <v>Safe</v>
      </c>
      <c r="CX26" s="147" t="str">
        <f t="shared" si="40"/>
        <v>Safe</v>
      </c>
      <c r="CY26" s="147" t="str">
        <f t="shared" si="40"/>
        <v>Safe</v>
      </c>
      <c r="CZ26" s="147" t="str">
        <f t="shared" si="40"/>
        <v>Safe</v>
      </c>
      <c r="DA26" s="147" t="str">
        <f t="shared" si="40"/>
        <v>Safe</v>
      </c>
      <c r="DB26" s="147" t="str">
        <f t="shared" si="40"/>
        <v>Safe</v>
      </c>
      <c r="DC26" s="147" t="str">
        <f t="shared" si="40"/>
        <v>Safe</v>
      </c>
      <c r="DD26" s="147" t="str">
        <f t="shared" si="40"/>
        <v>Safe</v>
      </c>
      <c r="DE26" s="147" t="str">
        <f t="shared" si="40"/>
        <v>Safe</v>
      </c>
      <c r="DG26" s="147" t="str">
        <f t="shared" si="68"/>
        <v>Safe</v>
      </c>
      <c r="DH26" s="147" t="str">
        <f t="shared" si="68"/>
        <v>Safe</v>
      </c>
      <c r="DI26" s="147" t="str">
        <f t="shared" si="68"/>
        <v>Safe</v>
      </c>
      <c r="DK26" s="147" t="str">
        <f t="shared" si="64"/>
        <v>Safe</v>
      </c>
      <c r="DL26" s="147" t="str">
        <f t="shared" si="64"/>
        <v>Safe</v>
      </c>
      <c r="DM26" s="147" t="str">
        <f t="shared" si="64"/>
        <v>Safe</v>
      </c>
      <c r="DO26" s="147" t="str">
        <f t="shared" si="65"/>
        <v>Safe</v>
      </c>
      <c r="DP26" s="147" t="str">
        <f t="shared" si="65"/>
        <v>Safe</v>
      </c>
      <c r="DR26" s="162">
        <f t="shared" si="42"/>
        <v>207.93548387096774</v>
      </c>
      <c r="DS26" s="162">
        <f t="shared" si="42"/>
        <v>172.38709677419354</v>
      </c>
      <c r="DT26" s="162">
        <f t="shared" si="42"/>
        <v>208.16129032258064</v>
      </c>
      <c r="DU26" s="162" t="str">
        <f t="shared" si="42"/>
        <v/>
      </c>
      <c r="DV26" s="162">
        <f t="shared" si="42"/>
        <v>227.58064516129033</v>
      </c>
      <c r="DW26" s="162">
        <f t="shared" si="42"/>
        <v>193.06451612903226</v>
      </c>
      <c r="DX26" s="162">
        <f t="shared" si="42"/>
        <v>234.06451612903226</v>
      </c>
      <c r="DY26" s="162" t="str">
        <f t="shared" si="42"/>
        <v/>
      </c>
      <c r="DZ26" s="162">
        <f t="shared" si="42"/>
        <v>653.29032258064512</v>
      </c>
      <c r="EA26" s="162">
        <f t="shared" si="42"/>
        <v>755.22580645161293</v>
      </c>
      <c r="EB26" s="167">
        <f>[1]CO2!AW22</f>
        <v>251.81375373821095</v>
      </c>
      <c r="EC26" s="167">
        <f>[1]CO2!AW48</f>
        <v>237.70898751843905</v>
      </c>
      <c r="ED26" s="167">
        <f>[1]CO2!AX22</f>
        <v>302.17650448585312</v>
      </c>
      <c r="EE26" s="167"/>
      <c r="EF26" s="167">
        <f>[1]CO2!AZ22</f>
        <v>302.17650448585312</v>
      </c>
      <c r="EG26" s="167">
        <f>[1]CO2!AZ48</f>
        <v>285.25078502212676</v>
      </c>
      <c r="EH26" s="154"/>
      <c r="EI26" s="154"/>
      <c r="EJ26" s="167">
        <f>[1]CO2!AY22</f>
        <v>705.07851046699056</v>
      </c>
      <c r="EK26" s="167">
        <f>[1]CO2!AY48</f>
        <v>665.58516505162936</v>
      </c>
      <c r="EM26" s="147" t="str">
        <f t="shared" si="43"/>
        <v/>
      </c>
      <c r="EN26" s="147" t="str">
        <f t="shared" si="43"/>
        <v/>
      </c>
      <c r="EO26" s="147" t="str">
        <f t="shared" si="43"/>
        <v/>
      </c>
      <c r="EQ26" s="147" t="str">
        <f t="shared" si="66"/>
        <v/>
      </c>
      <c r="ER26" s="147" t="str">
        <f t="shared" si="66"/>
        <v/>
      </c>
      <c r="ES26" s="147" t="str">
        <f t="shared" si="66"/>
        <v/>
      </c>
      <c r="EU26" s="147" t="str">
        <f t="shared" si="67"/>
        <v/>
      </c>
      <c r="EV26" s="147" t="str">
        <f t="shared" si="67"/>
        <v/>
      </c>
      <c r="FV26" s="147">
        <f t="shared" si="13"/>
        <v>0</v>
      </c>
      <c r="FW26" s="165">
        <f t="shared" si="14"/>
        <v>0.97357789129188654</v>
      </c>
      <c r="FX26" s="147" t="e">
        <f>IF(AND(FG26="Safe",#REF!= "Safe"),EZ26,"")</f>
        <v>#REF!</v>
      </c>
      <c r="FY26" s="162">
        <f t="shared" si="15"/>
        <v>1.1406496807435311</v>
      </c>
      <c r="FZ26" s="162" t="str">
        <f>IF(AND(FI26="Safe", FP26="Safe"),#REF!,"")</f>
        <v/>
      </c>
      <c r="GA26" s="162">
        <f t="shared" si="16"/>
        <v>3.1861521493649372</v>
      </c>
      <c r="GB26" s="147" t="e">
        <f>IF(AND(FK26="Safe",#REF!= "Safe"),FD26,"")</f>
        <v>#REF!</v>
      </c>
      <c r="GE26" s="147" t="e">
        <f>IF(AND(FG26="Safe",#REF!= "Safe"),"",EZ26)</f>
        <v>#REF!</v>
      </c>
      <c r="GH26" s="147" t="e">
        <f>IF(AND(#REF!="Safe", FQ26="Safe"),"",#REF!)</f>
        <v>#REF!</v>
      </c>
      <c r="GI26" s="147" t="e">
        <f>IF(AND(FK26="Safe",#REF!= "Safe"),"",#REF!)</f>
        <v>#REF!</v>
      </c>
    </row>
    <row r="27" spans="1:204" ht="14.6">
      <c r="A27" s="147">
        <v>21</v>
      </c>
      <c r="D27" s="162">
        <f>[1]夏季代謝量データ!M23</f>
        <v>0.97357789129188654</v>
      </c>
      <c r="E27" s="162">
        <f>[1]夏季代謝量データ!M49</f>
        <v>0.8023370713195459</v>
      </c>
      <c r="F27" s="162">
        <f>[1]夏季代謝量データ!T23</f>
        <v>1.2556882053992688</v>
      </c>
      <c r="G27" s="162"/>
      <c r="H27" s="162">
        <f>[1]夏季代謝量データ!AH23</f>
        <v>1.1406496807435311</v>
      </c>
      <c r="I27" s="162">
        <f>[1]夏季代謝量データ!AH49</f>
        <v>0.77647046539848252</v>
      </c>
      <c r="J27" s="162">
        <f>[1]夏季代謝量データ!AO23</f>
        <v>1.2881756667228175</v>
      </c>
      <c r="K27" s="162"/>
      <c r="L27" s="162">
        <f>[1]夏季代謝量データ!AA23</f>
        <v>3.1861521493649372</v>
      </c>
      <c r="M27" s="162">
        <f>[1]夏季代謝量データ!AA49</f>
        <v>2.5566408662982929</v>
      </c>
      <c r="N27" s="162"/>
      <c r="O27" s="147" t="str">
        <f t="shared" si="37"/>
        <v>Safe</v>
      </c>
      <c r="P27" s="147" t="str">
        <f t="shared" si="37"/>
        <v>Safe</v>
      </c>
      <c r="Q27" s="147">
        <f t="shared" si="37"/>
        <v>1.2556882053992688</v>
      </c>
      <c r="R27" s="147" t="str">
        <f t="shared" si="37"/>
        <v>Safe</v>
      </c>
      <c r="S27" s="147">
        <f t="shared" si="37"/>
        <v>1.1406496807435311</v>
      </c>
      <c r="T27" s="147" t="str">
        <f t="shared" si="37"/>
        <v>Safe</v>
      </c>
      <c r="U27" s="147">
        <f t="shared" si="37"/>
        <v>1.2881756667228175</v>
      </c>
      <c r="V27" s="147" t="str">
        <f t="shared" si="37"/>
        <v>Safe</v>
      </c>
      <c r="W27" s="147" t="str">
        <f t="shared" si="37"/>
        <v>Safe</v>
      </c>
      <c r="X27" s="147" t="str">
        <f t="shared" si="37"/>
        <v>Safe</v>
      </c>
      <c r="Z27" s="147" t="str">
        <f t="shared" si="58"/>
        <v>Safe</v>
      </c>
      <c r="AA27" s="147" t="str">
        <f t="shared" si="58"/>
        <v>Safe</v>
      </c>
      <c r="AB27" s="147" t="str">
        <f t="shared" si="58"/>
        <v>Safe</v>
      </c>
      <c r="AD27" s="147" t="str">
        <f t="shared" si="59"/>
        <v>Safe</v>
      </c>
      <c r="AE27" s="147" t="str">
        <f t="shared" si="59"/>
        <v>Safe</v>
      </c>
      <c r="AF27" s="147" t="str">
        <f t="shared" si="59"/>
        <v>Safe</v>
      </c>
      <c r="AH27" s="147" t="str">
        <f t="shared" si="60"/>
        <v>Safe</v>
      </c>
      <c r="AI27" s="147" t="str">
        <f t="shared" si="60"/>
        <v>Safe</v>
      </c>
      <c r="AK27" s="162">
        <f t="shared" si="38"/>
        <v>0.97357789129188654</v>
      </c>
      <c r="AL27" s="162">
        <f t="shared" si="38"/>
        <v>0.8023370713195459</v>
      </c>
      <c r="AM27" s="162" t="str">
        <f t="shared" si="38"/>
        <v/>
      </c>
      <c r="AN27" s="162" t="str">
        <f t="shared" si="38"/>
        <v/>
      </c>
      <c r="AO27" s="162" t="str">
        <f t="shared" si="38"/>
        <v/>
      </c>
      <c r="AP27" s="162">
        <f t="shared" si="38"/>
        <v>0.77647046539848252</v>
      </c>
      <c r="AQ27" s="162" t="str">
        <f t="shared" si="38"/>
        <v/>
      </c>
      <c r="AR27" s="162" t="str">
        <f t="shared" si="38"/>
        <v/>
      </c>
      <c r="AS27" s="162">
        <f t="shared" si="38"/>
        <v>3.1861521493649372</v>
      </c>
      <c r="AT27" s="162">
        <f t="shared" si="38"/>
        <v>2.5566408662982929</v>
      </c>
      <c r="AU27" s="147">
        <v>1</v>
      </c>
      <c r="AV27" s="147">
        <v>1.2</v>
      </c>
      <c r="AW27" s="147">
        <v>1.2</v>
      </c>
      <c r="AX27" s="147">
        <v>2.8</v>
      </c>
      <c r="AZ27" s="147" t="str">
        <f t="shared" si="61"/>
        <v/>
      </c>
      <c r="BA27" s="147" t="str">
        <f t="shared" si="61"/>
        <v/>
      </c>
      <c r="BB27" s="147">
        <f t="shared" si="61"/>
        <v>1.2556882053992688</v>
      </c>
      <c r="BD27" s="147">
        <f t="shared" si="62"/>
        <v>1.1406496807435311</v>
      </c>
      <c r="BE27" s="147" t="str">
        <f t="shared" si="62"/>
        <v/>
      </c>
      <c r="BF27" s="147">
        <f t="shared" si="62"/>
        <v>1.2881756667228175</v>
      </c>
      <c r="BH27" s="147" t="str">
        <f t="shared" si="63"/>
        <v/>
      </c>
      <c r="BI27" s="147" t="str">
        <f t="shared" si="63"/>
        <v/>
      </c>
      <c r="CH27" s="147">
        <v>21</v>
      </c>
      <c r="CI27" s="147" t="s">
        <v>435</v>
      </c>
      <c r="CJ27" s="147" t="s">
        <v>436</v>
      </c>
      <c r="CK27" s="167">
        <f>[1]CO2!I23</f>
        <v>219.38709677419354</v>
      </c>
      <c r="CL27" s="167">
        <f>[1]CO2!I49</f>
        <v>181.45161290322579</v>
      </c>
      <c r="CM27" s="167">
        <f>[1]CO2!O23</f>
        <v>278.06451612903226</v>
      </c>
      <c r="CN27" s="167"/>
      <c r="CO27" s="167">
        <f>[1]CO2!AA23</f>
        <v>253.03225806451613</v>
      </c>
      <c r="CP27" s="167">
        <f>[1]CO2!AA49</f>
        <v>194.03225806451613</v>
      </c>
      <c r="CQ27" s="167">
        <f>[1]CO2!AG23</f>
        <v>275.48387096774195</v>
      </c>
      <c r="CR27" s="167"/>
      <c r="CS27" s="167">
        <f>[1]CO2!U23</f>
        <v>690.93548387096769</v>
      </c>
      <c r="CT27" s="167">
        <f>[1]CO2!U49</f>
        <v>647.48387096774195</v>
      </c>
      <c r="CU27" s="162"/>
      <c r="CV27" s="147" t="str">
        <f t="shared" si="40"/>
        <v>Safe</v>
      </c>
      <c r="CW27" s="147" t="str">
        <f t="shared" si="40"/>
        <v>Safe</v>
      </c>
      <c r="CX27" s="147" t="str">
        <f t="shared" si="40"/>
        <v>Safe</v>
      </c>
      <c r="CY27" s="147" t="str">
        <f t="shared" si="40"/>
        <v>Safe</v>
      </c>
      <c r="CZ27" s="147" t="str">
        <f t="shared" si="40"/>
        <v>Safe</v>
      </c>
      <c r="DA27" s="147" t="str">
        <f t="shared" si="40"/>
        <v>Safe</v>
      </c>
      <c r="DB27" s="147" t="str">
        <f t="shared" si="40"/>
        <v>Safe</v>
      </c>
      <c r="DC27" s="147" t="str">
        <f t="shared" si="40"/>
        <v>Safe</v>
      </c>
      <c r="DD27" s="147" t="str">
        <f t="shared" si="40"/>
        <v>Safe</v>
      </c>
      <c r="DE27" s="147" t="str">
        <f t="shared" si="40"/>
        <v>Safe</v>
      </c>
      <c r="DG27" s="147" t="str">
        <f t="shared" si="68"/>
        <v>Safe</v>
      </c>
      <c r="DH27" s="147" t="str">
        <f t="shared" si="68"/>
        <v>Safe</v>
      </c>
      <c r="DI27" s="147" t="str">
        <f t="shared" si="68"/>
        <v>Safe</v>
      </c>
      <c r="DK27" s="147" t="str">
        <f t="shared" si="64"/>
        <v>Safe</v>
      </c>
      <c r="DL27" s="147" t="str">
        <f t="shared" si="64"/>
        <v>Safe</v>
      </c>
      <c r="DM27" s="147" t="str">
        <f t="shared" si="64"/>
        <v>Safe</v>
      </c>
      <c r="DO27" s="147" t="str">
        <f t="shared" si="65"/>
        <v>Safe</v>
      </c>
      <c r="DP27" s="147" t="str">
        <f t="shared" si="65"/>
        <v>Safe</v>
      </c>
      <c r="DR27" s="162">
        <f t="shared" si="42"/>
        <v>219.38709677419354</v>
      </c>
      <c r="DS27" s="162">
        <f t="shared" si="42"/>
        <v>181.45161290322579</v>
      </c>
      <c r="DT27" s="162">
        <f t="shared" si="42"/>
        <v>278.06451612903226</v>
      </c>
      <c r="DU27" s="162" t="str">
        <f t="shared" si="42"/>
        <v/>
      </c>
      <c r="DV27" s="162">
        <f t="shared" si="42"/>
        <v>253.03225806451613</v>
      </c>
      <c r="DW27" s="162">
        <f t="shared" si="42"/>
        <v>194.03225806451613</v>
      </c>
      <c r="DX27" s="162">
        <f t="shared" si="42"/>
        <v>275.48387096774195</v>
      </c>
      <c r="DY27" s="162" t="str">
        <f t="shared" si="42"/>
        <v/>
      </c>
      <c r="DZ27" s="162">
        <f t="shared" si="42"/>
        <v>690.93548387096769</v>
      </c>
      <c r="EA27" s="162">
        <f t="shared" si="42"/>
        <v>647.48387096774195</v>
      </c>
      <c r="EB27" s="167">
        <f>[1]CO2!AW23</f>
        <v>233.34965493188471</v>
      </c>
      <c r="EC27" s="167">
        <f>[1]CO2!AW49</f>
        <v>237.91845344473015</v>
      </c>
      <c r="ED27" s="167">
        <f>[1]CO2!AX23</f>
        <v>280.01958591826161</v>
      </c>
      <c r="EE27" s="167"/>
      <c r="EF27" s="167">
        <f>[1]CO2!AZ23</f>
        <v>280.01958591826161</v>
      </c>
      <c r="EG27" s="167">
        <f>[1]CO2!AZ49</f>
        <v>285.50214413367615</v>
      </c>
      <c r="EH27" s="154"/>
      <c r="EI27" s="154"/>
      <c r="EJ27" s="167">
        <f>[1]CO2!AY23</f>
        <v>653.37903380927708</v>
      </c>
      <c r="EK27" s="167">
        <f>[1]CO2!AY49</f>
        <v>666.17166964524438</v>
      </c>
      <c r="EM27" s="147" t="str">
        <f t="shared" si="43"/>
        <v/>
      </c>
      <c r="EN27" s="147" t="str">
        <f t="shared" si="43"/>
        <v/>
      </c>
      <c r="EO27" s="147" t="str">
        <f t="shared" si="43"/>
        <v/>
      </c>
      <c r="EQ27" s="147" t="str">
        <f t="shared" si="66"/>
        <v/>
      </c>
      <c r="ER27" s="147" t="str">
        <f t="shared" si="66"/>
        <v/>
      </c>
      <c r="ES27" s="147" t="str">
        <f t="shared" si="66"/>
        <v/>
      </c>
      <c r="EU27" s="147" t="str">
        <f t="shared" si="67"/>
        <v/>
      </c>
      <c r="EV27" s="147" t="str">
        <f t="shared" si="67"/>
        <v/>
      </c>
      <c r="FV27" s="147">
        <f t="shared" si="13"/>
        <v>0</v>
      </c>
      <c r="FW27" s="165">
        <f t="shared" si="14"/>
        <v>0.92085377276242353</v>
      </c>
      <c r="FX27" s="147" t="e">
        <f>IF(AND(FG27="Safe",#REF!= "Safe"),EZ27,"")</f>
        <v>#REF!</v>
      </c>
      <c r="FY27" s="162">
        <f t="shared" si="15"/>
        <v>0.93493709581021112</v>
      </c>
      <c r="FZ27" s="162" t="str">
        <f>IF(AND(FI27="Safe", FP27="Safe"),#REF!,"")</f>
        <v/>
      </c>
      <c r="GA27" s="162">
        <f t="shared" si="16"/>
        <v>2.6453819851582172</v>
      </c>
      <c r="GB27" s="147" t="e">
        <f>IF(AND(FK27="Safe",#REF!= "Safe"),FD27,"")</f>
        <v>#REF!</v>
      </c>
      <c r="GE27" s="147" t="e">
        <f>IF(AND(FG27="Safe",#REF!= "Safe"),"",EZ27)</f>
        <v>#REF!</v>
      </c>
      <c r="GH27" s="147" t="e">
        <f>IF(AND(#REF!="Safe", FQ27="Safe"),"",#REF!)</f>
        <v>#REF!</v>
      </c>
      <c r="GI27" s="147" t="e">
        <f>IF(AND(FK27="Safe",#REF!= "Safe"),"",#REF!)</f>
        <v>#REF!</v>
      </c>
    </row>
    <row r="28" spans="1:204" ht="14.6">
      <c r="A28" s="147">
        <v>22</v>
      </c>
      <c r="D28" s="162">
        <f>[1]夏季代謝量データ!M24</f>
        <v>0.92085377276242353</v>
      </c>
      <c r="E28" s="162">
        <f>[1]夏季代謝量データ!M50</f>
        <v>0.62652984780599508</v>
      </c>
      <c r="F28" s="162">
        <f>[1]夏季代謝量データ!T24</f>
        <v>0.91664487662350347</v>
      </c>
      <c r="G28" s="162"/>
      <c r="H28" s="162">
        <f>[1]夏季代謝量データ!AH24</f>
        <v>0.93493709581021112</v>
      </c>
      <c r="I28" s="162">
        <f>[1]夏季代謝量データ!AH50</f>
        <v>0.80981172072476593</v>
      </c>
      <c r="J28" s="162">
        <f>[1]夏季代謝量データ!AO24</f>
        <v>0.87604352862557433</v>
      </c>
      <c r="K28" s="162"/>
      <c r="L28" s="162">
        <f>[1]夏季代謝量データ!AA24</f>
        <v>2.6453819851582172</v>
      </c>
      <c r="M28" s="162">
        <f>[1]夏季代謝量データ!AA50</f>
        <v>2.3373484540015808</v>
      </c>
      <c r="N28" s="162"/>
      <c r="O28" s="147" t="str">
        <f t="shared" si="37"/>
        <v>Safe</v>
      </c>
      <c r="P28" s="147" t="str">
        <f t="shared" si="37"/>
        <v>Safe</v>
      </c>
      <c r="Q28" s="147" t="str">
        <f t="shared" si="37"/>
        <v>Safe</v>
      </c>
      <c r="R28" s="147" t="str">
        <f t="shared" si="37"/>
        <v>Safe</v>
      </c>
      <c r="S28" s="147" t="str">
        <f t="shared" si="37"/>
        <v>Safe</v>
      </c>
      <c r="T28" s="147" t="str">
        <f t="shared" si="37"/>
        <v>Safe</v>
      </c>
      <c r="U28" s="147" t="str">
        <f t="shared" si="37"/>
        <v>Safe</v>
      </c>
      <c r="V28" s="147" t="str">
        <f t="shared" si="37"/>
        <v>Safe</v>
      </c>
      <c r="W28" s="147" t="str">
        <f t="shared" si="37"/>
        <v>Safe</v>
      </c>
      <c r="X28" s="147" t="str">
        <f t="shared" si="37"/>
        <v>Safe</v>
      </c>
      <c r="Z28" s="147" t="str">
        <f t="shared" si="58"/>
        <v>Safe</v>
      </c>
      <c r="AA28" s="147" t="str">
        <f t="shared" si="58"/>
        <v>Safe</v>
      </c>
      <c r="AB28" s="147" t="str">
        <f t="shared" si="58"/>
        <v>Safe</v>
      </c>
      <c r="AD28" s="147" t="str">
        <f t="shared" si="59"/>
        <v>Safe</v>
      </c>
      <c r="AE28" s="147" t="str">
        <f t="shared" si="59"/>
        <v>Safe</v>
      </c>
      <c r="AF28" s="147" t="str">
        <f t="shared" si="59"/>
        <v>Safe</v>
      </c>
      <c r="AH28" s="147" t="str">
        <f t="shared" si="60"/>
        <v>Safe</v>
      </c>
      <c r="AI28" s="147" t="str">
        <f t="shared" si="60"/>
        <v>Safe</v>
      </c>
      <c r="AK28" s="162">
        <f t="shared" si="38"/>
        <v>0.92085377276242353</v>
      </c>
      <c r="AL28" s="162">
        <f t="shared" si="38"/>
        <v>0.62652984780599508</v>
      </c>
      <c r="AM28" s="162">
        <f t="shared" si="38"/>
        <v>0.91664487662350347</v>
      </c>
      <c r="AN28" s="162" t="str">
        <f t="shared" si="38"/>
        <v/>
      </c>
      <c r="AO28" s="162">
        <f t="shared" si="38"/>
        <v>0.93493709581021112</v>
      </c>
      <c r="AP28" s="162">
        <f t="shared" si="38"/>
        <v>0.80981172072476593</v>
      </c>
      <c r="AQ28" s="162">
        <f t="shared" si="38"/>
        <v>0.87604352862557433</v>
      </c>
      <c r="AR28" s="162" t="str">
        <f t="shared" si="38"/>
        <v/>
      </c>
      <c r="AS28" s="162">
        <f t="shared" si="38"/>
        <v>2.6453819851582172</v>
      </c>
      <c r="AT28" s="162">
        <f t="shared" si="38"/>
        <v>2.3373484540015808</v>
      </c>
      <c r="AU28" s="147">
        <v>1</v>
      </c>
      <c r="AV28" s="147">
        <v>1.2</v>
      </c>
      <c r="AW28" s="147">
        <v>1.2</v>
      </c>
      <c r="AX28" s="147">
        <v>2.8</v>
      </c>
      <c r="AZ28" s="147" t="str">
        <f t="shared" si="61"/>
        <v/>
      </c>
      <c r="BA28" s="147" t="str">
        <f t="shared" si="61"/>
        <v/>
      </c>
      <c r="BB28" s="147" t="str">
        <f t="shared" si="61"/>
        <v/>
      </c>
      <c r="BD28" s="147" t="str">
        <f t="shared" si="62"/>
        <v/>
      </c>
      <c r="BE28" s="147" t="str">
        <f t="shared" si="62"/>
        <v/>
      </c>
      <c r="BF28" s="147" t="str">
        <f t="shared" si="62"/>
        <v/>
      </c>
      <c r="BH28" s="147" t="str">
        <f t="shared" si="63"/>
        <v/>
      </c>
      <c r="BI28" s="147" t="str">
        <f t="shared" si="63"/>
        <v/>
      </c>
      <c r="CH28" s="147">
        <v>22</v>
      </c>
      <c r="CI28" s="147" t="s">
        <v>437</v>
      </c>
      <c r="CJ28" s="147" t="s">
        <v>438</v>
      </c>
      <c r="CK28" s="167">
        <f>[1]CO2!I24</f>
        <v>222.64516129032259</v>
      </c>
      <c r="CL28" s="167">
        <f>[1]CO2!I50</f>
        <v>173.7741935483871</v>
      </c>
      <c r="CM28" s="167">
        <f>[1]CO2!O24</f>
        <v>222.48387096774192</v>
      </c>
      <c r="CN28" s="167"/>
      <c r="CO28" s="167">
        <f>[1]CO2!AA24</f>
        <v>229.41935483870967</v>
      </c>
      <c r="CP28" s="167">
        <f>[1]CO2!AA50</f>
        <v>210.80645161290323</v>
      </c>
      <c r="CQ28" s="167">
        <f>[1]CO2!AG24</f>
        <v>207.29032258064515</v>
      </c>
      <c r="CR28" s="167"/>
      <c r="CS28" s="167">
        <f>[1]CO2!U24</f>
        <v>656.64516129032256</v>
      </c>
      <c r="CT28" s="167">
        <f>[1]CO2!U50</f>
        <v>590.0322580645161</v>
      </c>
      <c r="CU28" s="162"/>
      <c r="CV28" s="147" t="str">
        <f t="shared" si="40"/>
        <v>Safe</v>
      </c>
      <c r="CW28" s="147" t="str">
        <f t="shared" si="40"/>
        <v>Safe</v>
      </c>
      <c r="CX28" s="147" t="str">
        <f t="shared" si="40"/>
        <v>Safe</v>
      </c>
      <c r="CY28" s="147" t="str">
        <f t="shared" si="40"/>
        <v>Safe</v>
      </c>
      <c r="CZ28" s="147" t="str">
        <f t="shared" si="40"/>
        <v>Safe</v>
      </c>
      <c r="DA28" s="147" t="str">
        <f t="shared" si="40"/>
        <v>Safe</v>
      </c>
      <c r="DB28" s="147" t="str">
        <f t="shared" si="40"/>
        <v>Safe</v>
      </c>
      <c r="DC28" s="147" t="str">
        <f t="shared" si="40"/>
        <v>Safe</v>
      </c>
      <c r="DD28" s="147" t="str">
        <f t="shared" si="40"/>
        <v>Safe</v>
      </c>
      <c r="DE28" s="147" t="str">
        <f t="shared" si="40"/>
        <v>Safe</v>
      </c>
      <c r="DG28" s="147" t="str">
        <f t="shared" si="68"/>
        <v>Safe</v>
      </c>
      <c r="DH28" s="147" t="str">
        <f t="shared" si="68"/>
        <v>Safe</v>
      </c>
      <c r="DI28" s="147" t="str">
        <f t="shared" si="68"/>
        <v>Safe</v>
      </c>
      <c r="DK28" s="147" t="str">
        <f t="shared" si="64"/>
        <v>Safe</v>
      </c>
      <c r="DL28" s="147" t="str">
        <f t="shared" si="64"/>
        <v>Safe</v>
      </c>
      <c r="DM28" s="147" t="str">
        <f t="shared" si="64"/>
        <v>Safe</v>
      </c>
      <c r="DO28" s="147" t="str">
        <f t="shared" si="65"/>
        <v>Safe</v>
      </c>
      <c r="DP28" s="147" t="str">
        <f t="shared" si="65"/>
        <v>Safe</v>
      </c>
      <c r="DR28" s="162">
        <f t="shared" si="42"/>
        <v>222.64516129032259</v>
      </c>
      <c r="DS28" s="162">
        <f t="shared" si="42"/>
        <v>173.7741935483871</v>
      </c>
      <c r="DT28" s="162">
        <f t="shared" si="42"/>
        <v>222.48387096774192</v>
      </c>
      <c r="DU28" s="162" t="str">
        <f t="shared" si="42"/>
        <v/>
      </c>
      <c r="DV28" s="162">
        <f t="shared" si="42"/>
        <v>229.41935483870967</v>
      </c>
      <c r="DW28" s="162">
        <f t="shared" si="42"/>
        <v>210.80645161290323</v>
      </c>
      <c r="DX28" s="162">
        <f t="shared" si="42"/>
        <v>207.29032258064515</v>
      </c>
      <c r="DY28" s="162" t="str">
        <f t="shared" si="42"/>
        <v/>
      </c>
      <c r="DZ28" s="162">
        <f t="shared" si="42"/>
        <v>656.64516129032256</v>
      </c>
      <c r="EA28" s="162">
        <f t="shared" si="42"/>
        <v>590.0322580645161</v>
      </c>
      <c r="EB28" s="167">
        <f>[1]CO2!AW24</f>
        <v>244.18726947019101</v>
      </c>
      <c r="EC28" s="167">
        <f>[1]CO2!AW50</f>
        <v>237.72417357381002</v>
      </c>
      <c r="ED28" s="167">
        <f>[1]CO2!AX24</f>
        <v>293.0247233642292</v>
      </c>
      <c r="EE28" s="167"/>
      <c r="EF28" s="167">
        <f>[1]CO2!AZ24</f>
        <v>293.0247233642292</v>
      </c>
      <c r="EG28" s="167">
        <f>[1]CO2!AZ50</f>
        <v>285.26900828857202</v>
      </c>
      <c r="EH28" s="154"/>
      <c r="EI28" s="154"/>
      <c r="EJ28" s="167">
        <f>[1]CO2!AY24</f>
        <v>683.72435451653473</v>
      </c>
      <c r="EK28" s="167">
        <f>[1]CO2!AY50</f>
        <v>665.62768600666811</v>
      </c>
      <c r="EM28" s="147" t="str">
        <f t="shared" si="43"/>
        <v/>
      </c>
      <c r="EN28" s="147" t="str">
        <f t="shared" si="43"/>
        <v/>
      </c>
      <c r="EO28" s="147" t="str">
        <f t="shared" si="43"/>
        <v/>
      </c>
      <c r="EQ28" s="147" t="str">
        <f t="shared" si="66"/>
        <v/>
      </c>
      <c r="ER28" s="147" t="str">
        <f t="shared" si="66"/>
        <v/>
      </c>
      <c r="ES28" s="147" t="str">
        <f t="shared" si="66"/>
        <v/>
      </c>
      <c r="EU28" s="147" t="str">
        <f t="shared" si="67"/>
        <v/>
      </c>
      <c r="EV28" s="147" t="str">
        <f t="shared" si="67"/>
        <v/>
      </c>
      <c r="FV28" s="147">
        <f t="shared" si="13"/>
        <v>0</v>
      </c>
      <c r="FW28" s="165">
        <f t="shared" si="14"/>
        <v>0.84334570891726923</v>
      </c>
      <c r="FX28" s="147" t="e">
        <f>IF(AND(FG28="Safe",#REF!= "Safe"),EZ28,"")</f>
        <v>#REF!</v>
      </c>
      <c r="FY28" s="162">
        <f t="shared" si="15"/>
        <v>0.95712734320868653</v>
      </c>
      <c r="FZ28" s="162" t="str">
        <f>IF(AND(FI28="Safe", FP28="Safe"),#REF!,"")</f>
        <v/>
      </c>
      <c r="GA28" s="162">
        <f t="shared" si="16"/>
        <v>2.9960367046522536</v>
      </c>
      <c r="GB28" s="147" t="e">
        <f>IF(AND(FK28="Safe",#REF!= "Safe"),FD28,"")</f>
        <v>#REF!</v>
      </c>
      <c r="GE28" s="147" t="e">
        <f>IF(AND(FG28="Safe",#REF!= "Safe"),"",EZ28)</f>
        <v>#REF!</v>
      </c>
      <c r="GH28" s="147" t="e">
        <f>IF(AND(#REF!="Safe", FQ28="Safe"),"",#REF!)</f>
        <v>#REF!</v>
      </c>
      <c r="GI28" s="147" t="e">
        <f>IF(AND(FK28="Safe",#REF!= "Safe"),"",#REF!)</f>
        <v>#REF!</v>
      </c>
      <c r="GT28" s="153"/>
      <c r="GU28" s="153"/>
      <c r="GV28" s="153"/>
    </row>
    <row r="29" spans="1:204" ht="14.6">
      <c r="A29" s="147">
        <v>23</v>
      </c>
      <c r="D29" s="162">
        <f>[1]夏季代謝量データ!M25</f>
        <v>0.84334570891726923</v>
      </c>
      <c r="E29" s="162"/>
      <c r="F29" s="162">
        <f>[1]夏季代謝量データ!T25</f>
        <v>0.94299087536283521</v>
      </c>
      <c r="G29" s="162"/>
      <c r="H29" s="162">
        <f>[1]夏季代謝量データ!AH25</f>
        <v>0.95712734320868653</v>
      </c>
      <c r="J29" s="162">
        <f>[1]夏季代謝量データ!AO25</f>
        <v>0.99935152370839364</v>
      </c>
      <c r="K29" s="162"/>
      <c r="L29" s="162">
        <f>[1]夏季代謝量データ!AA25</f>
        <v>2.9960367046522536</v>
      </c>
      <c r="M29" s="162"/>
      <c r="O29" s="147" t="str">
        <f t="shared" si="37"/>
        <v>Safe</v>
      </c>
      <c r="P29" s="147" t="str">
        <f t="shared" si="37"/>
        <v>Safe</v>
      </c>
      <c r="Q29" s="147" t="str">
        <f t="shared" si="37"/>
        <v>Safe</v>
      </c>
      <c r="R29" s="147" t="str">
        <f t="shared" si="37"/>
        <v>Safe</v>
      </c>
      <c r="S29" s="147" t="str">
        <f t="shared" si="37"/>
        <v>Safe</v>
      </c>
      <c r="T29" s="147" t="str">
        <f t="shared" si="37"/>
        <v>Safe</v>
      </c>
      <c r="U29" s="147" t="str">
        <f t="shared" si="37"/>
        <v>Safe</v>
      </c>
      <c r="V29" s="147" t="str">
        <f t="shared" si="37"/>
        <v>Safe</v>
      </c>
      <c r="W29" s="147" t="str">
        <f t="shared" si="37"/>
        <v>Safe</v>
      </c>
      <c r="X29" s="147" t="str">
        <f t="shared" si="37"/>
        <v>Safe</v>
      </c>
      <c r="Z29" s="147" t="str">
        <f t="shared" si="58"/>
        <v>Safe</v>
      </c>
      <c r="AB29" s="147" t="str">
        <f t="shared" si="58"/>
        <v>Safe</v>
      </c>
      <c r="AD29" s="147" t="str">
        <f t="shared" si="59"/>
        <v>Safe</v>
      </c>
      <c r="AF29" s="147" t="str">
        <f t="shared" si="59"/>
        <v>Safe</v>
      </c>
      <c r="AH29" s="147" t="str">
        <f t="shared" si="60"/>
        <v>Safe</v>
      </c>
      <c r="AK29" s="162">
        <f t="shared" si="38"/>
        <v>0.84334570891726923</v>
      </c>
      <c r="AL29" s="162" t="str">
        <f t="shared" si="38"/>
        <v/>
      </c>
      <c r="AM29" s="162">
        <f t="shared" si="38"/>
        <v>0.94299087536283521</v>
      </c>
      <c r="AN29" s="162" t="str">
        <f t="shared" si="38"/>
        <v/>
      </c>
      <c r="AO29" s="162">
        <f t="shared" si="38"/>
        <v>0.95712734320868653</v>
      </c>
      <c r="AP29" s="162" t="str">
        <f t="shared" ref="AP29" si="69">IF(AND(T29="Safe", AE29="Safe"),M29,"")</f>
        <v/>
      </c>
      <c r="AQ29" s="162">
        <f t="shared" si="38"/>
        <v>0.99935152370839364</v>
      </c>
      <c r="AR29" s="162" t="str">
        <f t="shared" si="38"/>
        <v/>
      </c>
      <c r="AS29" s="162">
        <f t="shared" si="38"/>
        <v>2.9960367046522536</v>
      </c>
      <c r="AT29" s="162" t="str">
        <f t="shared" si="38"/>
        <v/>
      </c>
      <c r="AU29" s="147">
        <v>1</v>
      </c>
      <c r="AV29" s="147">
        <v>1.2</v>
      </c>
      <c r="AW29" s="147">
        <v>1.2</v>
      </c>
      <c r="AX29" s="147">
        <v>2.8</v>
      </c>
      <c r="AZ29" s="147" t="str">
        <f t="shared" si="61"/>
        <v/>
      </c>
      <c r="CH29" s="147">
        <v>23</v>
      </c>
      <c r="CI29" s="147" t="s">
        <v>439</v>
      </c>
      <c r="CK29" s="167">
        <f>[1]CO2!I25</f>
        <v>229</v>
      </c>
      <c r="CL29" s="162"/>
      <c r="CM29" s="167">
        <f>[1]CO2!O25</f>
        <v>255.54838709677421</v>
      </c>
      <c r="CN29" s="162"/>
      <c r="CO29" s="167">
        <f>[1]CO2!AA25</f>
        <v>268.19354838709677</v>
      </c>
      <c r="CQ29" s="167">
        <f>[1]CO2!AG25</f>
        <v>268.38709677419354</v>
      </c>
      <c r="CR29" s="162"/>
      <c r="CS29" s="167">
        <f>[1]CO2!U25</f>
        <v>845.32258064516134</v>
      </c>
      <c r="CT29" s="162"/>
      <c r="CV29" s="147" t="str">
        <f t="shared" si="40"/>
        <v>Safe</v>
      </c>
      <c r="CW29" s="147" t="str">
        <f t="shared" si="40"/>
        <v>Safe</v>
      </c>
      <c r="CX29" s="147" t="str">
        <f t="shared" si="40"/>
        <v>Safe</v>
      </c>
      <c r="CY29" s="147" t="str">
        <f t="shared" si="40"/>
        <v>Safe</v>
      </c>
      <c r="CZ29" s="147" t="str">
        <f t="shared" si="40"/>
        <v>Safe</v>
      </c>
      <c r="DA29" s="147" t="str">
        <f t="shared" si="40"/>
        <v>Safe</v>
      </c>
      <c r="DB29" s="147" t="str">
        <f t="shared" si="40"/>
        <v>Safe</v>
      </c>
      <c r="DC29" s="147" t="str">
        <f t="shared" si="40"/>
        <v>Safe</v>
      </c>
      <c r="DD29" s="147" t="str">
        <f t="shared" si="40"/>
        <v>Safe</v>
      </c>
      <c r="DE29" s="147" t="str">
        <f t="shared" si="40"/>
        <v>Safe</v>
      </c>
      <c r="DG29" s="147" t="str">
        <f t="shared" si="68"/>
        <v>Safe</v>
      </c>
      <c r="DI29" s="147" t="str">
        <f t="shared" si="68"/>
        <v>Safe</v>
      </c>
      <c r="DK29" s="147" t="str">
        <f t="shared" si="64"/>
        <v>Safe</v>
      </c>
      <c r="DM29" s="147" t="str">
        <f t="shared" si="64"/>
        <v>Safe</v>
      </c>
      <c r="DO29" s="147" t="str">
        <f t="shared" si="65"/>
        <v>Safe</v>
      </c>
      <c r="DR29" s="162">
        <f t="shared" si="42"/>
        <v>229</v>
      </c>
      <c r="DS29" s="162" t="str">
        <f t="shared" si="42"/>
        <v/>
      </c>
      <c r="DT29" s="162">
        <f t="shared" si="42"/>
        <v>255.54838709677421</v>
      </c>
      <c r="DU29" s="162" t="str">
        <f t="shared" si="42"/>
        <v/>
      </c>
      <c r="DV29" s="162">
        <f t="shared" si="42"/>
        <v>268.19354838709677</v>
      </c>
      <c r="DW29" s="162" t="str">
        <f t="shared" si="42"/>
        <v/>
      </c>
      <c r="DX29" s="162">
        <f t="shared" si="42"/>
        <v>268.38709677419354</v>
      </c>
      <c r="DY29" s="162" t="str">
        <f t="shared" si="42"/>
        <v/>
      </c>
      <c r="DZ29" s="162">
        <f t="shared" si="42"/>
        <v>845.32258064516134</v>
      </c>
      <c r="EA29" s="162" t="str">
        <f t="shared" si="42"/>
        <v/>
      </c>
      <c r="EB29" s="167">
        <f>[1]CO2!AW25</f>
        <v>287.6683012925522</v>
      </c>
      <c r="EC29" s="154"/>
      <c r="ED29" s="167">
        <f>[1]CO2!AX25</f>
        <v>345.2019615510626</v>
      </c>
      <c r="EE29" s="154"/>
      <c r="EF29" s="167">
        <f>[1]CO2!AZ25</f>
        <v>345.2019615510626</v>
      </c>
      <c r="EG29" s="154"/>
      <c r="EH29" s="154"/>
      <c r="EI29" s="154"/>
      <c r="EJ29" s="167">
        <f>[1]CO2!AY25</f>
        <v>805.47124361914609</v>
      </c>
      <c r="EK29" s="154"/>
      <c r="EM29" s="147" t="str">
        <f t="shared" si="43"/>
        <v/>
      </c>
      <c r="EO29" s="147" t="str">
        <f t="shared" si="43"/>
        <v/>
      </c>
      <c r="EQ29" s="147" t="str">
        <f t="shared" si="66"/>
        <v/>
      </c>
      <c r="ES29" s="147" t="str">
        <f t="shared" si="66"/>
        <v/>
      </c>
      <c r="EU29" s="147" t="str">
        <f t="shared" si="67"/>
        <v/>
      </c>
      <c r="FV29" s="147">
        <f t="shared" ref="FV29:FV50" si="70">C7</f>
        <v>0</v>
      </c>
      <c r="FW29" s="165">
        <f t="shared" ref="FW29:FW50" si="71">E7</f>
        <v>0.74916072559880265</v>
      </c>
      <c r="FX29" s="147" t="e">
        <f>IF(AND(FG29="Safe",#REF!= "Safe"),EZ29,"")</f>
        <v>#REF!</v>
      </c>
      <c r="FY29" s="162">
        <f t="shared" ref="FY29:FY50" si="72">I7</f>
        <v>0.71938570715299055</v>
      </c>
      <c r="FZ29" s="162" t="str">
        <f>IF(AND(FI29="Safe", FP29="Safe"),#REF!,"")</f>
        <v/>
      </c>
      <c r="GA29" s="162">
        <f t="shared" ref="GA29:GA50" si="73">M7</f>
        <v>2.5736030879763265</v>
      </c>
      <c r="GB29" s="147" t="e">
        <f>IF(AND(FK29="Safe",#REF!= "Safe"),FD29,"")</f>
        <v>#REF!</v>
      </c>
      <c r="GE29" s="147" t="e">
        <f>IF(AND(FG29="Safe",#REF!= "Safe"),"",EZ29)</f>
        <v>#REF!</v>
      </c>
      <c r="GH29" s="147" t="e">
        <f>IF(AND(#REF!="Safe", FQ29="Safe"),"",#REF!)</f>
        <v>#REF!</v>
      </c>
      <c r="GI29" s="147" t="e">
        <f>IF(AND(FK29="Safe",#REF!= "Safe"),"",#REF!)</f>
        <v>#REF!</v>
      </c>
    </row>
    <row r="30" spans="1:204">
      <c r="D30" s="162"/>
      <c r="F30" s="162"/>
      <c r="H30" s="162"/>
      <c r="J30" s="162"/>
      <c r="K30" s="162"/>
      <c r="L30" s="162"/>
      <c r="CK30" s="162"/>
      <c r="CL30" s="162"/>
      <c r="CM30" s="162"/>
      <c r="CO30" s="162"/>
      <c r="CQ30" s="162"/>
      <c r="CR30" s="162"/>
      <c r="CS30" s="162"/>
      <c r="FV30" s="147">
        <f t="shared" si="70"/>
        <v>0</v>
      </c>
      <c r="FW30" s="165">
        <f t="shared" si="71"/>
        <v>0.78881101678516674</v>
      </c>
      <c r="FX30" s="147" t="e">
        <f>IF(AND(FG30="Safe",#REF!= "Safe"),EZ30,"")</f>
        <v>#REF!</v>
      </c>
      <c r="FY30" s="162">
        <f t="shared" si="72"/>
        <v>0.81713804308359828</v>
      </c>
      <c r="FZ30" s="162" t="str">
        <f>IF(AND(FI30="Safe", FP30="Safe"),#REF!,"")</f>
        <v/>
      </c>
      <c r="GA30" s="162">
        <f t="shared" si="73"/>
        <v>2.461007265172535</v>
      </c>
      <c r="GB30" s="147" t="e">
        <f>IF(AND(FK30="Safe",#REF!= "Safe"),FD30,"")</f>
        <v>#REF!</v>
      </c>
      <c r="GE30" s="147" t="e">
        <f>IF(AND(FG30="Safe",#REF!= "Safe"),"",EZ30)</f>
        <v>#REF!</v>
      </c>
      <c r="GH30" s="147" t="e">
        <f>IF(AND(#REF!="Safe", FQ30="Safe"),"",#REF!)</f>
        <v>#REF!</v>
      </c>
      <c r="GI30" s="147" t="e">
        <f>IF(AND(FK30="Safe",#REF!= "Safe"),"",#REF!)</f>
        <v>#REF!</v>
      </c>
    </row>
    <row r="31" spans="1:204">
      <c r="I31" s="162"/>
      <c r="J31" s="162"/>
      <c r="K31" s="162"/>
      <c r="L31" s="162"/>
      <c r="BZ31" s="147" t="s">
        <v>440</v>
      </c>
      <c r="CL31" s="162"/>
      <c r="CP31" s="162"/>
      <c r="CQ31" s="162"/>
      <c r="CR31" s="162"/>
      <c r="CS31" s="162"/>
      <c r="FV31" s="147">
        <f t="shared" si="70"/>
        <v>0</v>
      </c>
      <c r="FW31" s="165">
        <f t="shared" si="71"/>
        <v>0.85005059898826263</v>
      </c>
      <c r="FX31" s="147" t="e">
        <f>IF(AND(FG31="Safe",#REF!= "Safe"),EZ31,"")</f>
        <v>#REF!</v>
      </c>
      <c r="FY31" s="162">
        <f t="shared" si="72"/>
        <v>0.87393251050053322</v>
      </c>
      <c r="FZ31" s="162" t="str">
        <f>IF(AND(FI31="Safe", FP31="Safe"),#REF!,"")</f>
        <v/>
      </c>
      <c r="GA31" s="162">
        <f t="shared" si="73"/>
        <v>3.2125009758442635</v>
      </c>
      <c r="GB31" s="147" t="e">
        <f>IF(AND(FK31="Safe",#REF!= "Safe"),FD31,"")</f>
        <v>#REF!</v>
      </c>
      <c r="GE31" s="147" t="e">
        <f>IF(AND(FG31="Safe",#REF!= "Safe"),"",EZ31)</f>
        <v>#REF!</v>
      </c>
      <c r="GH31" s="147" t="e">
        <f>IF(AND(#REF!="Safe", FQ31="Safe"),"",#REF!)</f>
        <v>#REF!</v>
      </c>
      <c r="GI31" s="147" t="e">
        <f>IF(AND(FK31="Safe",#REF!= "Safe"),"",#REF!)</f>
        <v>#REF!</v>
      </c>
    </row>
    <row r="32" spans="1:204" ht="14.6" thickBot="1">
      <c r="I32" s="162"/>
      <c r="J32" s="162"/>
      <c r="K32" s="162"/>
      <c r="L32" s="162"/>
      <c r="CL32" s="162"/>
      <c r="CP32" s="162"/>
      <c r="CQ32" s="162"/>
      <c r="CR32" s="162"/>
      <c r="CS32" s="162"/>
      <c r="FV32" s="147">
        <f t="shared" si="70"/>
        <v>0</v>
      </c>
      <c r="FW32" s="165">
        <f t="shared" si="71"/>
        <v>0.75703991647478763</v>
      </c>
      <c r="FX32" s="147" t="e">
        <f>IF(AND(FG32="Safe",#REF!= "Safe"),EZ32,"")</f>
        <v>#REF!</v>
      </c>
      <c r="FY32" s="162">
        <f t="shared" si="72"/>
        <v>0.77967403389240586</v>
      </c>
      <c r="FZ32" s="162" t="str">
        <f>IF(AND(FI32="Safe", FP32="Safe"),#REF!,"")</f>
        <v/>
      </c>
      <c r="GA32" s="162">
        <f t="shared" si="73"/>
        <v>2.5412636773490216</v>
      </c>
      <c r="GB32" s="147" t="e">
        <f>IF(AND(FK32="Safe",#REF!= "Safe"),FD32,"")</f>
        <v>#REF!</v>
      </c>
      <c r="GE32" s="147" t="e">
        <f>IF(AND(FG32="Safe",#REF!= "Safe"),"",EZ32)</f>
        <v>#REF!</v>
      </c>
      <c r="GH32" s="147" t="e">
        <f>IF(AND(#REF!="Safe", FQ32="Safe"),"",#REF!)</f>
        <v>#REF!</v>
      </c>
      <c r="GI32" s="147" t="e">
        <f>IF(AND(FK32="Safe",#REF!= "Safe"),"",#REF!)</f>
        <v>#REF!</v>
      </c>
    </row>
    <row r="33" spans="3:196">
      <c r="D33" s="153"/>
      <c r="E33" s="153"/>
      <c r="F33" s="153"/>
      <c r="G33" s="153"/>
      <c r="H33" s="153"/>
      <c r="I33" s="162"/>
      <c r="J33" s="162"/>
      <c r="K33" s="162"/>
      <c r="L33" s="162"/>
      <c r="M33" s="162"/>
      <c r="BZ33" s="174"/>
      <c r="CA33" s="174" t="s">
        <v>441</v>
      </c>
      <c r="CB33" s="174" t="s">
        <v>442</v>
      </c>
      <c r="CK33" s="153"/>
      <c r="CL33" s="162"/>
      <c r="CM33" s="153"/>
      <c r="CN33" s="153"/>
      <c r="CO33" s="153"/>
      <c r="CP33" s="162"/>
      <c r="CQ33" s="162"/>
      <c r="CR33" s="162"/>
      <c r="CS33" s="162"/>
      <c r="CT33" s="162"/>
      <c r="FL33" s="153"/>
      <c r="FM33" s="153"/>
      <c r="FN33" s="153"/>
      <c r="FV33" s="147">
        <f t="shared" si="70"/>
        <v>0</v>
      </c>
      <c r="FW33" s="165">
        <f t="shared" si="71"/>
        <v>0.70475733881487612</v>
      </c>
      <c r="FX33" s="147" t="e">
        <f>IF(AND(FG33="Safe",#REF!= "Safe"),EZ33,"")</f>
        <v>#REF!</v>
      </c>
      <c r="FY33" s="162">
        <f t="shared" si="72"/>
        <v>0.80124206489701488</v>
      </c>
      <c r="FZ33" s="162" t="str">
        <f>IF(AND(FI33="Safe", FP33="Safe"),#REF!,"")</f>
        <v/>
      </c>
      <c r="GA33" s="162">
        <f t="shared" si="73"/>
        <v>2.3562242064750296</v>
      </c>
      <c r="GB33" s="147" t="e">
        <f>IF(AND(FK33="Safe",#REF!= "Safe"),FD33,"")</f>
        <v>#REF!</v>
      </c>
      <c r="GE33" s="147" t="e">
        <f>IF(AND(FG33="Safe",#REF!= "Safe"),"",EZ33)</f>
        <v>#REF!</v>
      </c>
      <c r="GH33" s="147" t="e">
        <f>IF(AND(#REF!="Safe", FQ33="Safe"),"",#REF!)</f>
        <v>#REF!</v>
      </c>
      <c r="GI33" s="147" t="e">
        <f>IF(AND(FK33="Safe",#REF!= "Safe"),"",#REF!)</f>
        <v>#REF!</v>
      </c>
    </row>
    <row r="34" spans="3:196">
      <c r="G34" s="175"/>
      <c r="I34" s="162"/>
      <c r="J34" s="162"/>
      <c r="K34" s="162"/>
      <c r="L34" s="162"/>
      <c r="M34" s="162"/>
      <c r="BZ34" s="147" t="s">
        <v>443</v>
      </c>
      <c r="CA34" s="147">
        <v>0.85812699633326528</v>
      </c>
      <c r="CB34" s="147">
        <v>0.88414634146341398</v>
      </c>
      <c r="CL34" s="162"/>
      <c r="CN34" s="175"/>
      <c r="CP34" s="162"/>
      <c r="CQ34" s="162"/>
      <c r="CR34" s="162"/>
      <c r="CS34" s="162"/>
      <c r="CT34" s="162"/>
      <c r="FV34" s="147">
        <f t="shared" si="70"/>
        <v>0</v>
      </c>
      <c r="FW34" s="165">
        <f t="shared" si="71"/>
        <v>0.81480277701199288</v>
      </c>
      <c r="FX34" s="147" t="e">
        <f>IF(AND(FG34="Safe",#REF!= "Safe"),EZ34,"")</f>
        <v>#REF!</v>
      </c>
      <c r="FY34" s="162">
        <f t="shared" si="72"/>
        <v>0.82255137962835334</v>
      </c>
      <c r="FZ34" s="162" t="str">
        <f>IF(AND(FI34="Safe", FP34="Safe"),#REF!,"")</f>
        <v/>
      </c>
      <c r="GA34" s="162">
        <f t="shared" si="73"/>
        <v>2.4162515783851939</v>
      </c>
      <c r="GB34" s="147" t="e">
        <f>IF(AND(FK34="Safe",#REF!= "Safe"),FD34,"")</f>
        <v>#REF!</v>
      </c>
      <c r="GE34" s="147" t="e">
        <f>IF(AND(FG34="Safe",#REF!= "Safe"),"",EZ34)</f>
        <v>#REF!</v>
      </c>
      <c r="GH34" s="147" t="e">
        <f>IF(AND(#REF!="Safe", FQ34="Safe"),"",#REF!)</f>
        <v>#REF!</v>
      </c>
      <c r="GI34" s="147" t="e">
        <f>IF(AND(FK34="Safe",#REF!= "Safe"),"",#REF!)</f>
        <v>#REF!</v>
      </c>
    </row>
    <row r="35" spans="3:196">
      <c r="G35" s="175"/>
      <c r="J35" s="162"/>
      <c r="K35" s="162"/>
      <c r="L35" s="162"/>
      <c r="M35" s="162"/>
      <c r="BZ35" s="147" t="s">
        <v>444</v>
      </c>
      <c r="CA35" s="147">
        <v>4.7921328107052383E-3</v>
      </c>
      <c r="CB35" s="147" t="e">
        <v>#DIV/0!</v>
      </c>
      <c r="CL35" s="162"/>
      <c r="CN35" s="175"/>
      <c r="CQ35" s="162"/>
      <c r="CR35" s="162"/>
      <c r="CS35" s="162"/>
      <c r="CT35" s="162"/>
      <c r="FV35" s="147">
        <f t="shared" si="70"/>
        <v>0</v>
      </c>
      <c r="FW35" s="165">
        <f t="shared" si="71"/>
        <v>0.77171656163917579</v>
      </c>
      <c r="FX35" s="147" t="e">
        <f>IF(AND(FG35="Safe",#REF!= "Safe"),EZ35,"")</f>
        <v>#REF!</v>
      </c>
      <c r="FY35" s="162">
        <f t="shared" si="72"/>
        <v>0.80322941260965774</v>
      </c>
      <c r="FZ35" s="162" t="str">
        <f>IF(AND(FI35="Safe", FP35="Safe"),#REF!,"")</f>
        <v/>
      </c>
      <c r="GA35" s="162">
        <f t="shared" si="73"/>
        <v>2.4829245169196708</v>
      </c>
      <c r="GB35" s="147" t="e">
        <f>IF(AND(FK35="Safe",#REF!= "Safe"),FD35,"")</f>
        <v>#REF!</v>
      </c>
      <c r="GE35" s="147" t="e">
        <f>IF(AND(FG35="Safe",#REF!= "Safe"),"",EZ35)</f>
        <v>#REF!</v>
      </c>
      <c r="GH35" s="147" t="e">
        <f>IF(AND(#REF!="Safe", FQ35="Safe"),"",#REF!)</f>
        <v>#REF!</v>
      </c>
      <c r="GI35" s="147" t="e">
        <f>IF(AND(FK35="Safe",#REF!= "Safe"),"",#REF!)</f>
        <v>#REF!</v>
      </c>
    </row>
    <row r="36" spans="3:196">
      <c r="G36" s="175"/>
      <c r="J36" s="162"/>
      <c r="K36" s="162"/>
      <c r="L36" s="162"/>
      <c r="M36" s="162"/>
      <c r="BZ36" s="147" t="s">
        <v>445</v>
      </c>
      <c r="CA36" s="147">
        <v>23</v>
      </c>
      <c r="CB36" s="147">
        <v>1</v>
      </c>
      <c r="CN36" s="175"/>
      <c r="CQ36" s="162"/>
      <c r="CR36" s="162"/>
      <c r="CS36" s="162"/>
      <c r="CT36" s="162"/>
      <c r="FV36" s="147">
        <f t="shared" si="70"/>
        <v>0</v>
      </c>
      <c r="FW36" s="165">
        <f t="shared" si="71"/>
        <v>0.67738739557443917</v>
      </c>
      <c r="FX36" s="147" t="e">
        <f>IF(AND(FG36="Safe",#REF!= "Safe"),EZ36,"")</f>
        <v>#REF!</v>
      </c>
      <c r="FY36" s="162">
        <f t="shared" si="72"/>
        <v>0.79939225069192488</v>
      </c>
      <c r="FZ36" s="162" t="str">
        <f>IF(AND(FI36="Safe", FP36="Safe"),#REF!,"")</f>
        <v/>
      </c>
      <c r="GA36" s="162">
        <f t="shared" si="73"/>
        <v>2.2802234376452559</v>
      </c>
      <c r="GB36" s="147" t="e">
        <f>IF(AND(FK36="Safe",#REF!= "Safe"),FD36,"")</f>
        <v>#REF!</v>
      </c>
      <c r="GE36" s="147" t="e">
        <f>IF(AND(FG36="Safe",#REF!= "Safe"),"",EZ36)</f>
        <v>#REF!</v>
      </c>
      <c r="GH36" s="147" t="e">
        <f>IF(AND(#REF!="Safe", FQ36="Safe"),"",#REF!)</f>
        <v>#REF!</v>
      </c>
      <c r="GI36" s="147" t="e">
        <f>IF(AND(FK36="Safe",#REF!= "Safe"),"",#REF!)</f>
        <v>#REF!</v>
      </c>
    </row>
    <row r="37" spans="3:196">
      <c r="G37" s="175"/>
      <c r="J37" s="162"/>
      <c r="K37" s="162"/>
      <c r="L37" s="162"/>
      <c r="M37" s="162"/>
      <c r="BZ37" s="147" t="s">
        <v>446</v>
      </c>
      <c r="CA37" s="147">
        <v>0</v>
      </c>
      <c r="CN37" s="175"/>
      <c r="CQ37" s="162"/>
      <c r="CR37" s="162"/>
      <c r="CS37" s="162"/>
      <c r="CT37" s="162"/>
      <c r="FV37" s="147">
        <f t="shared" si="70"/>
        <v>0</v>
      </c>
      <c r="FW37" s="165">
        <f t="shared" si="71"/>
        <v>0.83357830630926844</v>
      </c>
      <c r="FX37" s="147" t="e">
        <f>IF(AND(FG37="Safe",#REF!= "Safe"),EZ37,"")</f>
        <v>#REF!</v>
      </c>
      <c r="FY37" s="162">
        <f t="shared" si="72"/>
        <v>0.83212633733243102</v>
      </c>
      <c r="FZ37" s="162" t="str">
        <f>IF(AND(FI37="Safe", FP37="Safe"),#REF!,"")</f>
        <v/>
      </c>
      <c r="GA37" s="162">
        <f t="shared" si="73"/>
        <v>2.7506598474132358</v>
      </c>
      <c r="GB37" s="147" t="e">
        <f>IF(AND(FK37="Safe",#REF!= "Safe"),FD37,"")</f>
        <v>#REF!</v>
      </c>
      <c r="GE37" s="147" t="e">
        <f>IF(AND(FG37="Safe",#REF!= "Safe"),"",EZ37)</f>
        <v>#REF!</v>
      </c>
      <c r="GH37" s="147" t="e">
        <f>IF(AND(#REF!="Safe", FQ37="Safe"),"",#REF!)</f>
        <v>#REF!</v>
      </c>
      <c r="GI37" s="147" t="e">
        <f>IF(AND(FK37="Safe",#REF!= "Safe"),"",#REF!)</f>
        <v>#REF!</v>
      </c>
    </row>
    <row r="38" spans="3:196">
      <c r="G38" s="175"/>
      <c r="J38" s="162"/>
      <c r="K38" s="162"/>
      <c r="L38" s="162"/>
      <c r="M38" s="162"/>
      <c r="BZ38" s="147" t="s">
        <v>447</v>
      </c>
      <c r="CA38" s="147">
        <v>65535</v>
      </c>
      <c r="CN38" s="175"/>
      <c r="CQ38" s="162"/>
      <c r="CR38" s="162"/>
      <c r="CS38" s="162"/>
      <c r="CT38" s="162"/>
      <c r="FV38" s="147">
        <f t="shared" si="70"/>
        <v>0</v>
      </c>
      <c r="FW38" s="165">
        <f t="shared" si="71"/>
        <v>0.82999847425464768</v>
      </c>
      <c r="FX38" s="147" t="e">
        <f>IF(AND(FG38="Safe",#REF!= "Safe"),EZ38,"")</f>
        <v>#REF!</v>
      </c>
      <c r="FY38" s="162">
        <f t="shared" si="72"/>
        <v>0.86827192619737525</v>
      </c>
      <c r="FZ38" s="162" t="str">
        <f>IF(AND(FI38="Safe", FP38="Safe"),#REF!,"")</f>
        <v/>
      </c>
      <c r="GA38" s="162">
        <f t="shared" si="73"/>
        <v>2.5060813426287374</v>
      </c>
      <c r="GB38" s="147" t="e">
        <f>IF(AND(FK38="Safe",#REF!= "Safe"),FD38,"")</f>
        <v>#REF!</v>
      </c>
      <c r="GE38" s="147" t="e">
        <f>IF(AND(FG38="Safe",#REF!= "Safe"),"",EZ38)</f>
        <v>#REF!</v>
      </c>
      <c r="GH38" s="147" t="e">
        <f>IF(AND(#REF!="Safe", FQ38="Safe"),"",#REF!)</f>
        <v>#REF!</v>
      </c>
      <c r="GI38" s="147" t="e">
        <f>IF(AND(FK38="Safe",#REF!= "Safe"),"",#REF!)</f>
        <v>#REF!</v>
      </c>
    </row>
    <row r="39" spans="3:196">
      <c r="G39" s="175"/>
      <c r="J39" s="162"/>
      <c r="K39" s="162"/>
      <c r="L39" s="162"/>
      <c r="M39" s="162"/>
      <c r="BZ39" s="147" t="s">
        <v>448</v>
      </c>
      <c r="CA39" s="147">
        <v>-1.8025854321667809</v>
      </c>
      <c r="CN39" s="175"/>
      <c r="CQ39" s="162"/>
      <c r="CR39" s="162"/>
      <c r="CS39" s="162"/>
      <c r="CT39" s="162"/>
      <c r="FV39" s="147">
        <f t="shared" si="70"/>
        <v>0</v>
      </c>
      <c r="FW39" s="165">
        <f t="shared" si="71"/>
        <v>0.73704592006173064</v>
      </c>
      <c r="FY39" s="162">
        <f t="shared" si="72"/>
        <v>0.86595686536052896</v>
      </c>
      <c r="FZ39" s="162"/>
      <c r="GA39" s="162">
        <f t="shared" si="73"/>
        <v>2.3255776414240859</v>
      </c>
    </row>
    <row r="40" spans="3:196">
      <c r="G40" s="175"/>
      <c r="J40" s="162"/>
      <c r="K40" s="162"/>
      <c r="L40" s="162"/>
      <c r="M40" s="162"/>
      <c r="BZ40" s="147" t="s">
        <v>449</v>
      </c>
      <c r="CA40" s="147" t="e">
        <v>#NUM!</v>
      </c>
      <c r="CN40" s="175"/>
      <c r="CQ40" s="162"/>
      <c r="CR40" s="162"/>
      <c r="CS40" s="162"/>
      <c r="CT40" s="162"/>
      <c r="FV40" s="147">
        <f t="shared" si="70"/>
        <v>0</v>
      </c>
      <c r="FW40" s="165">
        <f t="shared" si="71"/>
        <v>0.84343226902678892</v>
      </c>
      <c r="FY40" s="162">
        <f t="shared" si="72"/>
        <v>0.92852594692356205</v>
      </c>
      <c r="FZ40" s="162"/>
      <c r="GA40" s="162">
        <f t="shared" si="73"/>
        <v>2.6527827960096229</v>
      </c>
    </row>
    <row r="41" spans="3:196">
      <c r="G41" s="175"/>
      <c r="J41" s="162"/>
      <c r="K41" s="162"/>
      <c r="L41" s="162"/>
      <c r="M41" s="162"/>
      <c r="BZ41" s="147" t="s">
        <v>450</v>
      </c>
      <c r="CA41" s="147" t="e">
        <v>#NUM!</v>
      </c>
      <c r="CN41" s="175"/>
      <c r="CQ41" s="162"/>
      <c r="CR41" s="162"/>
      <c r="CS41" s="162"/>
      <c r="CT41" s="162"/>
      <c r="FV41" s="147">
        <f t="shared" si="70"/>
        <v>0</v>
      </c>
      <c r="FW41" s="165">
        <f t="shared" si="71"/>
        <v>0.78506690008947799</v>
      </c>
      <c r="FY41" s="162">
        <f t="shared" si="72"/>
        <v>0.8922221938142989</v>
      </c>
      <c r="FZ41" s="162"/>
      <c r="GA41" s="162">
        <f t="shared" si="73"/>
        <v>2.5019106363651944</v>
      </c>
    </row>
    <row r="42" spans="3:196">
      <c r="G42" s="175"/>
      <c r="I42" s="162"/>
      <c r="J42" s="162"/>
      <c r="K42" s="162"/>
      <c r="L42" s="162"/>
      <c r="M42" s="162"/>
      <c r="BZ42" s="147" t="s">
        <v>451</v>
      </c>
      <c r="CA42" s="147" t="e">
        <v>#NUM!</v>
      </c>
      <c r="CN42" s="175"/>
      <c r="CP42" s="162"/>
      <c r="CQ42" s="162"/>
      <c r="CR42" s="162"/>
      <c r="CS42" s="162"/>
      <c r="CT42" s="162"/>
      <c r="FV42" s="147">
        <f t="shared" si="70"/>
        <v>0</v>
      </c>
      <c r="FW42" s="165">
        <f t="shared" si="71"/>
        <v>0.64764779200438383</v>
      </c>
      <c r="FY42" s="162">
        <f t="shared" si="72"/>
        <v>0.7579120563379893</v>
      </c>
      <c r="FZ42" s="162"/>
      <c r="GA42" s="162">
        <f t="shared" si="73"/>
        <v>2.5899627998099817</v>
      </c>
    </row>
    <row r="43" spans="3:196" ht="14.6" thickBot="1">
      <c r="C43" s="176"/>
      <c r="G43" s="175"/>
      <c r="I43" s="162"/>
      <c r="J43" s="162"/>
      <c r="K43" s="162"/>
      <c r="L43" s="162"/>
      <c r="M43" s="162"/>
      <c r="BZ43" s="177" t="s">
        <v>452</v>
      </c>
      <c r="CA43" s="177" t="e">
        <v>#NUM!</v>
      </c>
      <c r="CB43" s="177"/>
      <c r="CJ43" s="176"/>
      <c r="CN43" s="175"/>
      <c r="CP43" s="162"/>
      <c r="CQ43" s="162"/>
      <c r="CR43" s="162"/>
      <c r="CS43" s="162"/>
      <c r="CT43" s="162"/>
      <c r="FV43" s="147">
        <f t="shared" si="70"/>
        <v>0</v>
      </c>
      <c r="FW43" s="165">
        <f t="shared" si="71"/>
        <v>0.90653733685377358</v>
      </c>
      <c r="FY43" s="162">
        <f t="shared" si="72"/>
        <v>1.0503388912208518</v>
      </c>
      <c r="FZ43" s="162"/>
      <c r="GA43" s="162">
        <f t="shared" si="73"/>
        <v>3.1187747651373865</v>
      </c>
    </row>
    <row r="44" spans="3:196"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CK44" s="162"/>
      <c r="CL44" s="162"/>
      <c r="CM44" s="162"/>
      <c r="CN44" s="162"/>
      <c r="CO44" s="162"/>
      <c r="CP44" s="162"/>
      <c r="CQ44" s="162"/>
      <c r="CR44" s="162"/>
      <c r="CS44" s="162"/>
      <c r="CT44" s="162"/>
      <c r="FV44" s="147">
        <f t="shared" si="70"/>
        <v>0</v>
      </c>
      <c r="FW44" s="165">
        <f t="shared" si="71"/>
        <v>0.86449884120509812</v>
      </c>
      <c r="FY44" s="162">
        <f t="shared" si="72"/>
        <v>0.98273702371733052</v>
      </c>
      <c r="FZ44" s="162"/>
      <c r="GA44" s="162">
        <f t="shared" si="73"/>
        <v>3.0784341960931094</v>
      </c>
    </row>
    <row r="45" spans="3:196">
      <c r="C45" s="176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CJ45" s="176"/>
      <c r="CK45" s="162"/>
      <c r="CL45" s="162"/>
      <c r="CM45" s="162"/>
      <c r="CN45" s="162"/>
      <c r="CO45" s="162"/>
      <c r="CP45" s="162"/>
      <c r="CQ45" s="162"/>
      <c r="CR45" s="162"/>
      <c r="CS45" s="162"/>
      <c r="CT45" s="162"/>
      <c r="FV45" s="147">
        <f t="shared" si="70"/>
        <v>0</v>
      </c>
      <c r="FW45" s="165">
        <f t="shared" si="71"/>
        <v>0.87175719285153086</v>
      </c>
      <c r="FX45" s="147" t="e">
        <f>IF(AND(FG45="Safe",#REF!= "Safe"),EZ45,"")</f>
        <v>#REF!</v>
      </c>
      <c r="FY45" s="162">
        <f t="shared" si="72"/>
        <v>0.86690318732819416</v>
      </c>
      <c r="FZ45" s="162" t="str">
        <f>IF(AND(FI45="Safe", FP45="Safe"),#REF!,"")</f>
        <v/>
      </c>
      <c r="GA45" s="162">
        <f t="shared" si="73"/>
        <v>3.1765325589779931</v>
      </c>
    </row>
    <row r="46" spans="3:196"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CK46" s="162"/>
      <c r="CL46" s="162"/>
      <c r="CM46" s="162"/>
      <c r="CN46" s="162"/>
      <c r="CO46" s="162"/>
      <c r="CP46" s="162"/>
      <c r="CQ46" s="162"/>
      <c r="CR46" s="162"/>
      <c r="CS46" s="162"/>
      <c r="CT46" s="162"/>
      <c r="FV46" s="147">
        <f t="shared" si="70"/>
        <v>0</v>
      </c>
      <c r="FW46" s="165">
        <f t="shared" si="71"/>
        <v>0.78274425063734487</v>
      </c>
      <c r="FX46" s="147" t="e">
        <f>IF(AND(FG46="Safe",#REF!= "Safe"),EZ46,"")</f>
        <v>#REF!</v>
      </c>
      <c r="FY46" s="162">
        <f t="shared" si="72"/>
        <v>0.85934448293785004</v>
      </c>
      <c r="FZ46" s="162" t="str">
        <f>IF(AND(FI46="Safe", FP46="Safe"),#REF!,"")</f>
        <v/>
      </c>
      <c r="GA46" s="162">
        <f t="shared" si="73"/>
        <v>2.7703862713561058</v>
      </c>
    </row>
    <row r="47" spans="3:196">
      <c r="M47" s="162"/>
      <c r="CT47" s="162"/>
      <c r="FV47" s="147">
        <f t="shared" si="70"/>
        <v>0</v>
      </c>
      <c r="FW47" s="165">
        <f t="shared" si="71"/>
        <v>0.72781384550122175</v>
      </c>
      <c r="FX47" s="147" t="e">
        <f>IF(AND(FG47="Safe",#REF!= "Safe"),EZ47,"")</f>
        <v>#REF!</v>
      </c>
      <c r="FY47" s="162">
        <f t="shared" si="72"/>
        <v>0.76137529061599485</v>
      </c>
      <c r="FZ47" s="162" t="str">
        <f>IF(AND(FI47="Safe", FP47="Safe"),#REF!,"")</f>
        <v/>
      </c>
      <c r="GA47" s="162">
        <f t="shared" si="73"/>
        <v>2.1381598427843422</v>
      </c>
    </row>
    <row r="48" spans="3:196">
      <c r="AK48" s="147" t="str">
        <f>IF(AND(O48="Safe", Z48="Safe"),#REF!,"")</f>
        <v/>
      </c>
      <c r="AL48" s="147" t="str">
        <f t="shared" ref="AL48:AL50" si="74">IF(AND(P48="Safe", AA48="Safe"),G20,"")</f>
        <v/>
      </c>
      <c r="AM48" s="147" t="str">
        <f>IF(AND(Q48="Safe", AB48="Safe"),#REF!,"")</f>
        <v/>
      </c>
      <c r="AS48" s="147" t="str">
        <f t="shared" ref="AS48" si="75">IF(AND(S48="Safe", AD48="Safe"),K20,"")</f>
        <v/>
      </c>
      <c r="BL48" s="147" t="str">
        <f t="array" ref="BL48">IFERROR(INDEX(AZ$6:AZ$50,SMALL(IF(AZ$6:AZ$50&lt;&gt;"",ROW(AZ$6:AZ$50)),ROW())),"")</f>
        <v/>
      </c>
      <c r="BN48" s="147" t="str">
        <f t="array" ref="BN48">IFERROR(INDEX(BA$6:BA$50,SMALL(IF(BA$6:BA$50&lt;&gt;"",ROW(BA$6:BA$50)),ROW())),"")</f>
        <v/>
      </c>
      <c r="BO48" s="147" t="str">
        <f t="array" ref="BO48">IFERROR(INDEX(BB$6:BB$50,SMALL(IF(BB$6:BB$50&lt;&gt;"",ROW(BB$6:BB$50)),ROW())),"")</f>
        <v/>
      </c>
      <c r="BP48" s="147" t="str">
        <f t="array" ref="BP48">IFERROR(INDEX(BC$6:BC$50,SMALL(IF(BC$6:BC$50&lt;&gt;"",ROW(BC$6:BC$50)),ROW())),"")</f>
        <v/>
      </c>
      <c r="BR48" s="147" t="str">
        <f t="array" ref="BR48">IFERROR(INDEX(BD$6:BD$50,SMALL(IF(BD$6:BD$50&lt;&gt;"",ROW(BD$6:BD$50)),ROW())),"")</f>
        <v/>
      </c>
      <c r="BT48" s="147" t="str">
        <f t="array" ref="BT48">IFERROR(INDEX(BJ$6:BJ$50,SMALL(IF(BJ$6:BJ$50&lt;&gt;"",ROW(BJ$6:BJ$50)),ROW())),"")</f>
        <v/>
      </c>
      <c r="BU48" s="147" t="str">
        <f t="array" ref="BU48">IFERROR(INDEX(BK$6:BK$50,SMALL(IF(BK$6:BK$50&lt;&gt;"",ROW(BK$6:BK$50)),ROW())),"")</f>
        <v/>
      </c>
      <c r="BW48" s="147" t="str">
        <f t="array" ref="BW48">IFERROR(INDEX(BL$6:BL$50,SMALL(IF(BL$6:BL$50&lt;&gt;"",ROW(BL$6:BL$50)),ROW())),"")</f>
        <v/>
      </c>
      <c r="BX48" s="147" t="str">
        <f t="array" ref="BX48">IFERROR(INDEX(BN$6:BN$50,SMALL(IF(BN$6:BN$50&lt;&gt;"",ROW(BN$6:BN$50)),ROW())),"")</f>
        <v/>
      </c>
      <c r="BY48" s="147" t="str">
        <f t="array" ref="BY48">IFERROR(INDEX(BO$6:BO$50,SMALL(IF(BO$6:BO$50&lt;&gt;"",ROW(BO$6:BO$50)),ROW())),"")</f>
        <v/>
      </c>
      <c r="CA48" s="147" t="str">
        <f t="array" ref="CA48">IFERROR(INDEX(BP$6:BP$50,SMALL(IF(BP$6:BP$50&lt;&gt;"",ROW(BP$6:BP$50)),ROW())),"")</f>
        <v/>
      </c>
      <c r="CB48" s="147" t="str">
        <f t="array" ref="CB48">IFERROR(INDEX(BR$6:BR$50,SMALL(IF(BR$6:BR$50&lt;&gt;"",ROW(BR$6:BR$50)),ROW())),"")</f>
        <v/>
      </c>
      <c r="CC48" s="147" t="str">
        <f t="array" ref="CC48">IFERROR(INDEX(BT$6:BT$50,SMALL(IF(BT$6:BT$50&lt;&gt;"",ROW(BT$6:BT$50)),ROW())),"")</f>
        <v/>
      </c>
      <c r="CE48" s="147" t="str">
        <f t="array" ref="CE48">IFERROR(INDEX(BU$6:BU$50,SMALL(IF(BU$6:BU$50&lt;&gt;"",ROW(BU$6:BU$50)),ROW())),"")</f>
        <v/>
      </c>
      <c r="CF48" s="147" t="str">
        <f t="array" ref="CF48">IFERROR(INDEX(BW$6:BW$50,SMALL(IF(BW$6:BW$50&lt;&gt;"",ROW(BW$6:BW$50)),ROW())),"")</f>
        <v/>
      </c>
      <c r="DR48" s="147" t="str">
        <f>IF(AND(CV48="Safe", DG48="Safe"),#REF!,"")</f>
        <v/>
      </c>
      <c r="DS48" s="147" t="str">
        <f>IF(AND(CL20="Safe", DH48="Safe"),#REF!,"")</f>
        <v/>
      </c>
      <c r="DT48" s="147" t="str">
        <f>IF(AND(CK18="Safe", DI48="Safe"),#REF!,"")</f>
        <v/>
      </c>
      <c r="DZ48" s="147" t="str">
        <f>IF(AND(CS18="Safe", DK48="Safe"),#REF!,"")</f>
        <v/>
      </c>
      <c r="EY48" s="147" t="str">
        <f t="array" ref="EY48">IFERROR(INDEX(EM$6:EM$50,SMALL(IF(EM$6:EM$50&lt;&gt;"",ROW(EM$6:EM$50)),ROW())),"")</f>
        <v/>
      </c>
      <c r="FA48" s="147" t="str">
        <f t="array" ref="FA48">IFERROR(INDEX(EN$6:EN$50,SMALL(IF(EN$6:EN$50&lt;&gt;"",ROW(EN$6:EN$50)),ROW())),"")</f>
        <v/>
      </c>
      <c r="FC48" s="147" t="str">
        <f t="array" ref="FC48">IFERROR(INDEX(EP$6:EP$50,SMALL(IF(EP$6:EP$50&lt;&gt;"",ROW(EP$6:EP$50)),ROW())),"")</f>
        <v/>
      </c>
      <c r="FE48" s="147" t="str">
        <f t="array" ref="FE48">IFERROR(INDEX(EQ$6:EQ$50,SMALL(IF(EQ$6:EQ$50&lt;&gt;"",ROW(EQ$6:EQ$50)),ROW())),"")</f>
        <v/>
      </c>
      <c r="FG48" s="147" t="str">
        <f t="array" ref="FG48">IFERROR(INDEX(EX$6:EX$50,SMALL(IF(EX$6:EX$50&lt;&gt;"",ROW(EX$6:EX$50)),ROW())),"")</f>
        <v/>
      </c>
      <c r="FI48" s="147" t="str">
        <f t="array" ref="FI48">IFERROR(INDEX(EY$6:EY$50,SMALL(IF(EY$6:EY$50&lt;&gt;"",ROW(EY$6:EY$50)),ROW())),"")</f>
        <v/>
      </c>
      <c r="FK48" s="147" t="str">
        <f t="array" ref="FK48">IFERROR(INDEX(#REF!,SMALL(IF(#REF!&lt;&gt;"",ROW(#REF!)),ROW())),"")</f>
        <v/>
      </c>
      <c r="FM48" s="147" t="str">
        <f t="array" ref="FM48">IFERROR(INDEX(FC$6:FC$50,SMALL(IF(FC$6:FC$50&lt;&gt;"",ROW(FC$6:FC$50)),ROW())),"")</f>
        <v/>
      </c>
      <c r="FO48" s="147" t="str">
        <f t="array" ref="FO48">IFERROR(INDEX(#REF!,SMALL(IF(#REF!&lt;&gt;"",ROW(#REF!)),ROW())),"")</f>
        <v/>
      </c>
      <c r="FQ48" s="147" t="str">
        <f t="array" ref="FQ48">IFERROR(INDEX(FG$6:FG$50,SMALL(IF(FG$6:FG$50&lt;&gt;"",ROW(FG$6:FG$50)),ROW())),"")</f>
        <v/>
      </c>
      <c r="FV48" s="147">
        <f t="shared" si="70"/>
        <v>0</v>
      </c>
      <c r="FW48" s="165">
        <f t="shared" si="71"/>
        <v>0.74019848221730711</v>
      </c>
      <c r="FX48" s="147" t="e">
        <f>IF(AND(FG48="Safe",#REF!= "Safe"),EZ48,"")</f>
        <v>#REF!</v>
      </c>
      <c r="FY48" s="162">
        <f t="shared" si="72"/>
        <v>0.79857267376813579</v>
      </c>
      <c r="FZ48" s="162" t="str">
        <f>IF(AND(FI48="Safe", FP48="Safe"),#REF!,"")</f>
        <v/>
      </c>
      <c r="GA48" s="162">
        <f t="shared" si="73"/>
        <v>3.0897442654593434</v>
      </c>
      <c r="GL48" s="147" t="str">
        <f t="array" ref="GL48">IFERROR(INDEX(GK$6:GK$50,SMALL(IF(GK$6:GK$50&lt;&gt;"",ROW(GK$6:GK$50)),ROW())),"")</f>
        <v/>
      </c>
      <c r="GM48" s="147" t="str">
        <f t="array" ref="GM48">IFERROR(INDEX(#REF!,SMALL(IF(#REF!&lt;&gt;"",ROW(#REF!)),ROW())),"")</f>
        <v/>
      </c>
      <c r="GN48" s="147" t="str">
        <f t="array" ref="GN48">IFERROR(INDEX(#REF!,SMALL(IF(#REF!&lt;&gt;"",ROW(#REF!)),ROW())),"")</f>
        <v/>
      </c>
    </row>
    <row r="49" spans="3:196">
      <c r="D49" s="178" t="s">
        <v>355</v>
      </c>
      <c r="E49" s="178"/>
      <c r="F49" s="178" t="s">
        <v>358</v>
      </c>
      <c r="G49" s="178"/>
      <c r="H49" s="178" t="s">
        <v>356</v>
      </c>
      <c r="I49" s="178"/>
      <c r="J49" s="178" t="s">
        <v>359</v>
      </c>
      <c r="K49" s="178"/>
      <c r="L49" s="178" t="s">
        <v>360</v>
      </c>
      <c r="M49" s="178"/>
      <c r="AK49" s="147" t="str">
        <f>IF(AND(O49="Safe", Z49="Safe"),#REF!,"")</f>
        <v/>
      </c>
      <c r="AL49" s="147" t="str">
        <f t="shared" si="74"/>
        <v/>
      </c>
      <c r="AM49" s="147" t="str">
        <f>IF(AND(Q49="Safe", AB49="Safe"),I17,"")</f>
        <v/>
      </c>
      <c r="AS49" s="147" t="str">
        <f>IF(AND(S49="Safe", AD49="Safe"),#REF!,"")</f>
        <v/>
      </c>
      <c r="BL49" s="147" t="str">
        <f t="array" ref="BL49">IFERROR(INDEX(AZ$6:AZ$50,SMALL(IF(AZ$6:AZ$50&lt;&gt;"",ROW(AZ$6:AZ$50)),ROW())),"")</f>
        <v/>
      </c>
      <c r="BN49" s="147" t="str">
        <f t="array" ref="BN49">IFERROR(INDEX(BA$6:BA$50,SMALL(IF(BA$6:BA$50&lt;&gt;"",ROW(BA$6:BA$50)),ROW())),"")</f>
        <v/>
      </c>
      <c r="BO49" s="147" t="str">
        <f t="array" ref="BO49">IFERROR(INDEX(BB$6:BB$50,SMALL(IF(BB$6:BB$50&lt;&gt;"",ROW(BB$6:BB$50)),ROW())),"")</f>
        <v/>
      </c>
      <c r="BP49" s="147" t="str">
        <f t="array" ref="BP49">IFERROR(INDEX(BC$6:BC$50,SMALL(IF(BC$6:BC$50&lt;&gt;"",ROW(BC$6:BC$50)),ROW())),"")</f>
        <v/>
      </c>
      <c r="BR49" s="147" t="str">
        <f t="array" ref="BR49">IFERROR(INDEX(BD$6:BD$50,SMALL(IF(BD$6:BD$50&lt;&gt;"",ROW(BD$6:BD$50)),ROW())),"")</f>
        <v/>
      </c>
      <c r="BT49" s="147" t="str">
        <f t="array" ref="BT49">IFERROR(INDEX(BJ$6:BJ$50,SMALL(IF(BJ$6:BJ$50&lt;&gt;"",ROW(BJ$6:BJ$50)),ROW())),"")</f>
        <v/>
      </c>
      <c r="BU49" s="147" t="str">
        <f t="array" ref="BU49">IFERROR(INDEX(BK$6:BK$50,SMALL(IF(BK$6:BK$50&lt;&gt;"",ROW(BK$6:BK$50)),ROW())),"")</f>
        <v/>
      </c>
      <c r="BW49" s="147" t="str">
        <f t="array" ref="BW49">IFERROR(INDEX(BL$6:BL$50,SMALL(IF(BL$6:BL$50&lt;&gt;"",ROW(BL$6:BL$50)),ROW())),"")</f>
        <v/>
      </c>
      <c r="BX49" s="147" t="str">
        <f t="array" ref="BX49">IFERROR(INDEX(BN$6:BN$50,SMALL(IF(BN$6:BN$50&lt;&gt;"",ROW(BN$6:BN$50)),ROW())),"")</f>
        <v/>
      </c>
      <c r="BY49" s="147" t="str">
        <f t="array" ref="BY49">IFERROR(INDEX(BO$6:BO$50,SMALL(IF(BO$6:BO$50&lt;&gt;"",ROW(BO$6:BO$50)),ROW())),"")</f>
        <v/>
      </c>
      <c r="CA49" s="147" t="str">
        <f t="array" ref="CA49">IFERROR(INDEX(BP$6:BP$50,SMALL(IF(BP$6:BP$50&lt;&gt;"",ROW(BP$6:BP$50)),ROW())),"")</f>
        <v/>
      </c>
      <c r="CB49" s="147" t="str">
        <f t="array" ref="CB49">IFERROR(INDEX(BR$6:BR$50,SMALL(IF(BR$6:BR$50&lt;&gt;"",ROW(BR$6:BR$50)),ROW())),"")</f>
        <v/>
      </c>
      <c r="CC49" s="147" t="str">
        <f t="array" ref="CC49">IFERROR(INDEX(BT$6:BT$50,SMALL(IF(BT$6:BT$50&lt;&gt;"",ROW(BT$6:BT$50)),ROW())),"")</f>
        <v/>
      </c>
      <c r="CE49" s="147" t="str">
        <f t="array" ref="CE49">IFERROR(INDEX(BU$6:BU$50,SMALL(IF(BU$6:BU$50&lt;&gt;"",ROW(BU$6:BU$50)),ROW())),"")</f>
        <v/>
      </c>
      <c r="CF49" s="147" t="str">
        <f t="array" ref="CF49">IFERROR(INDEX(BW$6:BW$50,SMALL(IF(BW$6:BW$50&lt;&gt;"",ROW(BW$6:BW$50)),ROW())),"")</f>
        <v/>
      </c>
      <c r="CK49" s="178" t="s">
        <v>355</v>
      </c>
      <c r="CL49" s="178"/>
      <c r="CM49" s="178" t="s">
        <v>358</v>
      </c>
      <c r="CN49" s="178"/>
      <c r="CO49" s="178" t="s">
        <v>356</v>
      </c>
      <c r="CP49" s="178"/>
      <c r="CQ49" s="178" t="s">
        <v>359</v>
      </c>
      <c r="CR49" s="178"/>
      <c r="CS49" s="178" t="s">
        <v>360</v>
      </c>
      <c r="CT49" s="178"/>
      <c r="DR49" s="147" t="str">
        <f>IF(AND(CV49="Safe", DG49="Safe"),#REF!,"")</f>
        <v/>
      </c>
      <c r="DS49" s="147" t="str">
        <f>IF(AND(CL21="Safe", DH49="Safe"),#REF!,"")</f>
        <v/>
      </c>
      <c r="DT49" s="147" t="str">
        <f>IF(AND(CK19="Safe", DI49="Safe"),#REF!,"")</f>
        <v/>
      </c>
      <c r="DZ49" s="147" t="str">
        <f>IF(AND(CS19="Safe", DK49="Safe"),#REF!,"")</f>
        <v/>
      </c>
      <c r="EY49" s="147" t="str">
        <f t="array" ref="EY49">IFERROR(INDEX(EM$6:EM$50,SMALL(IF(EM$6:EM$50&lt;&gt;"",ROW(EM$6:EM$50)),ROW())),"")</f>
        <v/>
      </c>
      <c r="FA49" s="147" t="str">
        <f t="array" ref="FA49">IFERROR(INDEX(EN$6:EN$50,SMALL(IF(EN$6:EN$50&lt;&gt;"",ROW(EN$6:EN$50)),ROW())),"")</f>
        <v/>
      </c>
      <c r="FC49" s="147" t="str">
        <f t="array" ref="FC49">IFERROR(INDEX(EP$6:EP$50,SMALL(IF(EP$6:EP$50&lt;&gt;"",ROW(EP$6:EP$50)),ROW())),"")</f>
        <v/>
      </c>
      <c r="FE49" s="147" t="str">
        <f t="array" ref="FE49">IFERROR(INDEX(EQ$6:EQ$50,SMALL(IF(EQ$6:EQ$50&lt;&gt;"",ROW(EQ$6:EQ$50)),ROW())),"")</f>
        <v/>
      </c>
      <c r="FG49" s="147" t="str">
        <f t="array" ref="FG49">IFERROR(INDEX(EX$6:EX$50,SMALL(IF(EX$6:EX$50&lt;&gt;"",ROW(EX$6:EX$50)),ROW())),"")</f>
        <v/>
      </c>
      <c r="FI49" s="147" t="str">
        <f t="array" ref="FI49">IFERROR(INDEX(EY$6:EY$50,SMALL(IF(EY$6:EY$50&lt;&gt;"",ROW(EY$6:EY$50)),ROW())),"")</f>
        <v/>
      </c>
      <c r="FK49" s="147" t="str">
        <f t="array" ref="FK49">IFERROR(INDEX(#REF!,SMALL(IF(#REF!&lt;&gt;"",ROW(#REF!)),ROW())),"")</f>
        <v/>
      </c>
      <c r="FM49" s="147" t="str">
        <f t="array" ref="FM49">IFERROR(INDEX(FC$6:FC$50,SMALL(IF(FC$6:FC$50&lt;&gt;"",ROW(FC$6:FC$50)),ROW())),"")</f>
        <v/>
      </c>
      <c r="FO49" s="147" t="str">
        <f t="array" ref="FO49">IFERROR(INDEX(#REF!,SMALL(IF(#REF!&lt;&gt;"",ROW(#REF!)),ROW())),"")</f>
        <v/>
      </c>
      <c r="FQ49" s="147" t="str">
        <f t="array" ref="FQ49">IFERROR(INDEX(FG$6:FG$50,SMALL(IF(FG$6:FG$50&lt;&gt;"",ROW(FG$6:FG$50)),ROW())),"")</f>
        <v/>
      </c>
      <c r="FV49" s="147">
        <f t="shared" si="70"/>
        <v>0</v>
      </c>
      <c r="FW49" s="165">
        <f t="shared" si="71"/>
        <v>0.8023370713195459</v>
      </c>
      <c r="FX49" s="147" t="e">
        <f>IF(AND(FG49="Safe",#REF!= "Safe"),EZ49,"")</f>
        <v>#REF!</v>
      </c>
      <c r="FY49" s="162">
        <f t="shared" si="72"/>
        <v>0.77647046539848252</v>
      </c>
      <c r="FZ49" s="162" t="str">
        <f>IF(AND(FI49="Safe", FP49="Safe"),#REF!,"")</f>
        <v/>
      </c>
      <c r="GA49" s="162">
        <f t="shared" si="73"/>
        <v>2.5566408662982929</v>
      </c>
      <c r="GL49" s="147" t="str">
        <f t="array" ref="GL49">IFERROR(INDEX(GK$6:GK$50,SMALL(IF(GK$6:GK$50&lt;&gt;"",ROW(GK$6:GK$50)),ROW())),"")</f>
        <v/>
      </c>
      <c r="GM49" s="147" t="str">
        <f t="array" ref="GM49">IFERROR(INDEX(#REF!,SMALL(IF(#REF!&lt;&gt;"",ROW(#REF!)),ROW())),"")</f>
        <v/>
      </c>
      <c r="GN49" s="147" t="str">
        <f t="array" ref="GN49">IFERROR(INDEX(#REF!,SMALL(IF(#REF!&lt;&gt;"",ROW(#REF!)),ROW())),"")</f>
        <v/>
      </c>
    </row>
    <row r="50" spans="3:196">
      <c r="D50" s="161" t="s">
        <v>372</v>
      </c>
      <c r="E50" s="161" t="s">
        <v>373</v>
      </c>
      <c r="F50" s="161" t="s">
        <v>372</v>
      </c>
      <c r="G50" s="161" t="s">
        <v>373</v>
      </c>
      <c r="H50" s="161" t="s">
        <v>372</v>
      </c>
      <c r="I50" s="161" t="s">
        <v>373</v>
      </c>
      <c r="J50" s="161" t="s">
        <v>372</v>
      </c>
      <c r="K50" s="161" t="s">
        <v>373</v>
      </c>
      <c r="L50" s="161" t="s">
        <v>372</v>
      </c>
      <c r="M50" s="161" t="s">
        <v>373</v>
      </c>
      <c r="AK50" s="147" t="str">
        <f>IF(AND(O50="Safe", Z50="Safe"),E16,"")</f>
        <v/>
      </c>
      <c r="AL50" s="147" t="str">
        <f t="shared" si="74"/>
        <v/>
      </c>
      <c r="AM50" s="147" t="str">
        <f>IF(AND(Q50="Safe", AB50="Safe"),I18,"")</f>
        <v/>
      </c>
      <c r="AS50" s="147" t="str">
        <f>IF(AND(S50="Safe", AD50="Safe"),#REF!,"")</f>
        <v/>
      </c>
      <c r="BL50" s="147" t="str">
        <f t="array" ref="BL50">IFERROR(INDEX(AZ$6:AZ$50,SMALL(IF(AZ$6:AZ$50&lt;&gt;"",ROW(AZ$6:AZ$50)),ROW())),"")</f>
        <v/>
      </c>
      <c r="BN50" s="147" t="str">
        <f t="array" ref="BN50">IFERROR(INDEX(BA$6:BA$50,SMALL(IF(BA$6:BA$50&lt;&gt;"",ROW(BA$6:BA$50)),ROW())),"")</f>
        <v/>
      </c>
      <c r="BO50" s="147" t="str">
        <f t="array" ref="BO50">IFERROR(INDEX(BB$6:BB$50,SMALL(IF(BB$6:BB$50&lt;&gt;"",ROW(BB$6:BB$50)),ROW())),"")</f>
        <v/>
      </c>
      <c r="BP50" s="147" t="str">
        <f t="array" ref="BP50">IFERROR(INDEX(BC$6:BC$50,SMALL(IF(BC$6:BC$50&lt;&gt;"",ROW(BC$6:BC$50)),ROW())),"")</f>
        <v/>
      </c>
      <c r="BR50" s="147" t="str">
        <f t="array" ref="BR50">IFERROR(INDEX(BD$6:BD$50,SMALL(IF(BD$6:BD$50&lt;&gt;"",ROW(BD$6:BD$50)),ROW())),"")</f>
        <v/>
      </c>
      <c r="BT50" s="147" t="str">
        <f t="array" ref="BT50">IFERROR(INDEX(BJ$6:BJ$50,SMALL(IF(BJ$6:BJ$50&lt;&gt;"",ROW(BJ$6:BJ$50)),ROW())),"")</f>
        <v/>
      </c>
      <c r="BU50" s="147" t="str">
        <f t="array" ref="BU50">IFERROR(INDEX(BK$6:BK$50,SMALL(IF(BK$6:BK$50&lt;&gt;"",ROW(BK$6:BK$50)),ROW())),"")</f>
        <v/>
      </c>
      <c r="BW50" s="147" t="str">
        <f t="array" ref="BW50">IFERROR(INDEX(BL$6:BL$50,SMALL(IF(BL$6:BL$50&lt;&gt;"",ROW(BL$6:BL$50)),ROW())),"")</f>
        <v/>
      </c>
      <c r="BX50" s="147" t="str">
        <f t="array" ref="BX50">IFERROR(INDEX(BN$6:BN$50,SMALL(IF(BN$6:BN$50&lt;&gt;"",ROW(BN$6:BN$50)),ROW())),"")</f>
        <v/>
      </c>
      <c r="BY50" s="147" t="str">
        <f t="array" ref="BY50">IFERROR(INDEX(BO$6:BO$50,SMALL(IF(BO$6:BO$50&lt;&gt;"",ROW(BO$6:BO$50)),ROW())),"")</f>
        <v/>
      </c>
      <c r="CA50" s="147" t="str">
        <f t="array" ref="CA50">IFERROR(INDEX(BP$6:BP$50,SMALL(IF(BP$6:BP$50&lt;&gt;"",ROW(BP$6:BP$50)),ROW())),"")</f>
        <v/>
      </c>
      <c r="CB50" s="147" t="str">
        <f t="array" ref="CB50">IFERROR(INDEX(BR$6:BR$50,SMALL(IF(BR$6:BR$50&lt;&gt;"",ROW(BR$6:BR$50)),ROW())),"")</f>
        <v/>
      </c>
      <c r="CC50" s="147" t="str">
        <f t="array" ref="CC50">IFERROR(INDEX(BT$6:BT$50,SMALL(IF(BT$6:BT$50&lt;&gt;"",ROW(BT$6:BT$50)),ROW())),"")</f>
        <v/>
      </c>
      <c r="CE50" s="147" t="str">
        <f t="array" ref="CE50">IFERROR(INDEX(BU$6:BU$50,SMALL(IF(BU$6:BU$50&lt;&gt;"",ROW(BU$6:BU$50)),ROW())),"")</f>
        <v/>
      </c>
      <c r="CF50" s="147" t="str">
        <f t="array" ref="CF50">IFERROR(INDEX(BW$6:BW$50,SMALL(IF(BW$6:BW$50&lt;&gt;"",ROW(BW$6:BW$50)),ROW())),"")</f>
        <v/>
      </c>
      <c r="CK50" s="161" t="s">
        <v>372</v>
      </c>
      <c r="CL50" s="161" t="s">
        <v>373</v>
      </c>
      <c r="CM50" s="161" t="s">
        <v>372</v>
      </c>
      <c r="CN50" s="161" t="s">
        <v>373</v>
      </c>
      <c r="CO50" s="161" t="s">
        <v>372</v>
      </c>
      <c r="CP50" s="161" t="s">
        <v>373</v>
      </c>
      <c r="CQ50" s="161" t="s">
        <v>372</v>
      </c>
      <c r="CR50" s="161" t="s">
        <v>373</v>
      </c>
      <c r="CS50" s="161" t="s">
        <v>372</v>
      </c>
      <c r="CT50" s="161" t="s">
        <v>373</v>
      </c>
      <c r="DR50" s="147" t="str">
        <f>IF(AND(CV50="Safe", DG50="Safe"),#REF!,"")</f>
        <v/>
      </c>
      <c r="DS50" s="147" t="str">
        <f>IF(AND(CL22="Safe", DH50="Safe"),#REF!,"")</f>
        <v/>
      </c>
      <c r="DT50" s="147" t="str">
        <f>IF(AND(CK20="Safe", DI50="Safe"),#REF!,"")</f>
        <v/>
      </c>
      <c r="DZ50" s="147" t="str">
        <f>IF(AND(CS20="Safe", DK50="Safe"),#REF!,"")</f>
        <v/>
      </c>
      <c r="EY50" s="147" t="str">
        <f t="array" ref="EY50">IFERROR(INDEX(EM$6:EM$50,SMALL(IF(EM$6:EM$50&lt;&gt;"",ROW(EM$6:EM$50)),ROW())),"")</f>
        <v/>
      </c>
      <c r="FA50" s="147" t="str">
        <f t="array" ref="FA50">IFERROR(INDEX(EN$6:EN$50,SMALL(IF(EN$6:EN$50&lt;&gt;"",ROW(EN$6:EN$50)),ROW())),"")</f>
        <v/>
      </c>
      <c r="FC50" s="147" t="str">
        <f t="array" ref="FC50">IFERROR(INDEX(EP$6:EP$50,SMALL(IF(EP$6:EP$50&lt;&gt;"",ROW(EP$6:EP$50)),ROW())),"")</f>
        <v/>
      </c>
      <c r="FE50" s="147" t="str">
        <f t="array" ref="FE50">IFERROR(INDEX(EQ$6:EQ$50,SMALL(IF(EQ$6:EQ$50&lt;&gt;"",ROW(EQ$6:EQ$50)),ROW())),"")</f>
        <v/>
      </c>
      <c r="FG50" s="147" t="str">
        <f t="array" ref="FG50">IFERROR(INDEX(EX$6:EX$50,SMALL(IF(EX$6:EX$50&lt;&gt;"",ROW(EX$6:EX$50)),ROW())),"")</f>
        <v/>
      </c>
      <c r="FI50" s="147" t="str">
        <f t="array" ref="FI50">IFERROR(INDEX(EY$6:EY$50,SMALL(IF(EY$6:EY$50&lt;&gt;"",ROW(EY$6:EY$50)),ROW())),"")</f>
        <v/>
      </c>
      <c r="FK50" s="147" t="str">
        <f t="array" ref="FK50">IFERROR(INDEX(#REF!,SMALL(IF(#REF!&lt;&gt;"",ROW(#REF!)),ROW())),"")</f>
        <v/>
      </c>
      <c r="FM50" s="147" t="str">
        <f t="array" ref="FM50">IFERROR(INDEX(FC$6:FC$50,SMALL(IF(FC$6:FC$50&lt;&gt;"",ROW(FC$6:FC$50)),ROW())),"")</f>
        <v/>
      </c>
      <c r="FO50" s="147" t="str">
        <f t="array" ref="FO50">IFERROR(INDEX(#REF!,SMALL(IF(#REF!&lt;&gt;"",ROW(#REF!)),ROW())),"")</f>
        <v/>
      </c>
      <c r="FQ50" s="147" t="str">
        <f t="array" ref="FQ50">IFERROR(INDEX(FG$6:FG$50,SMALL(IF(FG$6:FG$50&lt;&gt;"",ROW(FG$6:FG$50)),ROW())),"")</f>
        <v/>
      </c>
      <c r="FV50" s="147">
        <f t="shared" si="70"/>
        <v>0</v>
      </c>
      <c r="FW50" s="165">
        <f t="shared" si="71"/>
        <v>0.62652984780599508</v>
      </c>
      <c r="FX50" s="147" t="e">
        <f>IF(AND(FG50="Safe",#REF!= "Safe"),EZ50,"")</f>
        <v>#REF!</v>
      </c>
      <c r="FY50" s="162">
        <f t="shared" si="72"/>
        <v>0.80981172072476593</v>
      </c>
      <c r="FZ50" s="162" t="str">
        <f>IF(AND(FI50="Safe", FP50="Safe"),#REF!,"")</f>
        <v/>
      </c>
      <c r="GA50" s="162">
        <f t="shared" si="73"/>
        <v>2.3373484540015808</v>
      </c>
      <c r="GL50" s="147" t="str">
        <f t="array" ref="GL50">IFERROR(INDEX(GK$6:GK$50,SMALL(IF(GK$6:GK$50&lt;&gt;"",ROW(GK$6:GK$50)),ROW())),"")</f>
        <v/>
      </c>
      <c r="GM50" s="147" t="str">
        <f t="array" ref="GM50">IFERROR(INDEX(#REF!,SMALL(IF(#REF!&lt;&gt;"",ROW(#REF!)),ROW())),"")</f>
        <v/>
      </c>
      <c r="GN50" s="147" t="str">
        <f t="array" ref="GN50">IFERROR(INDEX(#REF!,SMALL(IF(#REF!&lt;&gt;"",ROW(#REF!)),ROW())),"")</f>
        <v/>
      </c>
    </row>
    <row r="51" spans="3:196">
      <c r="C51" s="179" t="s">
        <v>453</v>
      </c>
      <c r="D51" s="180">
        <f>_xlfn.STDEV.P(D6:D50)</f>
        <v>6.8352411083393974E-2</v>
      </c>
      <c r="E51" s="180">
        <f t="shared" ref="E51:M51" si="76">_xlfn.STDEV.P(E6:E50)</f>
        <v>7.1526549362197253E-2</v>
      </c>
      <c r="F51" s="180">
        <f t="shared" si="76"/>
        <v>0.11102384232051113</v>
      </c>
      <c r="G51" s="180">
        <f t="shared" si="76"/>
        <v>5.1725762708081803E-2</v>
      </c>
      <c r="H51" s="180">
        <f t="shared" si="76"/>
        <v>0.11366240772472715</v>
      </c>
      <c r="I51" s="180">
        <f t="shared" si="76"/>
        <v>7.4485645571716969E-2</v>
      </c>
      <c r="J51" s="180">
        <f t="shared" si="76"/>
        <v>0.12160924679709328</v>
      </c>
      <c r="K51" s="180">
        <f t="shared" si="76"/>
        <v>5.2224661318437893E-2</v>
      </c>
      <c r="L51" s="180">
        <f t="shared" si="76"/>
        <v>0.27271471397536023</v>
      </c>
      <c r="M51" s="180">
        <f t="shared" si="76"/>
        <v>0.30801447142291238</v>
      </c>
      <c r="AJ51" s="179" t="s">
        <v>453</v>
      </c>
      <c r="AK51" s="180">
        <f>_xlfn.STDEV.P(AK6:AK50)</f>
        <v>6.8352411083393974E-2</v>
      </c>
      <c r="AL51" s="180">
        <f t="shared" ref="AL51:AT51" si="77">_xlfn.STDEV.P(AL6:AL50)</f>
        <v>7.1526549362197253E-2</v>
      </c>
      <c r="AM51" s="180">
        <f t="shared" si="77"/>
        <v>7.3412252058605715E-2</v>
      </c>
      <c r="AN51" s="180">
        <f t="shared" si="77"/>
        <v>5.1725762708081803E-2</v>
      </c>
      <c r="AO51" s="180">
        <f t="shared" si="77"/>
        <v>7.5659113477142895E-2</v>
      </c>
      <c r="AP51" s="180">
        <f t="shared" si="77"/>
        <v>5.0375242719856619E-2</v>
      </c>
      <c r="AQ51" s="180">
        <f t="shared" si="77"/>
        <v>5.5831979352383244E-2</v>
      </c>
      <c r="AR51" s="180">
        <f t="shared" si="77"/>
        <v>4.1132958810628131E-2</v>
      </c>
      <c r="AS51" s="180">
        <f t="shared" si="77"/>
        <v>0.27271471397536023</v>
      </c>
      <c r="AT51" s="180">
        <f t="shared" si="77"/>
        <v>0.30801447142291238</v>
      </c>
      <c r="CJ51" s="179" t="s">
        <v>453</v>
      </c>
      <c r="CK51" s="180">
        <f>_xlfn.STDEV.P(CK6:CK50)</f>
        <v>33.779554615286187</v>
      </c>
      <c r="CL51" s="180">
        <f t="shared" ref="CL51:CT51" si="78">_xlfn.STDEV.P(CL6:CL50)</f>
        <v>18.027805988813366</v>
      </c>
      <c r="CM51" s="180">
        <f t="shared" si="78"/>
        <v>33.295412606371123</v>
      </c>
      <c r="CN51" s="180">
        <f t="shared" si="78"/>
        <v>22.005801855925682</v>
      </c>
      <c r="CO51" s="180">
        <f t="shared" si="78"/>
        <v>43.91995911326805</v>
      </c>
      <c r="CP51" s="180">
        <f t="shared" si="78"/>
        <v>23.934220966868942</v>
      </c>
      <c r="CQ51" s="180">
        <f t="shared" si="78"/>
        <v>35.757853247918099</v>
      </c>
      <c r="CR51" s="180">
        <f t="shared" si="78"/>
        <v>18.430709767954621</v>
      </c>
      <c r="CS51" s="180">
        <f t="shared" si="78"/>
        <v>110.77567179889587</v>
      </c>
      <c r="CT51" s="180">
        <f t="shared" si="78"/>
        <v>96.425299585131711</v>
      </c>
      <c r="DQ51" s="179" t="s">
        <v>453</v>
      </c>
      <c r="DR51" s="180">
        <f>_xlfn.STDEV.P(DR6:DR50)</f>
        <v>24.789410515905509</v>
      </c>
      <c r="DS51" s="180">
        <f t="shared" ref="DS51:EA51" si="79">_xlfn.STDEV.P(DS6:DS50)</f>
        <v>13.634386331432578</v>
      </c>
      <c r="DT51" s="180">
        <f t="shared" si="79"/>
        <v>33.295412606371123</v>
      </c>
      <c r="DU51" s="180">
        <f t="shared" si="79"/>
        <v>13.335598576219072</v>
      </c>
      <c r="DV51" s="180">
        <f t="shared" si="79"/>
        <v>23.282569301918659</v>
      </c>
      <c r="DW51" s="180">
        <f t="shared" si="79"/>
        <v>17.411593916946231</v>
      </c>
      <c r="DX51" s="180">
        <f t="shared" si="79"/>
        <v>28.953580835467861</v>
      </c>
      <c r="DY51" s="180">
        <f t="shared" si="79"/>
        <v>18.430709767954621</v>
      </c>
      <c r="DZ51" s="180">
        <f t="shared" si="79"/>
        <v>97.859149096511075</v>
      </c>
      <c r="EA51" s="180">
        <f t="shared" si="79"/>
        <v>96.425299585131711</v>
      </c>
    </row>
    <row r="52" spans="3:196">
      <c r="C52" s="179" t="s">
        <v>378</v>
      </c>
      <c r="D52" s="180">
        <f t="shared" ref="D52:M52" si="80">QUARTILE(D$6:D$48, 4)</f>
        <v>1.0114315198265342</v>
      </c>
      <c r="E52" s="180">
        <f t="shared" si="80"/>
        <v>0.90653733685377358</v>
      </c>
      <c r="F52" s="180">
        <f t="shared" si="80"/>
        <v>1.2556882053992688</v>
      </c>
      <c r="G52" s="180">
        <f t="shared" si="80"/>
        <v>0.89636498974205214</v>
      </c>
      <c r="H52" s="180">
        <f t="shared" si="80"/>
        <v>1.1610265801567707</v>
      </c>
      <c r="I52" s="180">
        <f t="shared" si="80"/>
        <v>1.0503388912208518</v>
      </c>
      <c r="J52" s="180">
        <f t="shared" si="80"/>
        <v>1.2881756667228175</v>
      </c>
      <c r="K52" s="180">
        <f t="shared" si="80"/>
        <v>0.9324438618191494</v>
      </c>
      <c r="L52" s="180">
        <f t="shared" si="80"/>
        <v>3.1861521493649372</v>
      </c>
      <c r="M52" s="180">
        <f t="shared" si="80"/>
        <v>3.2125009758442635</v>
      </c>
      <c r="AJ52" s="179" t="s">
        <v>378</v>
      </c>
      <c r="AK52" s="180">
        <f t="shared" ref="AK52:AT52" si="81">QUARTILE(AK$6:AK$50, 4)</f>
        <v>1.0114315198265342</v>
      </c>
      <c r="AL52" s="180">
        <f>QUARTILE(AL$6:AL$50, 4)</f>
        <v>0.90653733685377358</v>
      </c>
      <c r="AM52" s="180">
        <f t="shared" si="81"/>
        <v>1.0677227409236223</v>
      </c>
      <c r="AN52" s="180">
        <f t="shared" si="81"/>
        <v>0.89636498974205214</v>
      </c>
      <c r="AO52" s="180">
        <f t="shared" si="81"/>
        <v>0.97388297071561813</v>
      </c>
      <c r="AP52" s="180">
        <f t="shared" si="81"/>
        <v>0.92852594692356205</v>
      </c>
      <c r="AQ52" s="180">
        <f t="shared" si="81"/>
        <v>1.0162159978485947</v>
      </c>
      <c r="AR52" s="180">
        <f t="shared" si="81"/>
        <v>0.88956238517885344</v>
      </c>
      <c r="AS52" s="180">
        <f t="shared" si="81"/>
        <v>3.1861521493649372</v>
      </c>
      <c r="AT52" s="180">
        <f t="shared" si="81"/>
        <v>3.2125009758442635</v>
      </c>
      <c r="AU52" s="162"/>
      <c r="AV52" s="162"/>
      <c r="AW52" s="162"/>
      <c r="AX52" s="162"/>
      <c r="CJ52" s="179" t="s">
        <v>378</v>
      </c>
      <c r="CK52" s="180">
        <f t="shared" ref="CK52:CT52" si="82">QUARTILE(CK$6:CK$48, 4)</f>
        <v>318.90322580645159</v>
      </c>
      <c r="CL52" s="180">
        <f t="shared" si="82"/>
        <v>217.16129032258064</v>
      </c>
      <c r="CM52" s="180">
        <f t="shared" si="82"/>
        <v>305.22580645161293</v>
      </c>
      <c r="CN52" s="180">
        <f t="shared" si="82"/>
        <v>230.83870967741936</v>
      </c>
      <c r="CO52" s="180">
        <f t="shared" si="82"/>
        <v>373.32258064516128</v>
      </c>
      <c r="CP52" s="180">
        <f t="shared" si="82"/>
        <v>269.90322580645159</v>
      </c>
      <c r="CQ52" s="180">
        <f t="shared" si="82"/>
        <v>339.65517241379308</v>
      </c>
      <c r="CR52" s="180">
        <f t="shared" si="82"/>
        <v>213.7741935483871</v>
      </c>
      <c r="CS52" s="180">
        <f t="shared" si="82"/>
        <v>960.93548387096769</v>
      </c>
      <c r="CT52" s="180">
        <f t="shared" si="82"/>
        <v>772.32258064516134</v>
      </c>
      <c r="DQ52" s="179" t="s">
        <v>378</v>
      </c>
      <c r="DR52" s="180">
        <f t="shared" ref="DR52:EK52" si="83">QUARTILE(DR$6:DR$50, 4)</f>
        <v>269.03225806451616</v>
      </c>
      <c r="DS52" s="180">
        <f>QUARTILE(DS$6:DS$50, 4)</f>
        <v>194.87096774193549</v>
      </c>
      <c r="DT52" s="180">
        <f t="shared" si="83"/>
        <v>305.22580645161293</v>
      </c>
      <c r="DU52" s="180">
        <f t="shared" si="83"/>
        <v>198.32258064516128</v>
      </c>
      <c r="DV52" s="180">
        <f t="shared" si="83"/>
        <v>275.41935483870969</v>
      </c>
      <c r="DW52" s="180">
        <f t="shared" si="83"/>
        <v>219.87096774193549</v>
      </c>
      <c r="DX52" s="180">
        <f t="shared" si="83"/>
        <v>286.87096774193549</v>
      </c>
      <c r="DY52" s="180">
        <f t="shared" si="83"/>
        <v>213.7741935483871</v>
      </c>
      <c r="DZ52" s="180">
        <f t="shared" si="83"/>
        <v>887.06451612903231</v>
      </c>
      <c r="EA52" s="180">
        <f t="shared" si="83"/>
        <v>772.32258064516134</v>
      </c>
      <c r="EB52" s="180">
        <f t="shared" si="83"/>
        <v>307.17142606122155</v>
      </c>
      <c r="EC52" s="180">
        <f t="shared" si="83"/>
        <v>252.84747802089473</v>
      </c>
      <c r="ED52" s="180">
        <f t="shared" si="83"/>
        <v>368.60571127346589</v>
      </c>
      <c r="EE52" s="180">
        <f t="shared" si="83"/>
        <v>298.31460535029652</v>
      </c>
      <c r="EF52" s="180">
        <f t="shared" si="83"/>
        <v>368.60571127346589</v>
      </c>
      <c r="EG52" s="180">
        <f t="shared" si="83"/>
        <v>303.41697362507364</v>
      </c>
      <c r="EH52" s="180"/>
      <c r="EI52" s="180"/>
      <c r="EJ52" s="180">
        <f t="shared" si="83"/>
        <v>860.07999297142044</v>
      </c>
      <c r="EK52" s="180">
        <f t="shared" si="83"/>
        <v>707.97293845850515</v>
      </c>
      <c r="EL52" s="180"/>
    </row>
    <row r="53" spans="3:196">
      <c r="C53" s="181" t="s">
        <v>379</v>
      </c>
      <c r="D53" s="180">
        <f t="shared" ref="D53:M53" si="84">QUARTILE(D$6:D$48, 3)</f>
        <v>0.91144078212520996</v>
      </c>
      <c r="E53" s="180">
        <f t="shared" si="84"/>
        <v>0.8326833482956133</v>
      </c>
      <c r="F53" s="180">
        <f t="shared" si="84"/>
        <v>0.94782620449055532</v>
      </c>
      <c r="G53" s="180">
        <f t="shared" si="84"/>
        <v>0.85954188467041415</v>
      </c>
      <c r="H53" s="180">
        <f t="shared" si="84"/>
        <v>0.96083316093780757</v>
      </c>
      <c r="I53" s="180">
        <f t="shared" si="84"/>
        <v>0.86792974148007995</v>
      </c>
      <c r="J53" s="180">
        <f t="shared" si="84"/>
        <v>0.97320114749333886</v>
      </c>
      <c r="K53" s="180">
        <f t="shared" si="84"/>
        <v>0.85198063872548035</v>
      </c>
      <c r="L53" s="180">
        <f t="shared" si="84"/>
        <v>2.8888943983399304</v>
      </c>
      <c r="M53" s="180">
        <f t="shared" si="84"/>
        <v>2.7654546653703882</v>
      </c>
      <c r="AJ53" s="181" t="s">
        <v>379</v>
      </c>
      <c r="AK53" s="180">
        <f t="shared" ref="AK53:AT53" si="85">QUARTILE(AK$6:AK$50, 3)</f>
        <v>0.91144078212520996</v>
      </c>
      <c r="AL53" s="180">
        <f t="shared" si="85"/>
        <v>0.8326833482956133</v>
      </c>
      <c r="AM53" s="180">
        <f t="shared" si="85"/>
        <v>0.94299087536283521</v>
      </c>
      <c r="AN53" s="180">
        <f t="shared" si="85"/>
        <v>0.85954188467041415</v>
      </c>
      <c r="AO53" s="180">
        <f t="shared" si="85"/>
        <v>0.94412225643938119</v>
      </c>
      <c r="AP53" s="180">
        <f t="shared" si="85"/>
        <v>0.86619344585244529</v>
      </c>
      <c r="AQ53" s="180">
        <f t="shared" si="85"/>
        <v>0.96437208160763477</v>
      </c>
      <c r="AR53" s="180">
        <f t="shared" si="85"/>
        <v>0.8449347486414085</v>
      </c>
      <c r="AS53" s="180">
        <f t="shared" si="85"/>
        <v>2.8888943983399304</v>
      </c>
      <c r="AT53" s="180">
        <f t="shared" si="85"/>
        <v>2.7654546653703882</v>
      </c>
      <c r="AU53" s="162"/>
      <c r="AV53" s="162"/>
      <c r="AW53" s="162"/>
      <c r="AX53" s="162"/>
      <c r="CJ53" s="181" t="s">
        <v>379</v>
      </c>
      <c r="CK53" s="180">
        <f t="shared" ref="CK53:CT53" si="86">QUARTILE(CK$6:CK$48, 3)</f>
        <v>233.12903225806451</v>
      </c>
      <c r="CL53" s="180">
        <f t="shared" si="86"/>
        <v>181.45161290322579</v>
      </c>
      <c r="CM53" s="180">
        <f t="shared" si="86"/>
        <v>261.51612903225805</v>
      </c>
      <c r="CN53" s="180">
        <f t="shared" si="86"/>
        <v>179.45161290322579</v>
      </c>
      <c r="CO53" s="180">
        <f t="shared" si="86"/>
        <v>252.20967741935482</v>
      </c>
      <c r="CP53" s="180">
        <f t="shared" si="86"/>
        <v>201.53225806451613</v>
      </c>
      <c r="CQ53" s="180">
        <f t="shared" si="86"/>
        <v>256.61290322580646</v>
      </c>
      <c r="CR53" s="180">
        <f t="shared" si="86"/>
        <v>192.03225806451613</v>
      </c>
      <c r="CS53" s="180">
        <f t="shared" si="86"/>
        <v>741.29032258064512</v>
      </c>
      <c r="CT53" s="180">
        <f t="shared" si="86"/>
        <v>647.48387096774195</v>
      </c>
      <c r="DQ53" s="181" t="s">
        <v>379</v>
      </c>
      <c r="DR53" s="180">
        <f t="shared" ref="DR53:EK53" si="87">QUARTILE(DR$6:DR$50, 3)</f>
        <v>229</v>
      </c>
      <c r="DS53" s="180">
        <f t="shared" si="87"/>
        <v>178.71774193548387</v>
      </c>
      <c r="DT53" s="180">
        <f t="shared" si="87"/>
        <v>261.51612903225805</v>
      </c>
      <c r="DU53" s="180">
        <f t="shared" si="87"/>
        <v>177.83064516129031</v>
      </c>
      <c r="DV53" s="180">
        <f t="shared" si="87"/>
        <v>243.49193548387098</v>
      </c>
      <c r="DW53" s="180">
        <f t="shared" si="87"/>
        <v>196.83870967741936</v>
      </c>
      <c r="DX53" s="180">
        <f t="shared" si="87"/>
        <v>244.33870967741936</v>
      </c>
      <c r="DY53" s="180">
        <f t="shared" si="87"/>
        <v>192.03225806451613</v>
      </c>
      <c r="DZ53" s="180">
        <f t="shared" si="87"/>
        <v>737.32258064516122</v>
      </c>
      <c r="EA53" s="180">
        <f t="shared" si="87"/>
        <v>647.48387096774195</v>
      </c>
      <c r="EB53" s="180">
        <f t="shared" si="87"/>
        <v>273.77241872086375</v>
      </c>
      <c r="EC53" s="180">
        <f t="shared" si="87"/>
        <v>234.65492221993563</v>
      </c>
      <c r="ED53" s="180">
        <f t="shared" si="87"/>
        <v>328.52690246503653</v>
      </c>
      <c r="EE53" s="180">
        <f t="shared" si="87"/>
        <v>268.1016389848092</v>
      </c>
      <c r="EF53" s="180">
        <f t="shared" si="87"/>
        <v>320.12767854906951</v>
      </c>
      <c r="EG53" s="180">
        <f t="shared" si="87"/>
        <v>281.58590666392269</v>
      </c>
      <c r="EH53" s="180"/>
      <c r="EI53" s="180"/>
      <c r="EJ53" s="180">
        <f t="shared" si="87"/>
        <v>766.56277241841849</v>
      </c>
      <c r="EK53" s="180">
        <f t="shared" si="87"/>
        <v>657.03378221581977</v>
      </c>
      <c r="EL53" s="180"/>
    </row>
    <row r="54" spans="3:196">
      <c r="C54" s="179" t="s">
        <v>381</v>
      </c>
      <c r="D54" s="180">
        <f t="shared" ref="D54:M54" si="88">QUARTILE(D$6:D$48, 2)</f>
        <v>0.84334570891726923</v>
      </c>
      <c r="E54" s="180">
        <f t="shared" si="88"/>
        <v>0.78390557536341143</v>
      </c>
      <c r="F54" s="180">
        <f t="shared" si="88"/>
        <v>0.89915989297083687</v>
      </c>
      <c r="G54" s="180">
        <f t="shared" si="88"/>
        <v>0.80429228961973531</v>
      </c>
      <c r="H54" s="180">
        <f t="shared" si="88"/>
        <v>0.92164384182182357</v>
      </c>
      <c r="I54" s="180">
        <f t="shared" si="88"/>
        <v>0.81984471135597581</v>
      </c>
      <c r="J54" s="180">
        <f t="shared" si="88"/>
        <v>0.94328349801691813</v>
      </c>
      <c r="K54" s="180">
        <f t="shared" si="88"/>
        <v>0.82770608862748385</v>
      </c>
      <c r="L54" s="180">
        <f t="shared" si="88"/>
        <v>2.6453819851582172</v>
      </c>
      <c r="M54" s="180">
        <f t="shared" si="88"/>
        <v>2.5489522718236572</v>
      </c>
      <c r="AJ54" s="179" t="s">
        <v>381</v>
      </c>
      <c r="AK54" s="180">
        <f t="shared" ref="AK54:AT54" si="89">QUARTILE(AK$6:AK$50, 2)</f>
        <v>0.84334570891726923</v>
      </c>
      <c r="AL54" s="180">
        <f t="shared" si="89"/>
        <v>0.78390557536341143</v>
      </c>
      <c r="AM54" s="180">
        <f t="shared" si="89"/>
        <v>0.86830760880430247</v>
      </c>
      <c r="AN54" s="180">
        <f t="shared" si="89"/>
        <v>0.80429228961973531</v>
      </c>
      <c r="AO54" s="180">
        <f t="shared" si="89"/>
        <v>0.887410976061765</v>
      </c>
      <c r="AP54" s="180">
        <f t="shared" si="89"/>
        <v>0.81347488190418216</v>
      </c>
      <c r="AQ54" s="180">
        <f t="shared" si="89"/>
        <v>0.93387822541790055</v>
      </c>
      <c r="AR54" s="180">
        <f t="shared" si="89"/>
        <v>0.82545868470318373</v>
      </c>
      <c r="AS54" s="180">
        <f t="shared" si="89"/>
        <v>2.6453819851582172</v>
      </c>
      <c r="AT54" s="180">
        <f t="shared" si="89"/>
        <v>2.5489522718236572</v>
      </c>
      <c r="AU54" s="162"/>
      <c r="AV54" s="162"/>
      <c r="AW54" s="162"/>
      <c r="AX54" s="162"/>
      <c r="CJ54" s="179" t="s">
        <v>381</v>
      </c>
      <c r="CK54" s="180">
        <f t="shared" ref="CK54:CT54" si="90">QUARTILE(CK$6:CK$48, 2)</f>
        <v>209.96774193548387</v>
      </c>
      <c r="CL54" s="180">
        <f t="shared" si="90"/>
        <v>172.38709677419354</v>
      </c>
      <c r="CM54" s="180">
        <f t="shared" si="90"/>
        <v>223.09677419354838</v>
      </c>
      <c r="CN54" s="180">
        <f t="shared" si="90"/>
        <v>176</v>
      </c>
      <c r="CO54" s="180">
        <f t="shared" si="90"/>
        <v>229.41935483870967</v>
      </c>
      <c r="CP54" s="180">
        <f t="shared" si="90"/>
        <v>193.06451612903226</v>
      </c>
      <c r="CQ54" s="180">
        <f t="shared" si="90"/>
        <v>234.06451612903226</v>
      </c>
      <c r="CR54" s="180">
        <f t="shared" si="90"/>
        <v>181.29032258064515</v>
      </c>
      <c r="CS54" s="180">
        <f t="shared" si="90"/>
        <v>668.80645161290317</v>
      </c>
      <c r="CT54" s="180">
        <f t="shared" si="90"/>
        <v>590.0322580645161</v>
      </c>
      <c r="DQ54" s="179" t="s">
        <v>381</v>
      </c>
      <c r="DR54" s="180">
        <f t="shared" ref="DR54:EK54" si="91">QUARTILE(DR$6:DR$50, 2)</f>
        <v>207.93548387096774</v>
      </c>
      <c r="DS54" s="180">
        <f t="shared" si="91"/>
        <v>171.64516129032256</v>
      </c>
      <c r="DT54" s="180">
        <f t="shared" si="91"/>
        <v>223.09677419354838</v>
      </c>
      <c r="DU54" s="180">
        <f t="shared" si="91"/>
        <v>175.66129032258064</v>
      </c>
      <c r="DV54" s="180">
        <f t="shared" si="91"/>
        <v>226.12903225806451</v>
      </c>
      <c r="DW54" s="180">
        <f t="shared" si="91"/>
        <v>193.06451612903226</v>
      </c>
      <c r="DX54" s="180">
        <f t="shared" si="91"/>
        <v>229.58064516129031</v>
      </c>
      <c r="DY54" s="180">
        <f t="shared" si="91"/>
        <v>181.29032258064515</v>
      </c>
      <c r="DZ54" s="180">
        <f t="shared" si="91"/>
        <v>666.38709677419354</v>
      </c>
      <c r="EA54" s="180">
        <f t="shared" si="91"/>
        <v>590.0322580645161</v>
      </c>
      <c r="EB54" s="180">
        <f t="shared" si="91"/>
        <v>251.81375373821095</v>
      </c>
      <c r="EC54" s="180">
        <f t="shared" si="91"/>
        <v>221.23036734831902</v>
      </c>
      <c r="ED54" s="180">
        <f t="shared" si="91"/>
        <v>302.17650448585312</v>
      </c>
      <c r="EE54" s="180">
        <f t="shared" si="91"/>
        <v>264.89085716933323</v>
      </c>
      <c r="EF54" s="180">
        <f t="shared" si="91"/>
        <v>300.30202919075452</v>
      </c>
      <c r="EG54" s="180">
        <f t="shared" si="91"/>
        <v>265.47644081798273</v>
      </c>
      <c r="EH54" s="180"/>
      <c r="EI54" s="180"/>
      <c r="EJ54" s="180">
        <f t="shared" si="91"/>
        <v>705.07851046699056</v>
      </c>
      <c r="EK54" s="180">
        <f t="shared" si="91"/>
        <v>619.44502857529324</v>
      </c>
      <c r="EL54" s="180"/>
    </row>
    <row r="55" spans="3:196">
      <c r="C55" s="181" t="s">
        <v>383</v>
      </c>
      <c r="D55" s="180">
        <f t="shared" ref="D55:M55" si="92">QUARTILE(D$6:D$48, 1)</f>
        <v>0.82047640467439265</v>
      </c>
      <c r="E55" s="180">
        <f t="shared" si="92"/>
        <v>0.73783406060062473</v>
      </c>
      <c r="F55" s="180">
        <f t="shared" si="92"/>
        <v>0.84800384532899931</v>
      </c>
      <c r="G55" s="180">
        <f t="shared" si="92"/>
        <v>0.78371552837244918</v>
      </c>
      <c r="H55" s="180">
        <f t="shared" si="92"/>
        <v>0.85113295295685287</v>
      </c>
      <c r="I55" s="180">
        <f t="shared" si="92"/>
        <v>0.79877756799908306</v>
      </c>
      <c r="J55" s="180">
        <f t="shared" si="92"/>
        <v>0.88646843272584963</v>
      </c>
      <c r="K55" s="180">
        <f t="shared" si="92"/>
        <v>0.8015684794133946</v>
      </c>
      <c r="L55" s="180">
        <f t="shared" si="92"/>
        <v>2.3990488738341256</v>
      </c>
      <c r="M55" s="180">
        <f t="shared" si="92"/>
        <v>2.4274405000820289</v>
      </c>
      <c r="AJ55" s="181" t="s">
        <v>383</v>
      </c>
      <c r="AK55" s="180">
        <f t="shared" ref="AK55:AT55" si="93">QUARTILE(AK$6:AK$50, 1)</f>
        <v>0.82047640467439265</v>
      </c>
      <c r="AL55" s="180">
        <f t="shared" si="93"/>
        <v>0.73783406060062473</v>
      </c>
      <c r="AM55" s="180">
        <f t="shared" si="93"/>
        <v>0.84343316404055746</v>
      </c>
      <c r="AN55" s="180">
        <f t="shared" si="93"/>
        <v>0.78371552837244918</v>
      </c>
      <c r="AO55" s="180">
        <f t="shared" si="93"/>
        <v>0.843300870826733</v>
      </c>
      <c r="AP55" s="180">
        <f t="shared" si="93"/>
        <v>0.79384801379920333</v>
      </c>
      <c r="AQ55" s="180">
        <f t="shared" si="93"/>
        <v>0.89168088477598728</v>
      </c>
      <c r="AR55" s="180">
        <f t="shared" si="93"/>
        <v>0.79830475385495725</v>
      </c>
      <c r="AS55" s="180">
        <f t="shared" si="93"/>
        <v>2.3990488738341256</v>
      </c>
      <c r="AT55" s="180">
        <f t="shared" si="93"/>
        <v>2.4274405000820289</v>
      </c>
      <c r="AU55" s="162"/>
      <c r="AV55" s="162"/>
      <c r="AW55" s="162"/>
      <c r="AX55" s="162"/>
      <c r="CJ55" s="181" t="s">
        <v>383</v>
      </c>
      <c r="CK55" s="180">
        <f t="shared" ref="CK55:CT55" si="94">QUARTILE(CK$6:CK$48, 1)</f>
        <v>203.33870967741936</v>
      </c>
      <c r="CL55" s="180">
        <f t="shared" si="94"/>
        <v>162.94354838709677</v>
      </c>
      <c r="CM55" s="180">
        <f t="shared" si="94"/>
        <v>208.58064516129031</v>
      </c>
      <c r="CN55" s="180">
        <f t="shared" si="94"/>
        <v>166.45161290322579</v>
      </c>
      <c r="CO55" s="180">
        <f t="shared" si="94"/>
        <v>213.88709677419354</v>
      </c>
      <c r="CP55" s="180">
        <f t="shared" si="94"/>
        <v>178.70967741935485</v>
      </c>
      <c r="CQ55" s="180">
        <f t="shared" si="94"/>
        <v>209.87096774193549</v>
      </c>
      <c r="CR55" s="180">
        <f t="shared" si="94"/>
        <v>172.16129032258064</v>
      </c>
      <c r="CS55" s="180">
        <f t="shared" si="94"/>
        <v>620.14516129032256</v>
      </c>
      <c r="CT55" s="180">
        <f t="shared" si="94"/>
        <v>548.14516129032268</v>
      </c>
      <c r="DQ55" s="181" t="s">
        <v>383</v>
      </c>
      <c r="DR55" s="180">
        <f t="shared" ref="DR55:EK55" si="95">QUARTILE(DR$6:DR$50, 1)</f>
        <v>202.74193548387098</v>
      </c>
      <c r="DS55" s="180">
        <f t="shared" si="95"/>
        <v>161.55645161290323</v>
      </c>
      <c r="DT55" s="180">
        <f t="shared" si="95"/>
        <v>208.58064516129031</v>
      </c>
      <c r="DU55" s="180">
        <f t="shared" si="95"/>
        <v>166.32258064516128</v>
      </c>
      <c r="DV55" s="180">
        <f t="shared" si="95"/>
        <v>211.80645161290323</v>
      </c>
      <c r="DW55" s="180">
        <f t="shared" si="95"/>
        <v>178.54838709677421</v>
      </c>
      <c r="DX55" s="180">
        <f t="shared" si="95"/>
        <v>209.62903225806451</v>
      </c>
      <c r="DY55" s="180">
        <f t="shared" si="95"/>
        <v>172.16129032258064</v>
      </c>
      <c r="DZ55" s="180">
        <f t="shared" si="95"/>
        <v>619.13709677419354</v>
      </c>
      <c r="EA55" s="180">
        <f t="shared" si="95"/>
        <v>548.14516129032268</v>
      </c>
      <c r="EB55" s="180">
        <f t="shared" si="95"/>
        <v>237.68760238429911</v>
      </c>
      <c r="EC55" s="180">
        <f t="shared" si="95"/>
        <v>212.17168250959261</v>
      </c>
      <c r="ED55" s="180">
        <f t="shared" si="95"/>
        <v>285.22512286115898</v>
      </c>
      <c r="EE55" s="180">
        <f t="shared" si="95"/>
        <v>257.26223788891207</v>
      </c>
      <c r="EF55" s="180">
        <f t="shared" si="95"/>
        <v>281.595174859172</v>
      </c>
      <c r="EG55" s="180">
        <f t="shared" si="95"/>
        <v>254.60601901151114</v>
      </c>
      <c r="EH55" s="180"/>
      <c r="EI55" s="180"/>
      <c r="EJ55" s="180">
        <f t="shared" si="95"/>
        <v>665.52528667603747</v>
      </c>
      <c r="EK55" s="180">
        <f t="shared" si="95"/>
        <v>594.08071102685926</v>
      </c>
      <c r="EL55" s="180"/>
    </row>
    <row r="56" spans="3:196">
      <c r="C56" s="179" t="s">
        <v>386</v>
      </c>
      <c r="D56" s="180">
        <f t="shared" ref="D56:M56" si="96">QUARTILE(D$6:D$48, 0)</f>
        <v>0.72138803896538839</v>
      </c>
      <c r="E56" s="180">
        <f t="shared" si="96"/>
        <v>0.62652984780599508</v>
      </c>
      <c r="F56" s="180">
        <f t="shared" si="96"/>
        <v>0.7547773683644442</v>
      </c>
      <c r="G56" s="180">
        <f t="shared" si="96"/>
        <v>0.74833503583237393</v>
      </c>
      <c r="H56" s="180">
        <f t="shared" si="96"/>
        <v>0.69063998187166675</v>
      </c>
      <c r="I56" s="180">
        <f t="shared" si="96"/>
        <v>0.71938570715299055</v>
      </c>
      <c r="J56" s="180">
        <f t="shared" si="96"/>
        <v>0.67540153780643442</v>
      </c>
      <c r="K56" s="180">
        <f t="shared" si="96"/>
        <v>0.74401849136931664</v>
      </c>
      <c r="L56" s="180">
        <f t="shared" si="96"/>
        <v>2.239076649350757</v>
      </c>
      <c r="M56" s="180">
        <f t="shared" si="96"/>
        <v>2.1381598427843422</v>
      </c>
      <c r="AJ56" s="179" t="s">
        <v>386</v>
      </c>
      <c r="AK56" s="180">
        <f t="shared" ref="AK56:AT56" si="97">QUARTILE(AK$6:AK$50, 0)</f>
        <v>0.72138803896538839</v>
      </c>
      <c r="AL56" s="180">
        <f t="shared" si="97"/>
        <v>0.62652984780599508</v>
      </c>
      <c r="AM56" s="180">
        <f t="shared" si="97"/>
        <v>0.7547773683644442</v>
      </c>
      <c r="AN56" s="180">
        <f t="shared" si="97"/>
        <v>0.74833503583237393</v>
      </c>
      <c r="AO56" s="180">
        <f t="shared" si="97"/>
        <v>0.69063998187166675</v>
      </c>
      <c r="AP56" s="180">
        <f t="shared" si="97"/>
        <v>0.71938570715299055</v>
      </c>
      <c r="AQ56" s="180">
        <f t="shared" si="97"/>
        <v>0.81452361564240683</v>
      </c>
      <c r="AR56" s="180">
        <f t="shared" si="97"/>
        <v>0.74401849136931664</v>
      </c>
      <c r="AS56" s="180">
        <f t="shared" si="97"/>
        <v>2.239076649350757</v>
      </c>
      <c r="AT56" s="180">
        <f t="shared" si="97"/>
        <v>2.1381598427843422</v>
      </c>
      <c r="AU56" s="162"/>
      <c r="AV56" s="162"/>
      <c r="AW56" s="162"/>
      <c r="AX56" s="162"/>
      <c r="CJ56" s="179" t="s">
        <v>386</v>
      </c>
      <c r="CK56" s="180">
        <f t="shared" ref="CK56:CT56" si="98">QUARTILE(CK$6:CK$48, 0)</f>
        <v>165.29032258064515</v>
      </c>
      <c r="CL56" s="180">
        <f t="shared" si="98"/>
        <v>142.80645161290323</v>
      </c>
      <c r="CM56" s="180">
        <f t="shared" si="98"/>
        <v>183.70967741935485</v>
      </c>
      <c r="CN56" s="180">
        <f t="shared" si="98"/>
        <v>148.19354838709677</v>
      </c>
      <c r="CO56" s="180">
        <f t="shared" si="98"/>
        <v>184.64516129032259</v>
      </c>
      <c r="CP56" s="180">
        <f t="shared" si="98"/>
        <v>150.61290322580646</v>
      </c>
      <c r="CQ56" s="180">
        <f t="shared" si="98"/>
        <v>177.61290322580646</v>
      </c>
      <c r="CR56" s="180">
        <f t="shared" si="98"/>
        <v>152</v>
      </c>
      <c r="CS56" s="180">
        <f t="shared" si="98"/>
        <v>492.38709677419354</v>
      </c>
      <c r="CT56" s="180">
        <f t="shared" si="98"/>
        <v>428.19354838709677</v>
      </c>
      <c r="DQ56" s="179" t="s">
        <v>386</v>
      </c>
      <c r="DR56" s="180">
        <f t="shared" ref="DR56:EK56" si="99">QUARTILE(DR$6:DR$50, 0)</f>
        <v>165.29032258064515</v>
      </c>
      <c r="DS56" s="180">
        <f t="shared" si="99"/>
        <v>142.80645161290323</v>
      </c>
      <c r="DT56" s="180">
        <f t="shared" si="99"/>
        <v>183.70967741935485</v>
      </c>
      <c r="DU56" s="180">
        <f t="shared" si="99"/>
        <v>148.19354838709677</v>
      </c>
      <c r="DV56" s="180">
        <f t="shared" si="99"/>
        <v>184.64516129032259</v>
      </c>
      <c r="DW56" s="180">
        <f t="shared" si="99"/>
        <v>150.61290322580646</v>
      </c>
      <c r="DX56" s="180">
        <f t="shared" si="99"/>
        <v>177.61290322580646</v>
      </c>
      <c r="DY56" s="180">
        <f t="shared" si="99"/>
        <v>152</v>
      </c>
      <c r="DZ56" s="180">
        <f t="shared" si="99"/>
        <v>492.38709677419354</v>
      </c>
      <c r="EA56" s="180">
        <f t="shared" si="99"/>
        <v>428.19354838709677</v>
      </c>
      <c r="EB56" s="180">
        <f t="shared" si="99"/>
        <v>216.77235234738424</v>
      </c>
      <c r="EC56" s="180">
        <f t="shared" si="99"/>
        <v>176.10917064019318</v>
      </c>
      <c r="ED56" s="180">
        <f t="shared" si="99"/>
        <v>260.12682281686108</v>
      </c>
      <c r="EE56" s="180">
        <f t="shared" si="99"/>
        <v>211.33100476823179</v>
      </c>
      <c r="EF56" s="180">
        <f t="shared" si="99"/>
        <v>208.91787061795196</v>
      </c>
      <c r="EG56" s="180">
        <f t="shared" si="99"/>
        <v>211.33100476823179</v>
      </c>
      <c r="EH56" s="180"/>
      <c r="EI56" s="180"/>
      <c r="EJ56" s="180">
        <f t="shared" si="99"/>
        <v>606.96258657267595</v>
      </c>
      <c r="EK56" s="180">
        <f t="shared" si="99"/>
        <v>493.1056777925408</v>
      </c>
      <c r="EL56" s="180"/>
    </row>
    <row r="57" spans="3:196">
      <c r="C57" s="179" t="s">
        <v>454</v>
      </c>
      <c r="D57" s="180">
        <f t="shared" ref="D57:M57" si="100">AVERAGE(D6:D48)</f>
        <v>0.85414616132517185</v>
      </c>
      <c r="E57" s="180">
        <f t="shared" si="100"/>
        <v>0.77785967550116442</v>
      </c>
      <c r="F57" s="180">
        <f t="shared" si="100"/>
        <v>0.91351359841611379</v>
      </c>
      <c r="G57" s="180">
        <f t="shared" si="100"/>
        <v>0.81837511852983902</v>
      </c>
      <c r="H57" s="180">
        <f t="shared" si="100"/>
        <v>0.91649734011068351</v>
      </c>
      <c r="I57" s="180">
        <f t="shared" si="100"/>
        <v>0.83941429382428501</v>
      </c>
      <c r="J57" s="180">
        <f t="shared" si="100"/>
        <v>0.9417928343402866</v>
      </c>
      <c r="K57" s="180">
        <f t="shared" si="100"/>
        <v>0.8335101024117324</v>
      </c>
      <c r="L57" s="180">
        <f t="shared" si="100"/>
        <v>2.6443292964248291</v>
      </c>
      <c r="M57" s="180">
        <f t="shared" si="100"/>
        <v>2.6325906831602865</v>
      </c>
      <c r="AJ57" s="179" t="s">
        <v>454</v>
      </c>
      <c r="AK57" s="180">
        <f>AVERAGE(AK6:AK50)</f>
        <v>0.85414616132517185</v>
      </c>
      <c r="AL57" s="180">
        <f t="shared" ref="AL57:AT57" si="101">AVERAGE(AL6:AL50)</f>
        <v>0.77785967550116442</v>
      </c>
      <c r="AM57" s="180">
        <f t="shared" si="101"/>
        <v>0.88777546550712771</v>
      </c>
      <c r="AN57" s="180">
        <f t="shared" si="101"/>
        <v>0.81837511852983902</v>
      </c>
      <c r="AO57" s="180">
        <f t="shared" si="101"/>
        <v>0.88201410233662147</v>
      </c>
      <c r="AP57" s="180">
        <f t="shared" si="101"/>
        <v>0.82170192745980442</v>
      </c>
      <c r="AQ57" s="180">
        <f t="shared" si="101"/>
        <v>0.92362866472887872</v>
      </c>
      <c r="AR57" s="180">
        <f t="shared" si="101"/>
        <v>0.82114338248580532</v>
      </c>
      <c r="AS57" s="180">
        <f t="shared" si="101"/>
        <v>2.6443292964248291</v>
      </c>
      <c r="AT57" s="180">
        <f t="shared" si="101"/>
        <v>2.6325906831602865</v>
      </c>
      <c r="AU57" s="162"/>
      <c r="AV57" s="162"/>
      <c r="AW57" s="162"/>
      <c r="AX57" s="162"/>
      <c r="CJ57" s="179" t="s">
        <v>454</v>
      </c>
      <c r="CK57" s="180">
        <f t="shared" ref="CK57:CT57" si="102">AVERAGE(CK6:CK48)</f>
        <v>223.64796633941091</v>
      </c>
      <c r="CL57" s="180">
        <f t="shared" si="102"/>
        <v>174.51319648093846</v>
      </c>
      <c r="CM57" s="180">
        <f t="shared" si="102"/>
        <v>232.95652173913041</v>
      </c>
      <c r="CN57" s="180">
        <f t="shared" si="102"/>
        <v>179.75627240143368</v>
      </c>
      <c r="CO57" s="180">
        <f t="shared" si="102"/>
        <v>242.54698457223003</v>
      </c>
      <c r="CP57" s="180">
        <f t="shared" si="102"/>
        <v>192.74926686217012</v>
      </c>
      <c r="CQ57" s="180">
        <f t="shared" si="102"/>
        <v>237.2404539665651</v>
      </c>
      <c r="CR57" s="180">
        <f t="shared" si="102"/>
        <v>182.24731182795699</v>
      </c>
      <c r="CS57" s="180">
        <f t="shared" si="102"/>
        <v>699.31276297335205</v>
      </c>
      <c r="CT57" s="180">
        <f t="shared" si="102"/>
        <v>607.14369501466285</v>
      </c>
      <c r="DQ57" s="179" t="s">
        <v>454</v>
      </c>
      <c r="DR57" s="180">
        <f t="shared" ref="DR57:EK57" si="103">AVERAGE(DR6:DR50)</f>
        <v>216.43010752688176</v>
      </c>
      <c r="DS57" s="180">
        <f t="shared" si="103"/>
        <v>170.57580645161298</v>
      </c>
      <c r="DT57" s="180">
        <f t="shared" si="103"/>
        <v>232.95652173913041</v>
      </c>
      <c r="DU57" s="180">
        <f t="shared" si="103"/>
        <v>173.37096774193549</v>
      </c>
      <c r="DV57" s="180">
        <f t="shared" si="103"/>
        <v>228.22903225806454</v>
      </c>
      <c r="DW57" s="180">
        <f t="shared" si="103"/>
        <v>189.07526881720432</v>
      </c>
      <c r="DX57" s="180">
        <f t="shared" si="103"/>
        <v>232.58523949169106</v>
      </c>
      <c r="DY57" s="180">
        <f t="shared" si="103"/>
        <v>182.24731182795699</v>
      </c>
      <c r="DZ57" s="180">
        <f t="shared" si="103"/>
        <v>687.42082111436946</v>
      </c>
      <c r="EA57" s="180">
        <f t="shared" si="103"/>
        <v>607.14369501466285</v>
      </c>
      <c r="EB57" s="180">
        <f t="shared" si="103"/>
        <v>254.04732350777959</v>
      </c>
      <c r="EC57" s="180">
        <f t="shared" si="103"/>
        <v>220.84698059321315</v>
      </c>
      <c r="ED57" s="180">
        <f t="shared" si="103"/>
        <v>304.8567882093356</v>
      </c>
      <c r="EE57" s="180">
        <f t="shared" si="103"/>
        <v>260.47701286576364</v>
      </c>
      <c r="EF57" s="180">
        <f t="shared" si="103"/>
        <v>299.65376247818813</v>
      </c>
      <c r="EG57" s="180">
        <f t="shared" si="103"/>
        <v>265.01637671185568</v>
      </c>
      <c r="EH57" s="180"/>
      <c r="EI57" s="180"/>
      <c r="EJ57" s="180">
        <f t="shared" si="103"/>
        <v>711.332505821783</v>
      </c>
      <c r="EK57" s="180">
        <f t="shared" si="103"/>
        <v>618.37154566099662</v>
      </c>
      <c r="EL57" s="180"/>
    </row>
    <row r="58" spans="3:196">
      <c r="C58" s="179" t="s">
        <v>455</v>
      </c>
      <c r="D58" s="180">
        <f>(D53-D55)*1.5</f>
        <v>0.13644656617622597</v>
      </c>
      <c r="E58" s="180">
        <f t="shared" ref="E58:M58" si="104">(E53-E55)*1.5</f>
        <v>0.14227393154248286</v>
      </c>
      <c r="F58" s="180">
        <f t="shared" si="104"/>
        <v>0.14973353874233403</v>
      </c>
      <c r="G58" s="180">
        <f t="shared" si="104"/>
        <v>0.11373953444694745</v>
      </c>
      <c r="H58" s="180">
        <f t="shared" si="104"/>
        <v>0.16455031197143205</v>
      </c>
      <c r="I58" s="180">
        <f t="shared" si="104"/>
        <v>0.10372826022149534</v>
      </c>
      <c r="J58" s="180">
        <f t="shared" si="104"/>
        <v>0.13009907215123384</v>
      </c>
      <c r="K58" s="180">
        <f t="shared" si="104"/>
        <v>7.5618238968128637E-2</v>
      </c>
      <c r="L58" s="180">
        <f t="shared" si="104"/>
        <v>0.73476828675870731</v>
      </c>
      <c r="M58" s="180">
        <f t="shared" si="104"/>
        <v>0.50702124793253889</v>
      </c>
      <c r="AJ58" s="179" t="s">
        <v>455</v>
      </c>
      <c r="AK58" s="180">
        <f t="shared" ref="AK58:AT58" si="105">(AK53-AK55)*1.5</f>
        <v>0.13644656617622597</v>
      </c>
      <c r="AL58" s="180">
        <f t="shared" si="105"/>
        <v>0.14227393154248286</v>
      </c>
      <c r="AM58" s="180">
        <f t="shared" si="105"/>
        <v>0.14933656698341663</v>
      </c>
      <c r="AN58" s="180">
        <f t="shared" si="105"/>
        <v>0.11373953444694745</v>
      </c>
      <c r="AO58" s="180">
        <f t="shared" si="105"/>
        <v>0.15123207841897229</v>
      </c>
      <c r="AP58" s="180">
        <f t="shared" si="105"/>
        <v>0.10851814807986293</v>
      </c>
      <c r="AQ58" s="180">
        <f t="shared" si="105"/>
        <v>0.10903679524747123</v>
      </c>
      <c r="AR58" s="180">
        <f t="shared" si="105"/>
        <v>6.9944992179676868E-2</v>
      </c>
      <c r="AS58" s="180">
        <f t="shared" si="105"/>
        <v>0.73476828675870731</v>
      </c>
      <c r="AT58" s="180">
        <f t="shared" si="105"/>
        <v>0.50702124793253889</v>
      </c>
      <c r="AU58" s="162"/>
      <c r="AV58" s="162"/>
      <c r="AW58" s="162"/>
      <c r="AX58" s="162"/>
      <c r="CJ58" s="179" t="s">
        <v>455</v>
      </c>
      <c r="CK58" s="180">
        <f>(CK53-CK55)*1.5</f>
        <v>44.68548387096773</v>
      </c>
      <c r="CL58" s="180">
        <f t="shared" ref="CL58:CT58" si="106">(CL53-CL55)*1.5</f>
        <v>27.762096774193537</v>
      </c>
      <c r="CM58" s="180">
        <f t="shared" si="106"/>
        <v>79.403225806451616</v>
      </c>
      <c r="CN58" s="180">
        <f t="shared" si="106"/>
        <v>19.5</v>
      </c>
      <c r="CO58" s="180">
        <f t="shared" si="106"/>
        <v>57.483870967741922</v>
      </c>
      <c r="CP58" s="180">
        <f t="shared" si="106"/>
        <v>34.233870967741922</v>
      </c>
      <c r="CQ58" s="180">
        <f t="shared" si="106"/>
        <v>70.112903225806463</v>
      </c>
      <c r="CR58" s="180">
        <f t="shared" si="106"/>
        <v>29.806451612903231</v>
      </c>
      <c r="CS58" s="180">
        <f t="shared" si="106"/>
        <v>181.71774193548384</v>
      </c>
      <c r="CT58" s="180">
        <f t="shared" si="106"/>
        <v>149.00806451612891</v>
      </c>
      <c r="DQ58" s="179" t="s">
        <v>455</v>
      </c>
      <c r="DR58" s="180">
        <f t="shared" ref="DR58:EK58" si="107">(DR53-DR55)*1.5</f>
        <v>39.387096774193537</v>
      </c>
      <c r="DS58" s="180">
        <f t="shared" si="107"/>
        <v>25.741935483870961</v>
      </c>
      <c r="DT58" s="180">
        <f t="shared" si="107"/>
        <v>79.403225806451616</v>
      </c>
      <c r="DU58" s="180">
        <f t="shared" si="107"/>
        <v>17.262096774193537</v>
      </c>
      <c r="DV58" s="180">
        <f t="shared" si="107"/>
        <v>47.528225806451616</v>
      </c>
      <c r="DW58" s="180">
        <f t="shared" si="107"/>
        <v>27.43548387096773</v>
      </c>
      <c r="DX58" s="180">
        <f t="shared" si="107"/>
        <v>52.06451612903227</v>
      </c>
      <c r="DY58" s="180">
        <f t="shared" si="107"/>
        <v>29.806451612903231</v>
      </c>
      <c r="DZ58" s="180">
        <f t="shared" si="107"/>
        <v>177.27822580645153</v>
      </c>
      <c r="EA58" s="180">
        <f t="shared" si="107"/>
        <v>149.00806451612891</v>
      </c>
      <c r="EB58" s="180">
        <f t="shared" si="107"/>
        <v>54.127224504846964</v>
      </c>
      <c r="EC58" s="180">
        <f t="shared" si="107"/>
        <v>33.724859565514521</v>
      </c>
      <c r="ED58" s="180">
        <f t="shared" si="107"/>
        <v>64.952669405816323</v>
      </c>
      <c r="EE58" s="180">
        <f t="shared" si="107"/>
        <v>16.259101643845696</v>
      </c>
      <c r="EF58" s="180">
        <f t="shared" si="107"/>
        <v>57.798755534846265</v>
      </c>
      <c r="EG58" s="180">
        <f t="shared" si="107"/>
        <v>40.469831478617323</v>
      </c>
      <c r="EH58" s="180"/>
      <c r="EI58" s="180"/>
      <c r="EJ58" s="180">
        <f t="shared" si="107"/>
        <v>151.55622861357153</v>
      </c>
      <c r="EK58" s="180">
        <f t="shared" si="107"/>
        <v>94.429606783440761</v>
      </c>
      <c r="EL58" s="180"/>
    </row>
    <row r="59" spans="3:196">
      <c r="C59" s="179" t="s">
        <v>456</v>
      </c>
      <c r="D59" s="180">
        <f>D53+D58</f>
        <v>1.0478873483014359</v>
      </c>
      <c r="E59" s="180">
        <f t="shared" ref="E59:M59" si="108">E53+E58</f>
        <v>0.9749572798380961</v>
      </c>
      <c r="F59" s="180">
        <f t="shared" si="108"/>
        <v>1.0975597432328894</v>
      </c>
      <c r="G59" s="180">
        <f t="shared" si="108"/>
        <v>0.97328141911736155</v>
      </c>
      <c r="H59" s="180">
        <f t="shared" si="108"/>
        <v>1.1253834729092396</v>
      </c>
      <c r="I59" s="180">
        <f t="shared" si="108"/>
        <v>0.97165800170157524</v>
      </c>
      <c r="J59" s="180">
        <f t="shared" si="108"/>
        <v>1.1033002196445727</v>
      </c>
      <c r="K59" s="180">
        <f t="shared" si="108"/>
        <v>0.92759887769360905</v>
      </c>
      <c r="L59" s="180">
        <f t="shared" si="108"/>
        <v>3.6236626850986378</v>
      </c>
      <c r="M59" s="180">
        <f t="shared" si="108"/>
        <v>3.2724759133029271</v>
      </c>
      <c r="AJ59" s="179" t="s">
        <v>456</v>
      </c>
      <c r="AK59" s="180">
        <f t="shared" ref="AK59:AT59" si="109">AK53+AK58</f>
        <v>1.0478873483014359</v>
      </c>
      <c r="AL59" s="180">
        <f t="shared" si="109"/>
        <v>0.9749572798380961</v>
      </c>
      <c r="AM59" s="180">
        <f t="shared" si="109"/>
        <v>1.0923274423462519</v>
      </c>
      <c r="AN59" s="180">
        <f t="shared" si="109"/>
        <v>0.97328141911736155</v>
      </c>
      <c r="AO59" s="180">
        <f t="shared" si="109"/>
        <v>1.0953543348583534</v>
      </c>
      <c r="AP59" s="180">
        <f t="shared" si="109"/>
        <v>0.97471159393230822</v>
      </c>
      <c r="AQ59" s="180">
        <f t="shared" si="109"/>
        <v>1.073408876855106</v>
      </c>
      <c r="AR59" s="180">
        <f t="shared" si="109"/>
        <v>0.91487974082108536</v>
      </c>
      <c r="AS59" s="180">
        <f t="shared" si="109"/>
        <v>3.6236626850986378</v>
      </c>
      <c r="AT59" s="180">
        <f t="shared" si="109"/>
        <v>3.2724759133029271</v>
      </c>
      <c r="AU59" s="162"/>
      <c r="AV59" s="162"/>
      <c r="AW59" s="162"/>
      <c r="AX59" s="162"/>
      <c r="CJ59" s="179" t="s">
        <v>456</v>
      </c>
      <c r="CK59" s="180">
        <f>CK53+CK58</f>
        <v>277.81451612903226</v>
      </c>
      <c r="CL59" s="180">
        <f t="shared" ref="CL59:CT59" si="110">CL53+CL58</f>
        <v>209.21370967741933</v>
      </c>
      <c r="CM59" s="180">
        <f t="shared" si="110"/>
        <v>340.91935483870964</v>
      </c>
      <c r="CN59" s="180">
        <f t="shared" si="110"/>
        <v>198.95161290322579</v>
      </c>
      <c r="CO59" s="180">
        <f t="shared" si="110"/>
        <v>309.69354838709671</v>
      </c>
      <c r="CP59" s="180">
        <f t="shared" si="110"/>
        <v>235.76612903225805</v>
      </c>
      <c r="CQ59" s="180">
        <f t="shared" si="110"/>
        <v>326.72580645161293</v>
      </c>
      <c r="CR59" s="180">
        <f t="shared" si="110"/>
        <v>221.83870967741936</v>
      </c>
      <c r="CS59" s="180">
        <f t="shared" si="110"/>
        <v>923.00806451612902</v>
      </c>
      <c r="CT59" s="180">
        <f t="shared" si="110"/>
        <v>796.49193548387086</v>
      </c>
      <c r="DQ59" s="179" t="s">
        <v>456</v>
      </c>
      <c r="DR59" s="180">
        <f t="shared" ref="DR59:EK59" si="111">DR53+DR58</f>
        <v>268.38709677419354</v>
      </c>
      <c r="DS59" s="180">
        <f t="shared" si="111"/>
        <v>204.45967741935482</v>
      </c>
      <c r="DT59" s="180">
        <f t="shared" si="111"/>
        <v>340.91935483870964</v>
      </c>
      <c r="DU59" s="180">
        <f t="shared" si="111"/>
        <v>195.09274193548384</v>
      </c>
      <c r="DV59" s="180">
        <f t="shared" si="111"/>
        <v>291.02016129032256</v>
      </c>
      <c r="DW59" s="180">
        <f t="shared" si="111"/>
        <v>224.27419354838707</v>
      </c>
      <c r="DX59" s="180">
        <f t="shared" si="111"/>
        <v>296.40322580645164</v>
      </c>
      <c r="DY59" s="180">
        <f t="shared" si="111"/>
        <v>221.83870967741936</v>
      </c>
      <c r="DZ59" s="180">
        <f t="shared" si="111"/>
        <v>914.6008064516127</v>
      </c>
      <c r="EA59" s="180">
        <f t="shared" si="111"/>
        <v>796.49193548387086</v>
      </c>
      <c r="EB59" s="180">
        <f t="shared" si="111"/>
        <v>327.89964322571075</v>
      </c>
      <c r="EC59" s="180">
        <f t="shared" si="111"/>
        <v>268.37978178545018</v>
      </c>
      <c r="ED59" s="180">
        <f t="shared" si="111"/>
        <v>393.47957187085285</v>
      </c>
      <c r="EE59" s="180">
        <f t="shared" si="111"/>
        <v>284.36074062865487</v>
      </c>
      <c r="EF59" s="180">
        <f t="shared" si="111"/>
        <v>377.92643408391575</v>
      </c>
      <c r="EG59" s="180">
        <f t="shared" si="111"/>
        <v>322.05573814254001</v>
      </c>
      <c r="EH59" s="180"/>
      <c r="EI59" s="180"/>
      <c r="EJ59" s="180">
        <f t="shared" si="111"/>
        <v>918.11900103199002</v>
      </c>
      <c r="EK59" s="180">
        <f t="shared" si="111"/>
        <v>751.46338899926059</v>
      </c>
      <c r="EL59" s="180"/>
    </row>
    <row r="60" spans="3:196">
      <c r="C60" s="179" t="s">
        <v>457</v>
      </c>
      <c r="D60" s="180">
        <f t="shared" ref="D60:M60" si="112">D55-D58</f>
        <v>0.68402983849816668</v>
      </c>
      <c r="E60" s="180">
        <f t="shared" si="112"/>
        <v>0.59556012905814182</v>
      </c>
      <c r="F60" s="180">
        <f t="shared" si="112"/>
        <v>0.69827030658666533</v>
      </c>
      <c r="G60" s="180">
        <f t="shared" si="112"/>
        <v>0.66997599392550167</v>
      </c>
      <c r="H60" s="180">
        <f t="shared" si="112"/>
        <v>0.68658264098542077</v>
      </c>
      <c r="I60" s="180">
        <f t="shared" si="112"/>
        <v>0.69504930777758767</v>
      </c>
      <c r="J60" s="180">
        <f t="shared" si="112"/>
        <v>0.75636936057461579</v>
      </c>
      <c r="K60" s="180">
        <f t="shared" si="112"/>
        <v>0.72595024044526602</v>
      </c>
      <c r="L60" s="180">
        <f t="shared" si="112"/>
        <v>1.6642805870754183</v>
      </c>
      <c r="M60" s="180">
        <f t="shared" si="112"/>
        <v>1.9204192521494901</v>
      </c>
      <c r="AJ60" s="179" t="s">
        <v>457</v>
      </c>
      <c r="AK60" s="180">
        <f t="shared" ref="AK60:AT60" si="113">AK55-AK58</f>
        <v>0.68402983849816668</v>
      </c>
      <c r="AL60" s="180">
        <f t="shared" si="113"/>
        <v>0.59556012905814182</v>
      </c>
      <c r="AM60" s="180">
        <f t="shared" si="113"/>
        <v>0.69409659705714088</v>
      </c>
      <c r="AN60" s="180">
        <f t="shared" si="113"/>
        <v>0.66997599392550167</v>
      </c>
      <c r="AO60" s="180">
        <f t="shared" si="113"/>
        <v>0.69206879240776065</v>
      </c>
      <c r="AP60" s="180">
        <f t="shared" si="113"/>
        <v>0.6853298657193404</v>
      </c>
      <c r="AQ60" s="180">
        <f t="shared" si="113"/>
        <v>0.78264408952851605</v>
      </c>
      <c r="AR60" s="180">
        <f t="shared" si="113"/>
        <v>0.72835976167528038</v>
      </c>
      <c r="AS60" s="180">
        <f t="shared" si="113"/>
        <v>1.6642805870754183</v>
      </c>
      <c r="AT60" s="180">
        <f t="shared" si="113"/>
        <v>1.9204192521494901</v>
      </c>
      <c r="AU60" s="162"/>
      <c r="AV60" s="162"/>
      <c r="AW60" s="162"/>
      <c r="AX60" s="162"/>
      <c r="CJ60" s="179" t="s">
        <v>457</v>
      </c>
      <c r="CK60" s="180">
        <f t="shared" ref="CK60:CT60" si="114">CK55-CK58</f>
        <v>158.65322580645164</v>
      </c>
      <c r="CL60" s="180">
        <f t="shared" si="114"/>
        <v>135.18145161290323</v>
      </c>
      <c r="CM60" s="180">
        <f t="shared" si="114"/>
        <v>129.17741935483869</v>
      </c>
      <c r="CN60" s="180">
        <f t="shared" si="114"/>
        <v>146.95161290322579</v>
      </c>
      <c r="CO60" s="180">
        <f t="shared" si="114"/>
        <v>156.40322580645162</v>
      </c>
      <c r="CP60" s="180">
        <f t="shared" si="114"/>
        <v>144.47580645161293</v>
      </c>
      <c r="CQ60" s="180">
        <f t="shared" si="114"/>
        <v>139.75806451612902</v>
      </c>
      <c r="CR60" s="180">
        <f t="shared" si="114"/>
        <v>142.35483870967741</v>
      </c>
      <c r="CS60" s="180">
        <f t="shared" si="114"/>
        <v>438.42741935483872</v>
      </c>
      <c r="CT60" s="180">
        <f t="shared" si="114"/>
        <v>399.13709677419376</v>
      </c>
      <c r="DQ60" s="179" t="s">
        <v>457</v>
      </c>
      <c r="DR60" s="180">
        <f t="shared" ref="DR60:EK60" si="115">DR55-DR58</f>
        <v>163.35483870967744</v>
      </c>
      <c r="DS60" s="180">
        <f t="shared" si="115"/>
        <v>135.81451612903226</v>
      </c>
      <c r="DT60" s="180">
        <f t="shared" si="115"/>
        <v>129.17741935483869</v>
      </c>
      <c r="DU60" s="180">
        <f t="shared" si="115"/>
        <v>149.06048387096774</v>
      </c>
      <c r="DV60" s="180">
        <f t="shared" si="115"/>
        <v>164.27822580645162</v>
      </c>
      <c r="DW60" s="180">
        <f t="shared" si="115"/>
        <v>151.11290322580646</v>
      </c>
      <c r="DX60" s="180">
        <f t="shared" si="115"/>
        <v>157.56451612903226</v>
      </c>
      <c r="DY60" s="180">
        <f t="shared" si="115"/>
        <v>142.35483870967741</v>
      </c>
      <c r="DZ60" s="180">
        <f t="shared" si="115"/>
        <v>441.85887096774201</v>
      </c>
      <c r="EA60" s="180">
        <f t="shared" si="115"/>
        <v>399.13709677419376</v>
      </c>
      <c r="EB60" s="180">
        <f t="shared" si="115"/>
        <v>183.56037787945215</v>
      </c>
      <c r="EC60" s="180">
        <f t="shared" si="115"/>
        <v>178.44682294407809</v>
      </c>
      <c r="ED60" s="180">
        <f t="shared" si="115"/>
        <v>220.27245345534266</v>
      </c>
      <c r="EE60" s="180">
        <f t="shared" si="115"/>
        <v>241.00313624506637</v>
      </c>
      <c r="EF60" s="180">
        <f t="shared" si="115"/>
        <v>223.79641932432574</v>
      </c>
      <c r="EG60" s="180">
        <f t="shared" si="115"/>
        <v>214.13618753289381</v>
      </c>
      <c r="EH60" s="180"/>
      <c r="EI60" s="180"/>
      <c r="EJ60" s="180">
        <f t="shared" si="115"/>
        <v>513.96905806246593</v>
      </c>
      <c r="EK60" s="180">
        <f t="shared" si="115"/>
        <v>499.6511042434185</v>
      </c>
      <c r="EL60" s="180"/>
    </row>
    <row r="61" spans="3:196">
      <c r="C61" s="147" t="s">
        <v>458</v>
      </c>
      <c r="D61" s="182">
        <f>_xlfn.T.TEST(D6:D29,E6:E24,2,2)</f>
        <v>5.6373468059880529E-3</v>
      </c>
      <c r="F61" s="182">
        <f>_xlfn.T.TEST(F7:F29,G7:G29,2,2)</f>
        <v>2.3347493926111924E-2</v>
      </c>
      <c r="G61" s="182"/>
      <c r="H61" s="182">
        <f>_xlfn.T.TEST(H7:H32,I7:I32,2,2)</f>
        <v>1.2166103746124982E-2</v>
      </c>
      <c r="J61" s="182">
        <f>_xlfn.T.TEST(J7:J32,K7:K32,2,2)</f>
        <v>1.8205885594781299E-2</v>
      </c>
      <c r="L61" s="182">
        <f>_xlfn.T.TEST(L7:L32,M7:M32,2,2)</f>
        <v>0.89524561474498898</v>
      </c>
      <c r="AJ61" s="147" t="s">
        <v>458</v>
      </c>
      <c r="AK61" s="182">
        <f>_xlfn.T.TEST(AK6:AK38,AL6:AL38,2,2)</f>
        <v>8.7731377121593563E-4</v>
      </c>
      <c r="AM61" s="182">
        <f>_xlfn.T.TEST(AM7:AM29,AN7:AN29,2,2)</f>
        <v>1.9069992638066736E-2</v>
      </c>
      <c r="AN61" s="182"/>
      <c r="AO61" s="182">
        <f>_xlfn.T.TEST(AO7:AO32,AP7:AP32,2,2)</f>
        <v>6.2963047943562084E-3</v>
      </c>
      <c r="AQ61" s="182">
        <f>_xlfn.T.TEST(AQ7:AQ29,AR7:AR29,2,2)</f>
        <v>1.1473823959324863E-4</v>
      </c>
      <c r="AS61" s="182">
        <f>_xlfn.T.TEST(AS7:AS32,AT7:AT32,2,2)</f>
        <v>0.89524561474498898</v>
      </c>
      <c r="CJ61" s="147" t="s">
        <v>458</v>
      </c>
      <c r="CK61" s="182">
        <f>_xlfn.T.TEST(CK6:CK29,CL6:CL29,2,2)</f>
        <v>4.9042821439739965E-7</v>
      </c>
      <c r="CL61" s="182"/>
      <c r="CM61" s="182">
        <f t="shared" ref="CM61:CS61" si="116">_xlfn.T.TEST(CM6:CM29,CN6:CN29,2,2)</f>
        <v>1.71559418894092E-4</v>
      </c>
      <c r="CN61" s="182"/>
      <c r="CO61" s="182">
        <f t="shared" si="116"/>
        <v>3.8571058522051443E-5</v>
      </c>
      <c r="CP61" s="182"/>
      <c r="CQ61" s="182">
        <f t="shared" si="116"/>
        <v>1.9036624222325366E-4</v>
      </c>
      <c r="CR61" s="182"/>
      <c r="CS61" s="182">
        <f t="shared" si="116"/>
        <v>5.7826905380768219E-3</v>
      </c>
      <c r="CT61" s="182"/>
      <c r="DQ61" s="147" t="s">
        <v>458</v>
      </c>
      <c r="DR61" s="182">
        <f>_xlfn.T.TEST(DR6:DR38,DS6:DS38,2,2)</f>
        <v>1.5203312288226357E-8</v>
      </c>
      <c r="DT61" s="182">
        <f>_xlfn.T.TEST(DT7:DT29,DU7:DU29,2,2)</f>
        <v>4.8779531273261497E-5</v>
      </c>
      <c r="DU61" s="182"/>
      <c r="DV61" s="182">
        <f>_xlfn.T.TEST(DV7:DV32,DW7:DW32,2,2)</f>
        <v>5.7764239466827927E-7</v>
      </c>
      <c r="DX61" s="182">
        <f>_xlfn.T.TEST(DX7:DX29,DY7:DY29,2,2)</f>
        <v>6.3027271820286553E-5</v>
      </c>
      <c r="DZ61" s="182">
        <f>_xlfn.T.TEST(DZ7:DZ32,EA7:EA32,2,2)</f>
        <v>1.0531608794452375E-2</v>
      </c>
    </row>
    <row r="62" spans="3:196">
      <c r="C62" s="147" t="s">
        <v>459</v>
      </c>
      <c r="D62" s="182" t="e">
        <f>_xlfn.T.TEST(D7:D29,BJ7:BJ29,2,3)</f>
        <v>#DIV/0!</v>
      </c>
      <c r="AJ62" s="147" t="s">
        <v>459</v>
      </c>
      <c r="AK62" s="182">
        <f>_xlfn.T.TEST(AK7:AK29,AU7:AU29,2,3)</f>
        <v>1.1883224981722723E-9</v>
      </c>
      <c r="AL62" s="182">
        <f>_xlfn.T.TEST(AL7:AL29,AU7:AU29,2,3)</f>
        <v>2.9508288639020756E-12</v>
      </c>
      <c r="AM62" s="182">
        <f>_xlfn.T.TEST(AM7:AM29,AV7:AV29,2,3)</f>
        <v>2.8114680928083164E-14</v>
      </c>
      <c r="AN62" s="182">
        <f>_xlfn.T.TEST(AN7:AN29,AV7:AV29,2,3)</f>
        <v>2.9171135380985355E-8</v>
      </c>
      <c r="AO62" s="182">
        <f>_xlfn.T.TEST(AO7:AO29,AW7:AW29,2,3)</f>
        <v>1.5597790013009675E-13</v>
      </c>
      <c r="AP62" s="182">
        <f>_xlfn.T.TEST(AP7:AP29,AW7:AW29,2,3)</f>
        <v>3.556810504536265E-18</v>
      </c>
      <c r="AS62" s="182">
        <f>_xlfn.T.TEST(AS7:AS29,AX7:AX29,2,3)</f>
        <v>1.3758699770163594E-2</v>
      </c>
      <c r="AT62" s="182">
        <f>_xlfn.T.TEST(AT7:AT29,AX7:AX29,2,3)</f>
        <v>2.120054177748493E-2</v>
      </c>
      <c r="CJ62" s="147" t="s">
        <v>459</v>
      </c>
      <c r="CK62" s="182" t="e">
        <f>_xlfn.T.TEST(#REF!,EW7:EW29,2,3)</f>
        <v>#REF!</v>
      </c>
      <c r="DQ62" s="147" t="s">
        <v>460</v>
      </c>
      <c r="DR62" s="182">
        <f t="shared" ref="DR62:DW62" si="117">_xlfn.T.TEST(DR7:DR29,EB7:EB29,2,3)</f>
        <v>5.6971622999779597E-6</v>
      </c>
      <c r="DS62" s="182">
        <f t="shared" si="117"/>
        <v>8.4668471062680303E-13</v>
      </c>
      <c r="DT62" s="182">
        <f t="shared" si="117"/>
        <v>5.9840436415269732E-10</v>
      </c>
      <c r="DU62" s="182">
        <f t="shared" si="117"/>
        <v>2.5610388600620344E-7</v>
      </c>
      <c r="DV62" s="182">
        <f t="shared" si="117"/>
        <v>3.409484483803567E-10</v>
      </c>
      <c r="DW62" s="182">
        <f t="shared" si="117"/>
        <v>7.5346371354213815E-16</v>
      </c>
      <c r="DX62" s="182"/>
      <c r="DY62" s="182"/>
      <c r="DZ62" s="182">
        <f>_xlfn.T.TEST(DZ7:DZ29,EJ7:EJ29,2,3)</f>
        <v>0.34363817667097607</v>
      </c>
      <c r="EA62" s="182">
        <f>_xlfn.T.TEST(EA7:EA29,EK7:EK29,2,3)</f>
        <v>0.63583055833357949</v>
      </c>
    </row>
    <row r="65" spans="6:91">
      <c r="BX65" s="183"/>
    </row>
    <row r="66" spans="6:91">
      <c r="F66" s="147">
        <v>1.9552518474467075E-8</v>
      </c>
      <c r="CM66" s="147">
        <v>1.9552518474467075E-8</v>
      </c>
    </row>
  </sheetData>
  <mergeCells count="70">
    <mergeCell ref="FW3:GB3"/>
    <mergeCell ref="GD3:GI3"/>
    <mergeCell ref="D4:M4"/>
    <mergeCell ref="O4:X4"/>
    <mergeCell ref="Z4:AI4"/>
    <mergeCell ref="AK4:AT4"/>
    <mergeCell ref="AZ4:BI4"/>
    <mergeCell ref="CK4:CT4"/>
    <mergeCell ref="CV4:DE4"/>
    <mergeCell ref="DG4:DP4"/>
    <mergeCell ref="GD4:GE4"/>
    <mergeCell ref="GF4:GG4"/>
    <mergeCell ref="GH4:GI4"/>
    <mergeCell ref="FW4:FX4"/>
    <mergeCell ref="FY4:FZ4"/>
    <mergeCell ref="GA4:GB4"/>
    <mergeCell ref="DR4:EA4"/>
    <mergeCell ref="EB4:EK4"/>
    <mergeCell ref="EM4:EV4"/>
    <mergeCell ref="S5:T5"/>
    <mergeCell ref="U5:V5"/>
    <mergeCell ref="W5:X5"/>
    <mergeCell ref="Z5:AA5"/>
    <mergeCell ref="AB5:AC5"/>
    <mergeCell ref="BF5:BG5"/>
    <mergeCell ref="AF5:AG5"/>
    <mergeCell ref="AH5:AI5"/>
    <mergeCell ref="AK5:AL5"/>
    <mergeCell ref="AM5:AN5"/>
    <mergeCell ref="AO5:AP5"/>
    <mergeCell ref="AU5:AX5"/>
    <mergeCell ref="AZ5:BA5"/>
    <mergeCell ref="BB5:BC5"/>
    <mergeCell ref="O5:P5"/>
    <mergeCell ref="Q5:R5"/>
    <mergeCell ref="BD5:BE5"/>
    <mergeCell ref="AD5:AE5"/>
    <mergeCell ref="AQ5:AR5"/>
    <mergeCell ref="AS5:AT5"/>
    <mergeCell ref="DG5:DH5"/>
    <mergeCell ref="BH5:BI5"/>
    <mergeCell ref="CK5:CL5"/>
    <mergeCell ref="CM5:CN5"/>
    <mergeCell ref="CO5:CP5"/>
    <mergeCell ref="CQ5:CR5"/>
    <mergeCell ref="CS5:CT5"/>
    <mergeCell ref="CV5:CW5"/>
    <mergeCell ref="CX5:CY5"/>
    <mergeCell ref="CZ5:DA5"/>
    <mergeCell ref="DB5:DC5"/>
    <mergeCell ref="DD5:DE5"/>
    <mergeCell ref="EF5:EG5"/>
    <mergeCell ref="DI5:DJ5"/>
    <mergeCell ref="DK5:DL5"/>
    <mergeCell ref="DM5:DN5"/>
    <mergeCell ref="DO5:DP5"/>
    <mergeCell ref="DR5:DS5"/>
    <mergeCell ref="DT5:DU5"/>
    <mergeCell ref="DV5:DW5"/>
    <mergeCell ref="DX5:DY5"/>
    <mergeCell ref="DZ5:EA5"/>
    <mergeCell ref="EB5:EC5"/>
    <mergeCell ref="ED5:EE5"/>
    <mergeCell ref="EU5:EV5"/>
    <mergeCell ref="EH5:EI5"/>
    <mergeCell ref="EJ5:EK5"/>
    <mergeCell ref="EM5:EN5"/>
    <mergeCell ref="EO5:EP5"/>
    <mergeCell ref="EQ5:ER5"/>
    <mergeCell ref="ES5:ET5"/>
  </mergeCells>
  <phoneticPr fontId="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E5896-CD53-4D3A-A8B3-187781E3D554}">
  <dimension ref="A1:AT2765"/>
  <sheetViews>
    <sheetView zoomScale="70" zoomScaleNormal="70" workbookViewId="0">
      <pane xSplit="4" ySplit="3" topLeftCell="E44" activePane="bottomRight" state="frozen"/>
      <selection pane="topRight" activeCell="F1" sqref="F1"/>
      <selection pane="bottomLeft" activeCell="A4" sqref="A4"/>
      <selection pane="bottomRight" activeCell="L51" sqref="L51"/>
    </sheetView>
  </sheetViews>
  <sheetFormatPr defaultRowHeight="14.15"/>
  <cols>
    <col min="1" max="2" width="9.23046875" style="133"/>
    <col min="3" max="3" width="10.765625" style="133" bestFit="1" customWidth="1"/>
    <col min="4" max="4" width="11.69140625" style="133" bestFit="1" customWidth="1"/>
    <col min="5" max="6" width="11.69140625" style="141" customWidth="1"/>
    <col min="7" max="39" width="11.69140625" style="133" customWidth="1"/>
    <col min="40" max="16384" width="9.23046875" style="133"/>
  </cols>
  <sheetData>
    <row r="1" spans="1:46">
      <c r="A1" s="133">
        <v>2762</v>
      </c>
      <c r="E1" s="142" t="s">
        <v>272</v>
      </c>
      <c r="G1" s="133" t="s">
        <v>300</v>
      </c>
      <c r="O1" s="133" t="s">
        <v>301</v>
      </c>
      <c r="W1" s="133" t="s">
        <v>302</v>
      </c>
      <c r="AA1" s="134" t="s">
        <v>303</v>
      </c>
      <c r="AC1" s="133" t="s">
        <v>304</v>
      </c>
      <c r="AI1" s="133" t="s">
        <v>305</v>
      </c>
      <c r="AO1" s="133" t="s">
        <v>306</v>
      </c>
    </row>
    <row r="2" spans="1:46">
      <c r="A2" s="133">
        <v>1</v>
      </c>
      <c r="G2" s="133" t="s">
        <v>307</v>
      </c>
      <c r="I2" s="133" t="s">
        <v>308</v>
      </c>
      <c r="K2" s="133" t="s">
        <v>309</v>
      </c>
      <c r="M2" s="133" t="s">
        <v>310</v>
      </c>
      <c r="O2" s="133" t="s">
        <v>307</v>
      </c>
      <c r="Q2" s="133" t="s">
        <v>308</v>
      </c>
      <c r="S2" s="133" t="s">
        <v>309</v>
      </c>
      <c r="U2" s="133" t="s">
        <v>310</v>
      </c>
      <c r="W2" s="133" t="s">
        <v>307</v>
      </c>
      <c r="Y2" s="133" t="s">
        <v>308</v>
      </c>
      <c r="AA2" s="133" t="s">
        <v>309</v>
      </c>
      <c r="AC2" s="133" t="s">
        <v>307</v>
      </c>
      <c r="AE2" s="133" t="s">
        <v>308</v>
      </c>
      <c r="AG2" s="133" t="s">
        <v>309</v>
      </c>
      <c r="AI2" s="133" t="s">
        <v>307</v>
      </c>
      <c r="AK2" s="133" t="s">
        <v>308</v>
      </c>
      <c r="AM2" s="133" t="s">
        <v>309</v>
      </c>
      <c r="AO2" s="133" t="s">
        <v>307</v>
      </c>
      <c r="AQ2" s="133" t="s">
        <v>308</v>
      </c>
      <c r="AS2" s="133" t="s">
        <v>309</v>
      </c>
    </row>
    <row r="3" spans="1:46">
      <c r="A3" s="133" t="s">
        <v>311</v>
      </c>
      <c r="B3" s="133" t="s">
        <v>312</v>
      </c>
      <c r="C3" s="133" t="s">
        <v>313</v>
      </c>
      <c r="E3" s="142" t="s">
        <v>321</v>
      </c>
      <c r="F3" s="142" t="s">
        <v>322</v>
      </c>
      <c r="G3" s="145" t="s">
        <v>314</v>
      </c>
      <c r="H3" s="133" t="s">
        <v>315</v>
      </c>
      <c r="I3" s="133" t="s">
        <v>314</v>
      </c>
      <c r="J3" s="133" t="s">
        <v>315</v>
      </c>
      <c r="K3" s="133" t="s">
        <v>314</v>
      </c>
      <c r="L3" s="133" t="s">
        <v>315</v>
      </c>
      <c r="M3" s="133" t="s">
        <v>314</v>
      </c>
      <c r="N3" s="133" t="s">
        <v>315</v>
      </c>
      <c r="O3" s="133" t="s">
        <v>314</v>
      </c>
      <c r="P3" s="133" t="s">
        <v>315</v>
      </c>
      <c r="Q3" s="133" t="s">
        <v>314</v>
      </c>
      <c r="R3" s="133" t="s">
        <v>315</v>
      </c>
      <c r="S3" s="133" t="s">
        <v>314</v>
      </c>
      <c r="T3" s="133" t="s">
        <v>315</v>
      </c>
      <c r="U3" s="133" t="s">
        <v>314</v>
      </c>
      <c r="V3" s="133" t="s">
        <v>315</v>
      </c>
      <c r="W3" s="133" t="s">
        <v>314</v>
      </c>
      <c r="X3" s="133" t="s">
        <v>315</v>
      </c>
      <c r="Y3" s="133" t="s">
        <v>314</v>
      </c>
      <c r="Z3" s="133" t="s">
        <v>315</v>
      </c>
      <c r="AA3" s="133" t="s">
        <v>314</v>
      </c>
      <c r="AB3" s="133" t="s">
        <v>315</v>
      </c>
      <c r="AC3" s="133" t="s">
        <v>314</v>
      </c>
      <c r="AD3" s="133" t="s">
        <v>315</v>
      </c>
      <c r="AE3" s="133" t="s">
        <v>314</v>
      </c>
      <c r="AF3" s="133" t="s">
        <v>315</v>
      </c>
      <c r="AG3" s="133" t="s">
        <v>314</v>
      </c>
      <c r="AH3" s="133" t="s">
        <v>315</v>
      </c>
      <c r="AI3" s="133" t="s">
        <v>314</v>
      </c>
      <c r="AJ3" s="133" t="s">
        <v>315</v>
      </c>
      <c r="AK3" s="133" t="s">
        <v>314</v>
      </c>
      <c r="AL3" s="133" t="s">
        <v>315</v>
      </c>
      <c r="AM3" s="133" t="s">
        <v>314</v>
      </c>
      <c r="AN3" s="133" t="s">
        <v>315</v>
      </c>
      <c r="AO3" s="133" t="s">
        <v>314</v>
      </c>
      <c r="AP3" s="133" t="s">
        <v>315</v>
      </c>
      <c r="AQ3" s="133" t="s">
        <v>314</v>
      </c>
      <c r="AR3" s="133" t="s">
        <v>315</v>
      </c>
      <c r="AS3" s="133" t="s">
        <v>314</v>
      </c>
      <c r="AT3" s="133" t="s">
        <v>315</v>
      </c>
    </row>
    <row r="4" spans="1:46">
      <c r="A4" s="133">
        <v>1</v>
      </c>
      <c r="B4" s="133">
        <v>0</v>
      </c>
      <c r="C4" s="135">
        <v>0</v>
      </c>
      <c r="D4" s="136" t="s">
        <v>316</v>
      </c>
      <c r="E4" s="143">
        <f>AVERAGE(G4,I4,K4,M4,O4,Q4,S4,U4,W4,Y4,AA4,AC4,AE4,AG4,AI4,AK4,AM4,AO4,AQ4,AS4)</f>
        <v>32.839375000000004</v>
      </c>
      <c r="F4" s="143">
        <f>AVERAGE(H4,J4,L4,N4,P4,R4,T4,V4,X4,Z4,AB4,AD4,AF4,AH4,AJ4,AL4,AN4,AP4,AR4,AT4)</f>
        <v>32.64</v>
      </c>
      <c r="I4" s="133">
        <v>30.1</v>
      </c>
      <c r="J4" s="133">
        <v>30.27</v>
      </c>
      <c r="K4" s="133">
        <v>30.98</v>
      </c>
      <c r="L4" s="133">
        <v>30.89</v>
      </c>
      <c r="M4" s="133">
        <v>32.86</v>
      </c>
      <c r="N4" s="133">
        <v>32.369999999999997</v>
      </c>
      <c r="O4" s="133">
        <v>34.700000000000003</v>
      </c>
      <c r="P4" s="133">
        <v>34.130000000000003</v>
      </c>
      <c r="Q4" s="133">
        <v>34.24</v>
      </c>
      <c r="R4" s="133">
        <v>33.729999999999997</v>
      </c>
      <c r="S4" s="133">
        <v>33.08</v>
      </c>
      <c r="T4" s="133">
        <v>33.270000000000003</v>
      </c>
      <c r="U4" s="133">
        <v>34.25</v>
      </c>
      <c r="V4" s="133">
        <v>34.75</v>
      </c>
      <c r="W4" s="133">
        <v>32.549999999999997</v>
      </c>
      <c r="X4" s="133">
        <v>31.98</v>
      </c>
      <c r="Y4" s="133">
        <v>31.49</v>
      </c>
      <c r="Z4" s="133">
        <v>31.19</v>
      </c>
      <c r="AA4" s="133">
        <v>33.19</v>
      </c>
      <c r="AB4" s="133">
        <v>33.42</v>
      </c>
      <c r="AC4" s="133">
        <v>32.67</v>
      </c>
      <c r="AD4" s="133">
        <v>32.69</v>
      </c>
      <c r="AG4" s="133">
        <v>30.22</v>
      </c>
      <c r="AH4" s="133">
        <v>29.14</v>
      </c>
      <c r="AI4" s="133">
        <v>33.44</v>
      </c>
      <c r="AJ4" s="133">
        <v>32.619999999999997</v>
      </c>
      <c r="AK4" s="133">
        <v>34.1</v>
      </c>
      <c r="AL4" s="133">
        <v>33.76</v>
      </c>
      <c r="AO4" s="133">
        <v>33.29</v>
      </c>
      <c r="AP4" s="133">
        <v>33.57</v>
      </c>
      <c r="AQ4" s="133">
        <v>34.270000000000003</v>
      </c>
      <c r="AR4" s="133">
        <v>34.46</v>
      </c>
    </row>
    <row r="5" spans="1:46">
      <c r="A5" s="133">
        <v>2</v>
      </c>
      <c r="B5" s="133">
        <v>10</v>
      </c>
      <c r="C5" s="137"/>
      <c r="D5" s="136" t="s">
        <v>316</v>
      </c>
      <c r="E5" s="143">
        <f t="shared" ref="E5:E68" si="0">AVERAGE(G5,I5,K5,M5,O5,Q5,S5,U5,W5,Y5,AA5,AC5,AE5,AG5,AI5,AK5,AM5,AO5,AQ5,AS5)</f>
        <v>32.932941176470592</v>
      </c>
      <c r="F5" s="143">
        <f t="shared" ref="F5:F68" si="1">AVERAGE(H5,J5,L5,N5,P5,R5,T5,V5,X5,Z5,AB5,AD5,AF5,AH5,AJ5,AL5,AN5,AP5,AR5,AT5)</f>
        <v>32.709999999999994</v>
      </c>
      <c r="I5" s="133">
        <v>30.2</v>
      </c>
      <c r="J5" s="133">
        <v>30.25</v>
      </c>
      <c r="K5" s="133">
        <v>30.99</v>
      </c>
      <c r="L5" s="133">
        <v>30.94</v>
      </c>
      <c r="M5" s="133">
        <v>32.96</v>
      </c>
      <c r="N5" s="133">
        <v>32.36</v>
      </c>
      <c r="O5" s="133">
        <v>34.71</v>
      </c>
      <c r="P5" s="133">
        <v>34.08</v>
      </c>
      <c r="Q5" s="133">
        <v>34.22</v>
      </c>
      <c r="R5" s="133">
        <v>33.799999999999997</v>
      </c>
      <c r="S5" s="133">
        <v>33.15</v>
      </c>
      <c r="T5" s="133">
        <v>33.340000000000003</v>
      </c>
      <c r="U5" s="133">
        <v>34.18</v>
      </c>
      <c r="V5" s="133">
        <v>34.729999999999997</v>
      </c>
      <c r="W5" s="133">
        <v>32.53</v>
      </c>
      <c r="X5" s="133">
        <v>31.9</v>
      </c>
      <c r="Y5" s="133">
        <v>31.46</v>
      </c>
      <c r="Z5" s="133">
        <v>31.22</v>
      </c>
      <c r="AA5" s="133">
        <v>33.31</v>
      </c>
      <c r="AB5" s="133">
        <v>33.380000000000003</v>
      </c>
      <c r="AC5" s="133">
        <v>32.700000000000003</v>
      </c>
      <c r="AD5" s="133">
        <v>32.71</v>
      </c>
      <c r="AE5" s="133">
        <v>34.36</v>
      </c>
      <c r="AF5" s="133">
        <v>33.94</v>
      </c>
      <c r="AG5" s="133">
        <v>29.92</v>
      </c>
      <c r="AH5" s="133">
        <v>28.93</v>
      </c>
      <c r="AI5" s="133">
        <v>33.520000000000003</v>
      </c>
      <c r="AJ5" s="133">
        <v>32.56</v>
      </c>
      <c r="AK5" s="133">
        <v>34.11</v>
      </c>
      <c r="AL5" s="133">
        <v>33.770000000000003</v>
      </c>
      <c r="AO5" s="133">
        <v>33.270000000000003</v>
      </c>
      <c r="AP5" s="133">
        <v>33.65</v>
      </c>
      <c r="AQ5" s="133">
        <v>34.270000000000003</v>
      </c>
      <c r="AR5" s="133">
        <v>34.51</v>
      </c>
    </row>
    <row r="6" spans="1:46">
      <c r="A6" s="133">
        <v>3</v>
      </c>
      <c r="B6" s="133">
        <v>20</v>
      </c>
      <c r="C6" s="137"/>
      <c r="D6" s="136" t="s">
        <v>316</v>
      </c>
      <c r="E6" s="143">
        <f t="shared" si="0"/>
        <v>32.968235294117648</v>
      </c>
      <c r="F6" s="143">
        <f t="shared" si="1"/>
        <v>32.734117647058824</v>
      </c>
      <c r="I6" s="133">
        <v>30.24</v>
      </c>
      <c r="J6" s="133">
        <v>30.3</v>
      </c>
      <c r="K6" s="133">
        <v>31.06</v>
      </c>
      <c r="L6" s="133">
        <v>30.91</v>
      </c>
      <c r="M6" s="133">
        <v>33.01</v>
      </c>
      <c r="N6" s="133">
        <v>32.35</v>
      </c>
      <c r="O6" s="133">
        <v>34.69</v>
      </c>
      <c r="P6" s="133">
        <v>34.06</v>
      </c>
      <c r="Q6" s="133">
        <v>34.299999999999997</v>
      </c>
      <c r="R6" s="133">
        <v>33.82</v>
      </c>
      <c r="S6" s="133">
        <v>33.229999999999997</v>
      </c>
      <c r="T6" s="133">
        <v>33.4</v>
      </c>
      <c r="U6" s="133">
        <v>34.17</v>
      </c>
      <c r="V6" s="133">
        <v>34.71</v>
      </c>
      <c r="W6" s="133">
        <v>32.46</v>
      </c>
      <c r="X6" s="133">
        <v>32</v>
      </c>
      <c r="Y6" s="133">
        <v>31.48</v>
      </c>
      <c r="Z6" s="133">
        <v>31.3</v>
      </c>
      <c r="AA6" s="133">
        <v>33.25</v>
      </c>
      <c r="AB6" s="133">
        <v>33.28</v>
      </c>
      <c r="AC6" s="133">
        <v>32.71</v>
      </c>
      <c r="AD6" s="133">
        <v>32.74</v>
      </c>
      <c r="AE6" s="133">
        <v>34.47</v>
      </c>
      <c r="AF6" s="133">
        <v>33.979999999999997</v>
      </c>
      <c r="AG6" s="133">
        <v>30.11</v>
      </c>
      <c r="AH6" s="133">
        <v>29.06</v>
      </c>
      <c r="AI6" s="133">
        <v>33.590000000000003</v>
      </c>
      <c r="AJ6" s="133">
        <v>32.6</v>
      </c>
      <c r="AK6" s="133">
        <v>34.119999999999997</v>
      </c>
      <c r="AL6" s="133">
        <v>33.76</v>
      </c>
      <c r="AO6" s="133">
        <v>33.32</v>
      </c>
      <c r="AP6" s="133">
        <v>33.700000000000003</v>
      </c>
      <c r="AQ6" s="133">
        <v>34.25</v>
      </c>
      <c r="AR6" s="133">
        <v>34.51</v>
      </c>
    </row>
    <row r="7" spans="1:46">
      <c r="A7" s="133">
        <v>4</v>
      </c>
      <c r="B7" s="133">
        <v>30</v>
      </c>
      <c r="C7" s="137"/>
      <c r="D7" s="136" t="s">
        <v>316</v>
      </c>
      <c r="E7" s="143">
        <f t="shared" si="0"/>
        <v>33.010000000000005</v>
      </c>
      <c r="F7" s="143">
        <f t="shared" si="1"/>
        <v>32.760588235294115</v>
      </c>
      <c r="I7" s="133">
        <v>30.36</v>
      </c>
      <c r="J7" s="133">
        <v>30.45</v>
      </c>
      <c r="K7" s="133">
        <v>31.06</v>
      </c>
      <c r="L7" s="133">
        <v>30.94</v>
      </c>
      <c r="M7" s="133">
        <v>33.11</v>
      </c>
      <c r="N7" s="133">
        <v>32.299999999999997</v>
      </c>
      <c r="O7" s="133">
        <v>34.659999999999997</v>
      </c>
      <c r="P7" s="133">
        <v>33.97</v>
      </c>
      <c r="Q7" s="133">
        <v>34.29</v>
      </c>
      <c r="R7" s="133">
        <v>33.83</v>
      </c>
      <c r="S7" s="133">
        <v>33.299999999999997</v>
      </c>
      <c r="T7" s="133">
        <v>33.44</v>
      </c>
      <c r="U7" s="133">
        <v>34.19</v>
      </c>
      <c r="V7" s="133">
        <v>34.700000000000003</v>
      </c>
      <c r="W7" s="133">
        <v>32.479999999999997</v>
      </c>
      <c r="X7" s="133">
        <v>32.01</v>
      </c>
      <c r="Y7" s="133">
        <v>31.55</v>
      </c>
      <c r="Z7" s="133">
        <v>31.31</v>
      </c>
      <c r="AA7" s="133">
        <v>33.28</v>
      </c>
      <c r="AB7" s="133">
        <v>33.28</v>
      </c>
      <c r="AC7" s="133">
        <v>32.72</v>
      </c>
      <c r="AD7" s="133">
        <v>32.770000000000003</v>
      </c>
      <c r="AE7" s="133">
        <v>34.549999999999997</v>
      </c>
      <c r="AF7" s="133">
        <v>34.04</v>
      </c>
      <c r="AG7" s="133">
        <v>30.11</v>
      </c>
      <c r="AH7" s="133">
        <v>29.13</v>
      </c>
      <c r="AI7" s="133">
        <v>33.67</v>
      </c>
      <c r="AJ7" s="133">
        <v>32.65</v>
      </c>
      <c r="AK7" s="133">
        <v>34.130000000000003</v>
      </c>
      <c r="AL7" s="133">
        <v>33.75</v>
      </c>
      <c r="AO7" s="133">
        <v>33.39</v>
      </c>
      <c r="AP7" s="133">
        <v>33.72</v>
      </c>
      <c r="AQ7" s="133">
        <v>34.32</v>
      </c>
      <c r="AR7" s="133">
        <v>34.64</v>
      </c>
    </row>
    <row r="8" spans="1:46">
      <c r="A8" s="133">
        <v>5</v>
      </c>
      <c r="B8" s="133">
        <v>40</v>
      </c>
      <c r="C8" s="137"/>
      <c r="D8" s="136" t="s">
        <v>316</v>
      </c>
      <c r="E8" s="143">
        <f t="shared" si="0"/>
        <v>33.074117647058827</v>
      </c>
      <c r="F8" s="143">
        <f t="shared" si="1"/>
        <v>32.819411764705876</v>
      </c>
      <c r="I8" s="133">
        <v>30.55</v>
      </c>
      <c r="J8" s="133">
        <v>30.9</v>
      </c>
      <c r="K8" s="133">
        <v>31.25</v>
      </c>
      <c r="L8" s="133">
        <v>31.1</v>
      </c>
      <c r="M8" s="133">
        <v>33.049999999999997</v>
      </c>
      <c r="N8" s="133">
        <v>32.28</v>
      </c>
      <c r="O8" s="133">
        <v>34.64</v>
      </c>
      <c r="P8" s="133">
        <v>33.99</v>
      </c>
      <c r="Q8" s="133">
        <v>34.479999999999997</v>
      </c>
      <c r="R8" s="133">
        <v>33.79</v>
      </c>
      <c r="S8" s="133">
        <v>33.35</v>
      </c>
      <c r="T8" s="133">
        <v>33.409999999999997</v>
      </c>
      <c r="U8" s="133">
        <v>34.25</v>
      </c>
      <c r="V8" s="133">
        <v>34.64</v>
      </c>
      <c r="W8" s="133">
        <v>32.479999999999997</v>
      </c>
      <c r="X8" s="133">
        <v>32.08</v>
      </c>
      <c r="Y8" s="133">
        <v>31.61</v>
      </c>
      <c r="Z8" s="133">
        <v>31.34</v>
      </c>
      <c r="AA8" s="133">
        <v>33.299999999999997</v>
      </c>
      <c r="AB8" s="133">
        <v>33.29</v>
      </c>
      <c r="AC8" s="133">
        <v>32.799999999999997</v>
      </c>
      <c r="AD8" s="133">
        <v>32.79</v>
      </c>
      <c r="AE8" s="133">
        <v>34.61</v>
      </c>
      <c r="AF8" s="133">
        <v>34.119999999999997</v>
      </c>
      <c r="AG8" s="133">
        <v>30.17</v>
      </c>
      <c r="AH8" s="133">
        <v>29.21</v>
      </c>
      <c r="AI8" s="133">
        <v>33.729999999999997</v>
      </c>
      <c r="AJ8" s="133">
        <v>32.72</v>
      </c>
      <c r="AK8" s="133">
        <v>34.15</v>
      </c>
      <c r="AL8" s="133">
        <v>33.76</v>
      </c>
      <c r="AO8" s="133">
        <v>33.46</v>
      </c>
      <c r="AP8" s="133">
        <v>33.74</v>
      </c>
      <c r="AQ8" s="133">
        <v>34.380000000000003</v>
      </c>
      <c r="AR8" s="133">
        <v>34.770000000000003</v>
      </c>
    </row>
    <row r="9" spans="1:46">
      <c r="A9" s="133">
        <v>6</v>
      </c>
      <c r="B9" s="133">
        <v>50</v>
      </c>
      <c r="C9" s="137"/>
      <c r="D9" s="136" t="s">
        <v>316</v>
      </c>
      <c r="E9" s="143">
        <f t="shared" si="0"/>
        <v>33.102941176470587</v>
      </c>
      <c r="F9" s="143">
        <f t="shared" si="1"/>
        <v>32.804117647058831</v>
      </c>
      <c r="I9" s="133">
        <v>30.6</v>
      </c>
      <c r="J9" s="133">
        <v>30.78</v>
      </c>
      <c r="K9" s="133">
        <v>31.33</v>
      </c>
      <c r="L9" s="133">
        <v>31.08</v>
      </c>
      <c r="M9" s="133">
        <v>32.99</v>
      </c>
      <c r="N9" s="133">
        <v>32.26</v>
      </c>
      <c r="O9" s="133">
        <v>34.619999999999997</v>
      </c>
      <c r="P9" s="133">
        <v>34</v>
      </c>
      <c r="Q9" s="133">
        <v>34.57</v>
      </c>
      <c r="R9" s="133">
        <v>33.76</v>
      </c>
      <c r="S9" s="133">
        <v>33.369999999999997</v>
      </c>
      <c r="T9" s="133">
        <v>33.369999999999997</v>
      </c>
      <c r="U9" s="133">
        <v>34.25</v>
      </c>
      <c r="V9" s="133">
        <v>34.659999999999997</v>
      </c>
      <c r="W9" s="133">
        <v>32.51</v>
      </c>
      <c r="X9" s="133">
        <v>32.119999999999997</v>
      </c>
      <c r="Y9" s="133">
        <v>31.74</v>
      </c>
      <c r="Z9" s="133">
        <v>31.41</v>
      </c>
      <c r="AA9" s="133">
        <v>33.33</v>
      </c>
      <c r="AB9" s="133">
        <v>33.29</v>
      </c>
      <c r="AC9" s="133">
        <v>32.880000000000003</v>
      </c>
      <c r="AD9" s="133">
        <v>32.83</v>
      </c>
      <c r="AE9" s="133">
        <v>34.619999999999997</v>
      </c>
      <c r="AF9" s="133">
        <v>34.11</v>
      </c>
      <c r="AG9" s="133">
        <v>30.25</v>
      </c>
      <c r="AH9" s="133">
        <v>29.23</v>
      </c>
      <c r="AI9" s="133">
        <v>33.72</v>
      </c>
      <c r="AJ9" s="133">
        <v>32.76</v>
      </c>
      <c r="AK9" s="133">
        <v>34.11</v>
      </c>
      <c r="AL9" s="133">
        <v>33.76</v>
      </c>
      <c r="AO9" s="133">
        <v>33.479999999999997</v>
      </c>
      <c r="AP9" s="133">
        <v>33.630000000000003</v>
      </c>
      <c r="AQ9" s="133">
        <v>34.380000000000003</v>
      </c>
      <c r="AR9" s="133">
        <v>34.619999999999997</v>
      </c>
    </row>
    <row r="10" spans="1:46">
      <c r="A10" s="133">
        <v>7</v>
      </c>
      <c r="B10" s="133">
        <v>60</v>
      </c>
      <c r="C10" s="135">
        <v>1</v>
      </c>
      <c r="D10" s="136" t="s">
        <v>316</v>
      </c>
      <c r="E10" s="143">
        <f t="shared" si="0"/>
        <v>33.118235294117646</v>
      </c>
      <c r="F10" s="143">
        <f t="shared" si="1"/>
        <v>32.79117647058824</v>
      </c>
      <c r="I10" s="133">
        <v>30.8</v>
      </c>
      <c r="J10" s="133">
        <v>30.87</v>
      </c>
      <c r="K10" s="133">
        <v>31.33</v>
      </c>
      <c r="L10" s="133">
        <v>31.06</v>
      </c>
      <c r="M10" s="133">
        <v>33.08</v>
      </c>
      <c r="N10" s="133">
        <v>32.28</v>
      </c>
      <c r="O10" s="133">
        <v>34.64</v>
      </c>
      <c r="P10" s="133">
        <v>34.020000000000003</v>
      </c>
      <c r="Q10" s="133">
        <v>34.49</v>
      </c>
      <c r="R10" s="133">
        <v>33.81</v>
      </c>
      <c r="S10" s="133">
        <v>33.380000000000003</v>
      </c>
      <c r="T10" s="133">
        <v>33.270000000000003</v>
      </c>
      <c r="U10" s="133">
        <v>34.229999999999997</v>
      </c>
      <c r="V10" s="133">
        <v>34.69</v>
      </c>
      <c r="W10" s="133">
        <v>32.46</v>
      </c>
      <c r="X10" s="133">
        <v>32.14</v>
      </c>
      <c r="Y10" s="133">
        <v>31.87</v>
      </c>
      <c r="Z10" s="133">
        <v>31.48</v>
      </c>
      <c r="AA10" s="133">
        <v>33.31</v>
      </c>
      <c r="AB10" s="133">
        <v>33.29</v>
      </c>
      <c r="AC10" s="133">
        <v>32.92</v>
      </c>
      <c r="AD10" s="133">
        <v>32.83</v>
      </c>
      <c r="AE10" s="133">
        <v>34.49</v>
      </c>
      <c r="AF10" s="133">
        <v>33.99</v>
      </c>
      <c r="AG10" s="133">
        <v>30.28</v>
      </c>
      <c r="AH10" s="133">
        <v>29.21</v>
      </c>
      <c r="AI10" s="133">
        <v>33.76</v>
      </c>
      <c r="AJ10" s="133">
        <v>32.770000000000003</v>
      </c>
      <c r="AK10" s="133">
        <v>34.1</v>
      </c>
      <c r="AL10" s="133">
        <v>33.49</v>
      </c>
      <c r="AO10" s="133">
        <v>33.5</v>
      </c>
      <c r="AP10" s="133">
        <v>33.68</v>
      </c>
      <c r="AQ10" s="133">
        <v>34.369999999999997</v>
      </c>
      <c r="AR10" s="133">
        <v>34.57</v>
      </c>
    </row>
    <row r="11" spans="1:46">
      <c r="A11" s="133">
        <v>8</v>
      </c>
      <c r="B11" s="133">
        <v>70</v>
      </c>
      <c r="C11" s="137"/>
      <c r="D11" s="136" t="s">
        <v>316</v>
      </c>
      <c r="E11" s="143">
        <f t="shared" si="0"/>
        <v>33.115294117647053</v>
      </c>
      <c r="F11" s="143">
        <f t="shared" si="1"/>
        <v>32.797647058823536</v>
      </c>
      <c r="I11" s="133">
        <v>30.9</v>
      </c>
      <c r="J11" s="133">
        <v>30.85</v>
      </c>
      <c r="K11" s="133">
        <v>31.3</v>
      </c>
      <c r="L11" s="133">
        <v>31.03</v>
      </c>
      <c r="M11" s="133">
        <v>33.090000000000003</v>
      </c>
      <c r="N11" s="133">
        <v>32.39</v>
      </c>
      <c r="O11" s="133">
        <v>34.659999999999997</v>
      </c>
      <c r="P11" s="133">
        <v>34.04</v>
      </c>
      <c r="Q11" s="133">
        <v>34.409999999999997</v>
      </c>
      <c r="R11" s="133">
        <v>33.770000000000003</v>
      </c>
      <c r="S11" s="133">
        <v>33.36</v>
      </c>
      <c r="T11" s="133">
        <v>33.24</v>
      </c>
      <c r="U11" s="133">
        <v>34.159999999999997</v>
      </c>
      <c r="V11" s="133">
        <v>34.71</v>
      </c>
      <c r="W11" s="133">
        <v>32.4</v>
      </c>
      <c r="X11" s="133">
        <v>32.18</v>
      </c>
      <c r="Y11" s="133">
        <v>31.98</v>
      </c>
      <c r="Z11" s="133">
        <v>31.47</v>
      </c>
      <c r="AA11" s="133">
        <v>33.28</v>
      </c>
      <c r="AB11" s="133">
        <v>33.229999999999997</v>
      </c>
      <c r="AC11" s="133">
        <v>32.96</v>
      </c>
      <c r="AD11" s="133">
        <v>32.880000000000003</v>
      </c>
      <c r="AE11" s="133">
        <v>34.450000000000003</v>
      </c>
      <c r="AF11" s="133">
        <v>34</v>
      </c>
      <c r="AG11" s="133">
        <v>30.35</v>
      </c>
      <c r="AH11" s="133">
        <v>29.22</v>
      </c>
      <c r="AI11" s="133">
        <v>33.83</v>
      </c>
      <c r="AJ11" s="133">
        <v>32.89</v>
      </c>
      <c r="AK11" s="133">
        <v>34.08</v>
      </c>
      <c r="AL11" s="133">
        <v>33.42</v>
      </c>
      <c r="AO11" s="133">
        <v>33.5</v>
      </c>
      <c r="AP11" s="133">
        <v>33.71</v>
      </c>
      <c r="AQ11" s="133">
        <v>34.25</v>
      </c>
      <c r="AR11" s="133">
        <v>34.53</v>
      </c>
    </row>
    <row r="12" spans="1:46">
      <c r="A12" s="133">
        <v>9</v>
      </c>
      <c r="B12" s="133">
        <v>80</v>
      </c>
      <c r="C12" s="137"/>
      <c r="D12" s="136" t="s">
        <v>316</v>
      </c>
      <c r="E12" s="143">
        <f t="shared" si="0"/>
        <v>33.102941176470587</v>
      </c>
      <c r="F12" s="143">
        <f t="shared" si="1"/>
        <v>32.811176470588236</v>
      </c>
      <c r="I12" s="133">
        <v>30.95</v>
      </c>
      <c r="J12" s="133">
        <v>30.85</v>
      </c>
      <c r="K12" s="133">
        <v>31.28</v>
      </c>
      <c r="L12" s="133">
        <v>31.11</v>
      </c>
      <c r="M12" s="133">
        <v>33.17</v>
      </c>
      <c r="N12" s="133">
        <v>32.36</v>
      </c>
      <c r="O12" s="133">
        <v>34.659999999999997</v>
      </c>
      <c r="P12" s="133">
        <v>34.01</v>
      </c>
      <c r="Q12" s="133">
        <v>34.36</v>
      </c>
      <c r="R12" s="133">
        <v>33.81</v>
      </c>
      <c r="S12" s="133">
        <v>33.369999999999997</v>
      </c>
      <c r="T12" s="133">
        <v>33.21</v>
      </c>
      <c r="U12" s="133">
        <v>34.119999999999997</v>
      </c>
      <c r="V12" s="133">
        <v>34.71</v>
      </c>
      <c r="W12" s="133">
        <v>32.39</v>
      </c>
      <c r="X12" s="133">
        <v>32.21</v>
      </c>
      <c r="Y12" s="133">
        <v>31.96</v>
      </c>
      <c r="Z12" s="133">
        <v>31.51</v>
      </c>
      <c r="AA12" s="133">
        <v>33.159999999999997</v>
      </c>
      <c r="AB12" s="133">
        <v>33.14</v>
      </c>
      <c r="AC12" s="133">
        <v>32.93</v>
      </c>
      <c r="AD12" s="133">
        <v>32.880000000000003</v>
      </c>
      <c r="AE12" s="133">
        <v>34.42</v>
      </c>
      <c r="AF12" s="133">
        <v>34.020000000000003</v>
      </c>
      <c r="AG12" s="133">
        <v>30.38</v>
      </c>
      <c r="AH12" s="133">
        <v>29.26</v>
      </c>
      <c r="AI12" s="133">
        <v>33.9</v>
      </c>
      <c r="AJ12" s="133">
        <v>32.97</v>
      </c>
      <c r="AK12" s="133">
        <v>33.99</v>
      </c>
      <c r="AL12" s="133">
        <v>33.56</v>
      </c>
      <c r="AO12" s="133">
        <v>33.49</v>
      </c>
      <c r="AP12" s="133">
        <v>33.69</v>
      </c>
      <c r="AQ12" s="133">
        <v>34.22</v>
      </c>
      <c r="AR12" s="133">
        <v>34.49</v>
      </c>
    </row>
    <row r="13" spans="1:46">
      <c r="A13" s="133">
        <v>10</v>
      </c>
      <c r="B13" s="133">
        <v>90</v>
      </c>
      <c r="C13" s="137"/>
      <c r="D13" s="136" t="s">
        <v>316</v>
      </c>
      <c r="E13" s="143">
        <f t="shared" si="0"/>
        <v>33.104117647058828</v>
      </c>
      <c r="F13" s="143">
        <f t="shared" si="1"/>
        <v>32.809411764705878</v>
      </c>
      <c r="I13" s="133">
        <v>31</v>
      </c>
      <c r="J13" s="133">
        <v>30.87</v>
      </c>
      <c r="K13" s="133">
        <v>31.29</v>
      </c>
      <c r="L13" s="133">
        <v>31.19</v>
      </c>
      <c r="M13" s="133">
        <v>33.229999999999997</v>
      </c>
      <c r="N13" s="133">
        <v>32.340000000000003</v>
      </c>
      <c r="O13" s="133">
        <v>34.590000000000003</v>
      </c>
      <c r="P13" s="133">
        <v>33.94</v>
      </c>
      <c r="Q13" s="133">
        <v>34.39</v>
      </c>
      <c r="R13" s="133">
        <v>33.729999999999997</v>
      </c>
      <c r="S13" s="133">
        <v>33.36</v>
      </c>
      <c r="T13" s="133">
        <v>33.17</v>
      </c>
      <c r="U13" s="133">
        <v>34.17</v>
      </c>
      <c r="V13" s="133">
        <v>34.69</v>
      </c>
      <c r="W13" s="133">
        <v>32.409999999999997</v>
      </c>
      <c r="X13" s="133">
        <v>32.22</v>
      </c>
      <c r="Y13" s="133">
        <v>31.95</v>
      </c>
      <c r="Z13" s="133">
        <v>31.61</v>
      </c>
      <c r="AA13" s="133">
        <v>33.08</v>
      </c>
      <c r="AB13" s="133">
        <v>33.119999999999997</v>
      </c>
      <c r="AC13" s="133">
        <v>32.94</v>
      </c>
      <c r="AD13" s="133">
        <v>32.9</v>
      </c>
      <c r="AE13" s="133">
        <v>34.409999999999997</v>
      </c>
      <c r="AF13" s="133">
        <v>34.07</v>
      </c>
      <c r="AG13" s="133">
        <v>30.4</v>
      </c>
      <c r="AH13" s="133">
        <v>29.27</v>
      </c>
      <c r="AI13" s="133">
        <v>33.92</v>
      </c>
      <c r="AJ13" s="133">
        <v>32.909999999999997</v>
      </c>
      <c r="AK13" s="133">
        <v>33.909999999999997</v>
      </c>
      <c r="AL13" s="133">
        <v>33.64</v>
      </c>
      <c r="AO13" s="133">
        <v>33.49</v>
      </c>
      <c r="AP13" s="133">
        <v>33.67</v>
      </c>
      <c r="AQ13" s="133">
        <v>34.229999999999997</v>
      </c>
      <c r="AR13" s="133">
        <v>34.42</v>
      </c>
    </row>
    <row r="14" spans="1:46">
      <c r="A14" s="133">
        <v>11</v>
      </c>
      <c r="B14" s="133">
        <v>100</v>
      </c>
      <c r="C14" s="137"/>
      <c r="D14" s="136" t="s">
        <v>316</v>
      </c>
      <c r="E14" s="143">
        <f t="shared" si="0"/>
        <v>33.054705882352941</v>
      </c>
      <c r="F14" s="143">
        <f t="shared" si="1"/>
        <v>32.824705882352937</v>
      </c>
      <c r="I14" s="133">
        <v>31.01</v>
      </c>
      <c r="J14" s="133">
        <v>30.96</v>
      </c>
      <c r="K14" s="133">
        <v>31.3</v>
      </c>
      <c r="L14" s="133">
        <v>31.23</v>
      </c>
      <c r="M14" s="133">
        <v>33.25</v>
      </c>
      <c r="N14" s="133">
        <v>32.4</v>
      </c>
      <c r="O14" s="133">
        <v>34.58</v>
      </c>
      <c r="P14" s="133">
        <v>33.89</v>
      </c>
      <c r="Q14" s="133">
        <v>34.409999999999997</v>
      </c>
      <c r="R14" s="133">
        <v>33.79</v>
      </c>
      <c r="S14" s="133">
        <v>33.35</v>
      </c>
      <c r="T14" s="133">
        <v>33.130000000000003</v>
      </c>
      <c r="U14" s="133">
        <v>34.130000000000003</v>
      </c>
      <c r="V14" s="133">
        <v>34.67</v>
      </c>
      <c r="W14" s="133">
        <v>32.43</v>
      </c>
      <c r="X14" s="133">
        <v>32.24</v>
      </c>
      <c r="Y14" s="133">
        <v>32.130000000000003</v>
      </c>
      <c r="Z14" s="133">
        <v>31.67</v>
      </c>
      <c r="AA14" s="133">
        <v>32.950000000000003</v>
      </c>
      <c r="AB14" s="133">
        <v>33.07</v>
      </c>
      <c r="AC14" s="133">
        <v>32.99</v>
      </c>
      <c r="AD14" s="133">
        <v>32.97</v>
      </c>
      <c r="AE14" s="133">
        <v>34.33</v>
      </c>
      <c r="AF14" s="133">
        <v>34.049999999999997</v>
      </c>
      <c r="AG14" s="133">
        <v>29.72</v>
      </c>
      <c r="AH14" s="133">
        <v>29.2</v>
      </c>
      <c r="AI14" s="133">
        <v>33.869999999999997</v>
      </c>
      <c r="AJ14" s="133">
        <v>33.01</v>
      </c>
      <c r="AK14" s="133">
        <v>33.78</v>
      </c>
      <c r="AL14" s="133">
        <v>33.630000000000003</v>
      </c>
      <c r="AO14" s="133">
        <v>33.479999999999997</v>
      </c>
      <c r="AP14" s="133">
        <v>33.630000000000003</v>
      </c>
      <c r="AQ14" s="133">
        <v>34.22</v>
      </c>
      <c r="AR14" s="133">
        <v>34.479999999999997</v>
      </c>
    </row>
    <row r="15" spans="1:46">
      <c r="A15" s="133">
        <v>12</v>
      </c>
      <c r="B15" s="133">
        <v>110</v>
      </c>
      <c r="C15" s="137"/>
      <c r="D15" s="136" t="s">
        <v>316</v>
      </c>
      <c r="E15" s="143">
        <f t="shared" si="0"/>
        <v>33.060588235294119</v>
      </c>
      <c r="F15" s="143">
        <f t="shared" si="1"/>
        <v>32.851176470588229</v>
      </c>
      <c r="I15" s="133">
        <v>31.09</v>
      </c>
      <c r="J15" s="133">
        <v>31.19</v>
      </c>
      <c r="K15" s="133">
        <v>31.32</v>
      </c>
      <c r="L15" s="133">
        <v>31.21</v>
      </c>
      <c r="M15" s="133">
        <v>33.26</v>
      </c>
      <c r="N15" s="133">
        <v>32.42</v>
      </c>
      <c r="O15" s="133">
        <v>34.49</v>
      </c>
      <c r="P15" s="133">
        <v>33.869999999999997</v>
      </c>
      <c r="Q15" s="133">
        <v>34.46</v>
      </c>
      <c r="R15" s="133">
        <v>33.82</v>
      </c>
      <c r="S15" s="133">
        <v>33.32</v>
      </c>
      <c r="T15" s="133">
        <v>33.21</v>
      </c>
      <c r="U15" s="133">
        <v>34.159999999999997</v>
      </c>
      <c r="V15" s="133">
        <v>34.64</v>
      </c>
      <c r="W15" s="133">
        <v>32.450000000000003</v>
      </c>
      <c r="X15" s="133">
        <v>32.28</v>
      </c>
      <c r="Y15" s="133">
        <v>32.21</v>
      </c>
      <c r="Z15" s="133">
        <v>31.83</v>
      </c>
      <c r="AA15" s="133">
        <v>32.869999999999997</v>
      </c>
      <c r="AB15" s="133">
        <v>33.01</v>
      </c>
      <c r="AC15" s="133">
        <v>33</v>
      </c>
      <c r="AD15" s="133">
        <v>33.01</v>
      </c>
      <c r="AE15" s="133">
        <v>34.35</v>
      </c>
      <c r="AF15" s="133">
        <v>34.07</v>
      </c>
      <c r="AG15" s="133">
        <v>29.66</v>
      </c>
      <c r="AH15" s="133">
        <v>29.19</v>
      </c>
      <c r="AI15" s="133">
        <v>33.94</v>
      </c>
      <c r="AJ15" s="133">
        <v>33.07</v>
      </c>
      <c r="AK15" s="133">
        <v>33.770000000000003</v>
      </c>
      <c r="AL15" s="133">
        <v>33.67</v>
      </c>
      <c r="AO15" s="133">
        <v>33.49</v>
      </c>
      <c r="AP15" s="133">
        <v>33.61</v>
      </c>
      <c r="AQ15" s="133">
        <v>34.19</v>
      </c>
      <c r="AR15" s="133">
        <v>34.369999999999997</v>
      </c>
    </row>
    <row r="16" spans="1:46">
      <c r="A16" s="133">
        <v>13</v>
      </c>
      <c r="B16" s="133">
        <v>120</v>
      </c>
      <c r="C16" s="135">
        <v>2</v>
      </c>
      <c r="D16" s="136" t="s">
        <v>316</v>
      </c>
      <c r="E16" s="143">
        <f t="shared" si="0"/>
        <v>33.060588235294119</v>
      </c>
      <c r="F16" s="143">
        <f t="shared" si="1"/>
        <v>32.865294117647061</v>
      </c>
      <c r="I16" s="133">
        <v>31.05</v>
      </c>
      <c r="J16" s="133">
        <v>31.38</v>
      </c>
      <c r="K16" s="133">
        <v>31.33</v>
      </c>
      <c r="L16" s="133">
        <v>31.22</v>
      </c>
      <c r="M16" s="133">
        <v>33.119999999999997</v>
      </c>
      <c r="N16" s="133">
        <v>32.409999999999997</v>
      </c>
      <c r="O16" s="133">
        <v>34.47</v>
      </c>
      <c r="P16" s="133">
        <v>33.82</v>
      </c>
      <c r="Q16" s="133">
        <v>34.46</v>
      </c>
      <c r="R16" s="133">
        <v>33.799999999999997</v>
      </c>
      <c r="S16" s="133">
        <v>33.26</v>
      </c>
      <c r="T16" s="133">
        <v>33.229999999999997</v>
      </c>
      <c r="U16" s="133">
        <v>34.17</v>
      </c>
      <c r="V16" s="133">
        <v>34.61</v>
      </c>
      <c r="W16" s="133">
        <v>32.479999999999997</v>
      </c>
      <c r="X16" s="133">
        <v>32.31</v>
      </c>
      <c r="Y16" s="133">
        <v>32.24</v>
      </c>
      <c r="Z16" s="133">
        <v>31.82</v>
      </c>
      <c r="AA16" s="133">
        <v>32.950000000000003</v>
      </c>
      <c r="AB16" s="133">
        <v>33.049999999999997</v>
      </c>
      <c r="AC16" s="133">
        <v>33.020000000000003</v>
      </c>
      <c r="AD16" s="133">
        <v>33.04</v>
      </c>
      <c r="AE16" s="133">
        <v>34.32</v>
      </c>
      <c r="AF16" s="133">
        <v>34.06</v>
      </c>
      <c r="AG16" s="133">
        <v>29.73</v>
      </c>
      <c r="AH16" s="133">
        <v>29.23</v>
      </c>
      <c r="AI16" s="133">
        <v>33.97</v>
      </c>
      <c r="AJ16" s="133">
        <v>33.119999999999997</v>
      </c>
      <c r="AK16" s="133">
        <v>33.82</v>
      </c>
      <c r="AL16" s="133">
        <v>33.74</v>
      </c>
      <c r="AO16" s="133">
        <v>33.479999999999997</v>
      </c>
      <c r="AP16" s="133">
        <v>33.61</v>
      </c>
      <c r="AQ16" s="133">
        <v>34.159999999999997</v>
      </c>
      <c r="AR16" s="133">
        <v>34.26</v>
      </c>
    </row>
    <row r="17" spans="1:44">
      <c r="A17" s="133">
        <v>14</v>
      </c>
      <c r="B17" s="133">
        <v>130</v>
      </c>
      <c r="C17" s="137"/>
      <c r="D17" s="136" t="s">
        <v>316</v>
      </c>
      <c r="E17" s="143">
        <f t="shared" si="0"/>
        <v>33.057647058823534</v>
      </c>
      <c r="F17" s="143">
        <f t="shared" si="1"/>
        <v>32.865882352941185</v>
      </c>
      <c r="I17" s="133">
        <v>31.1</v>
      </c>
      <c r="J17" s="133">
        <v>31.51</v>
      </c>
      <c r="K17" s="133">
        <v>31.35</v>
      </c>
      <c r="L17" s="133">
        <v>31.31</v>
      </c>
      <c r="M17" s="133">
        <v>32.97</v>
      </c>
      <c r="N17" s="133">
        <v>32.33</v>
      </c>
      <c r="O17" s="133">
        <v>34.5</v>
      </c>
      <c r="P17" s="133">
        <v>33.86</v>
      </c>
      <c r="Q17" s="133">
        <v>34.46</v>
      </c>
      <c r="R17" s="133">
        <v>33.799999999999997</v>
      </c>
      <c r="S17" s="133">
        <v>33.14</v>
      </c>
      <c r="T17" s="133">
        <v>33.200000000000003</v>
      </c>
      <c r="U17" s="133">
        <v>34.11</v>
      </c>
      <c r="V17" s="133">
        <v>34.520000000000003</v>
      </c>
      <c r="W17" s="133">
        <v>32.51</v>
      </c>
      <c r="X17" s="133">
        <v>32.33</v>
      </c>
      <c r="Y17" s="133">
        <v>32.200000000000003</v>
      </c>
      <c r="Z17" s="133">
        <v>31.72</v>
      </c>
      <c r="AA17" s="133">
        <v>33.1</v>
      </c>
      <c r="AB17" s="133">
        <v>33.04</v>
      </c>
      <c r="AC17" s="133">
        <v>33.08</v>
      </c>
      <c r="AD17" s="133">
        <v>33.04</v>
      </c>
      <c r="AE17" s="133">
        <v>34.32</v>
      </c>
      <c r="AF17" s="133">
        <v>34.04</v>
      </c>
      <c r="AG17" s="133">
        <v>29.72</v>
      </c>
      <c r="AH17" s="133">
        <v>29.22</v>
      </c>
      <c r="AI17" s="133">
        <v>34</v>
      </c>
      <c r="AJ17" s="133">
        <v>33.11</v>
      </c>
      <c r="AK17" s="133">
        <v>33.83</v>
      </c>
      <c r="AL17" s="133">
        <v>33.770000000000003</v>
      </c>
      <c r="AO17" s="133">
        <v>33.47</v>
      </c>
      <c r="AP17" s="133">
        <v>33.6</v>
      </c>
      <c r="AQ17" s="133">
        <v>34.119999999999997</v>
      </c>
      <c r="AR17" s="133">
        <v>34.32</v>
      </c>
    </row>
    <row r="18" spans="1:44">
      <c r="A18" s="133">
        <v>15</v>
      </c>
      <c r="B18" s="133">
        <v>140</v>
      </c>
      <c r="C18" s="137"/>
      <c r="D18" s="136" t="s">
        <v>316</v>
      </c>
      <c r="E18" s="143">
        <f t="shared" si="0"/>
        <v>33.071176470588235</v>
      </c>
      <c r="F18" s="143">
        <f t="shared" si="1"/>
        <v>32.880000000000003</v>
      </c>
      <c r="I18" s="133">
        <v>31.13</v>
      </c>
      <c r="J18" s="133">
        <v>31.6</v>
      </c>
      <c r="K18" s="133">
        <v>31.36</v>
      </c>
      <c r="L18" s="133">
        <v>31.34</v>
      </c>
      <c r="M18" s="133">
        <v>33.020000000000003</v>
      </c>
      <c r="N18" s="133">
        <v>32.26</v>
      </c>
      <c r="O18" s="133">
        <v>34.49</v>
      </c>
      <c r="P18" s="133">
        <v>33.89</v>
      </c>
      <c r="Q18" s="133">
        <v>34.56</v>
      </c>
      <c r="R18" s="133">
        <v>33.869999999999997</v>
      </c>
      <c r="S18" s="133">
        <v>33.090000000000003</v>
      </c>
      <c r="T18" s="133">
        <v>33.19</v>
      </c>
      <c r="U18" s="133">
        <v>34.090000000000003</v>
      </c>
      <c r="V18" s="133">
        <v>34.44</v>
      </c>
      <c r="W18" s="133">
        <v>32.5</v>
      </c>
      <c r="X18" s="133">
        <v>32.32</v>
      </c>
      <c r="Y18" s="133">
        <v>32.19</v>
      </c>
      <c r="Z18" s="133">
        <v>31.66</v>
      </c>
      <c r="AA18" s="133">
        <v>33.119999999999997</v>
      </c>
      <c r="AB18" s="133">
        <v>33.03</v>
      </c>
      <c r="AC18" s="133">
        <v>33.130000000000003</v>
      </c>
      <c r="AD18" s="133">
        <v>33.07</v>
      </c>
      <c r="AE18" s="133">
        <v>34.35</v>
      </c>
      <c r="AF18" s="133">
        <v>34.119999999999997</v>
      </c>
      <c r="AG18" s="133">
        <v>29.94</v>
      </c>
      <c r="AH18" s="133">
        <v>29.26</v>
      </c>
      <c r="AI18" s="133">
        <v>33.92</v>
      </c>
      <c r="AJ18" s="133">
        <v>33.14</v>
      </c>
      <c r="AK18" s="133">
        <v>33.82</v>
      </c>
      <c r="AL18" s="133">
        <v>33.799999999999997</v>
      </c>
      <c r="AO18" s="133">
        <v>33.46</v>
      </c>
      <c r="AP18" s="133">
        <v>33.57</v>
      </c>
      <c r="AQ18" s="133">
        <v>34.04</v>
      </c>
      <c r="AR18" s="133">
        <v>34.4</v>
      </c>
    </row>
    <row r="19" spans="1:44">
      <c r="A19" s="133">
        <v>16</v>
      </c>
      <c r="B19" s="133">
        <v>150</v>
      </c>
      <c r="C19" s="137"/>
      <c r="D19" s="136" t="s">
        <v>316</v>
      </c>
      <c r="E19" s="143">
        <f t="shared" si="0"/>
        <v>33.088235294117645</v>
      </c>
      <c r="F19" s="143">
        <f t="shared" si="1"/>
        <v>32.900588235294123</v>
      </c>
      <c r="I19" s="133">
        <v>31.14</v>
      </c>
      <c r="J19" s="133">
        <v>31.63</v>
      </c>
      <c r="K19" s="133">
        <v>31.37</v>
      </c>
      <c r="L19" s="133">
        <v>31.35</v>
      </c>
      <c r="M19" s="133">
        <v>33.03</v>
      </c>
      <c r="N19" s="133">
        <v>32.229999999999997</v>
      </c>
      <c r="O19" s="133">
        <v>34.520000000000003</v>
      </c>
      <c r="P19" s="133">
        <v>33.97</v>
      </c>
      <c r="Q19" s="133">
        <v>34.51</v>
      </c>
      <c r="R19" s="133">
        <v>33.97</v>
      </c>
      <c r="S19" s="133">
        <v>33.130000000000003</v>
      </c>
      <c r="T19" s="133">
        <v>33.229999999999997</v>
      </c>
      <c r="U19" s="133">
        <v>34.07</v>
      </c>
      <c r="V19" s="133">
        <v>34.53</v>
      </c>
      <c r="W19" s="133">
        <v>32.51</v>
      </c>
      <c r="X19" s="133">
        <v>32.340000000000003</v>
      </c>
      <c r="Y19" s="133">
        <v>32.17</v>
      </c>
      <c r="Z19" s="133">
        <v>31.64</v>
      </c>
      <c r="AA19" s="133">
        <v>33.18</v>
      </c>
      <c r="AB19" s="133">
        <v>33.06</v>
      </c>
      <c r="AC19" s="133">
        <v>33.18</v>
      </c>
      <c r="AD19" s="133">
        <v>33.1</v>
      </c>
      <c r="AE19" s="133">
        <v>34.29</v>
      </c>
      <c r="AF19" s="133">
        <v>34.07</v>
      </c>
      <c r="AG19" s="133">
        <v>30.06</v>
      </c>
      <c r="AH19" s="133">
        <v>29.3</v>
      </c>
      <c r="AI19" s="133">
        <v>34.020000000000003</v>
      </c>
      <c r="AJ19" s="133">
        <v>33.19</v>
      </c>
      <c r="AK19" s="133">
        <v>33.83</v>
      </c>
      <c r="AL19" s="133">
        <v>33.729999999999997</v>
      </c>
      <c r="AO19" s="133">
        <v>33.51</v>
      </c>
      <c r="AP19" s="133">
        <v>33.590000000000003</v>
      </c>
      <c r="AQ19" s="133">
        <v>33.979999999999997</v>
      </c>
      <c r="AR19" s="133">
        <v>34.380000000000003</v>
      </c>
    </row>
    <row r="20" spans="1:44">
      <c r="A20" s="133">
        <v>17</v>
      </c>
      <c r="B20" s="133">
        <v>160</v>
      </c>
      <c r="C20" s="137"/>
      <c r="D20" s="136" t="s">
        <v>316</v>
      </c>
      <c r="E20" s="143">
        <f t="shared" si="0"/>
        <v>33.067058823529415</v>
      </c>
      <c r="F20" s="143">
        <f t="shared" si="1"/>
        <v>32.887058823529415</v>
      </c>
      <c r="I20" s="133">
        <v>31.25</v>
      </c>
      <c r="J20" s="133">
        <v>31.59</v>
      </c>
      <c r="K20" s="133">
        <v>31.35</v>
      </c>
      <c r="L20" s="133">
        <v>31.41</v>
      </c>
      <c r="M20" s="133">
        <v>32.89</v>
      </c>
      <c r="N20" s="133">
        <v>32.25</v>
      </c>
      <c r="O20" s="133">
        <v>34.58</v>
      </c>
      <c r="P20" s="133">
        <v>33.99</v>
      </c>
      <c r="Q20" s="133">
        <v>34.46</v>
      </c>
      <c r="R20" s="133">
        <v>33.979999999999997</v>
      </c>
      <c r="S20" s="133">
        <v>33.11</v>
      </c>
      <c r="T20" s="133">
        <v>33.14</v>
      </c>
      <c r="U20" s="133">
        <v>34.11</v>
      </c>
      <c r="V20" s="133">
        <v>34.54</v>
      </c>
      <c r="W20" s="133">
        <v>32.5</v>
      </c>
      <c r="X20" s="133">
        <v>32.340000000000003</v>
      </c>
      <c r="Y20" s="133">
        <v>32.17</v>
      </c>
      <c r="Z20" s="133">
        <v>31.61</v>
      </c>
      <c r="AA20" s="133">
        <v>33.159999999999997</v>
      </c>
      <c r="AB20" s="133">
        <v>33.020000000000003</v>
      </c>
      <c r="AC20" s="133">
        <v>33.24</v>
      </c>
      <c r="AD20" s="133">
        <v>33.11</v>
      </c>
      <c r="AE20" s="133">
        <v>34.31</v>
      </c>
      <c r="AF20" s="133">
        <v>34.08</v>
      </c>
      <c r="AG20" s="133">
        <v>30.12</v>
      </c>
      <c r="AH20" s="133">
        <v>29.27</v>
      </c>
      <c r="AI20" s="133">
        <v>33.950000000000003</v>
      </c>
      <c r="AJ20" s="133">
        <v>33.25</v>
      </c>
      <c r="AK20" s="133">
        <v>33.42</v>
      </c>
      <c r="AL20" s="133">
        <v>33.6</v>
      </c>
      <c r="AO20" s="133">
        <v>33.54</v>
      </c>
      <c r="AP20" s="133">
        <v>33.57</v>
      </c>
      <c r="AQ20" s="133">
        <v>33.979999999999997</v>
      </c>
      <c r="AR20" s="133">
        <v>34.33</v>
      </c>
    </row>
    <row r="21" spans="1:44">
      <c r="A21" s="133">
        <v>18</v>
      </c>
      <c r="B21" s="133">
        <v>170</v>
      </c>
      <c r="C21" s="137"/>
      <c r="D21" s="136" t="s">
        <v>316</v>
      </c>
      <c r="E21" s="143">
        <f t="shared" si="0"/>
        <v>33.135555555555555</v>
      </c>
      <c r="F21" s="143">
        <f t="shared" si="1"/>
        <v>32.861111111111121</v>
      </c>
      <c r="G21" s="133">
        <v>34.18</v>
      </c>
      <c r="H21" s="133">
        <v>32.24</v>
      </c>
      <c r="I21" s="133">
        <v>31.34</v>
      </c>
      <c r="J21" s="133">
        <v>31.56</v>
      </c>
      <c r="K21" s="133">
        <v>31.42</v>
      </c>
      <c r="L21" s="133">
        <v>31.37</v>
      </c>
      <c r="M21" s="133">
        <v>32.71</v>
      </c>
      <c r="N21" s="133">
        <v>32.25</v>
      </c>
      <c r="O21" s="133">
        <v>34.58</v>
      </c>
      <c r="P21" s="133">
        <v>33.96</v>
      </c>
      <c r="Q21" s="133">
        <v>34.4</v>
      </c>
      <c r="R21" s="133">
        <v>34.03</v>
      </c>
      <c r="S21" s="133">
        <v>33.03</v>
      </c>
      <c r="T21" s="133">
        <v>33.08</v>
      </c>
      <c r="U21" s="133">
        <v>34.03</v>
      </c>
      <c r="V21" s="133">
        <v>34.590000000000003</v>
      </c>
      <c r="W21" s="133">
        <v>32.450000000000003</v>
      </c>
      <c r="X21" s="133">
        <v>32.35</v>
      </c>
      <c r="Y21" s="133">
        <v>32.26</v>
      </c>
      <c r="Z21" s="133">
        <v>31.58</v>
      </c>
      <c r="AA21" s="133">
        <v>33.119999999999997</v>
      </c>
      <c r="AB21" s="133">
        <v>33.04</v>
      </c>
      <c r="AC21" s="133">
        <v>33.26</v>
      </c>
      <c r="AD21" s="133">
        <v>33.130000000000003</v>
      </c>
      <c r="AE21" s="133">
        <v>34.26</v>
      </c>
      <c r="AF21" s="133">
        <v>34.090000000000003</v>
      </c>
      <c r="AG21" s="133">
        <v>30.18</v>
      </c>
      <c r="AH21" s="133">
        <v>29.3</v>
      </c>
      <c r="AI21" s="133">
        <v>33.9</v>
      </c>
      <c r="AJ21" s="133">
        <v>33.31</v>
      </c>
      <c r="AK21" s="133">
        <v>33.69</v>
      </c>
      <c r="AL21" s="133">
        <v>33.700000000000003</v>
      </c>
      <c r="AO21" s="133">
        <v>33.56</v>
      </c>
      <c r="AP21" s="133">
        <v>33.590000000000003</v>
      </c>
      <c r="AQ21" s="133">
        <v>34.07</v>
      </c>
      <c r="AR21" s="133">
        <v>34.33</v>
      </c>
    </row>
    <row r="22" spans="1:44">
      <c r="A22" s="133">
        <v>19</v>
      </c>
      <c r="B22" s="133">
        <v>180</v>
      </c>
      <c r="C22" s="135">
        <v>3</v>
      </c>
      <c r="D22" s="136" t="s">
        <v>316</v>
      </c>
      <c r="E22" s="143">
        <f t="shared" si="0"/>
        <v>33.146666666666668</v>
      </c>
      <c r="F22" s="143">
        <f t="shared" si="1"/>
        <v>32.864444444444445</v>
      </c>
      <c r="G22" s="133">
        <v>34.229999999999997</v>
      </c>
      <c r="H22" s="133">
        <v>32.369999999999997</v>
      </c>
      <c r="I22" s="133">
        <v>31.4</v>
      </c>
      <c r="J22" s="133">
        <v>31.57</v>
      </c>
      <c r="K22" s="133">
        <v>31.46</v>
      </c>
      <c r="L22" s="133">
        <v>31.33</v>
      </c>
      <c r="M22" s="133">
        <v>32.729999999999997</v>
      </c>
      <c r="N22" s="133">
        <v>32.24</v>
      </c>
      <c r="O22" s="133">
        <v>34.54</v>
      </c>
      <c r="P22" s="133">
        <v>33.99</v>
      </c>
      <c r="Q22" s="133">
        <v>34.4</v>
      </c>
      <c r="R22" s="133">
        <v>33.99</v>
      </c>
      <c r="S22" s="133">
        <v>32.97</v>
      </c>
      <c r="T22" s="133">
        <v>33.08</v>
      </c>
      <c r="U22" s="133">
        <v>34.04</v>
      </c>
      <c r="V22" s="133">
        <v>34.5</v>
      </c>
      <c r="W22" s="133">
        <v>32.450000000000003</v>
      </c>
      <c r="X22" s="133">
        <v>32.39</v>
      </c>
      <c r="Y22" s="133">
        <v>32.270000000000003</v>
      </c>
      <c r="Z22" s="133">
        <v>31.6</v>
      </c>
      <c r="AA22" s="133">
        <v>32.99</v>
      </c>
      <c r="AB22" s="133">
        <v>32.9</v>
      </c>
      <c r="AC22" s="133">
        <v>33.229999999999997</v>
      </c>
      <c r="AD22" s="133">
        <v>33.15</v>
      </c>
      <c r="AE22" s="133">
        <v>34.25</v>
      </c>
      <c r="AF22" s="133">
        <v>34.090000000000003</v>
      </c>
      <c r="AG22" s="133">
        <v>30.14</v>
      </c>
      <c r="AH22" s="133">
        <v>29.15</v>
      </c>
      <c r="AI22" s="133">
        <v>33.869999999999997</v>
      </c>
      <c r="AJ22" s="133">
        <v>33.369999999999997</v>
      </c>
      <c r="AK22" s="133">
        <v>33.94</v>
      </c>
      <c r="AL22" s="133">
        <v>33.85</v>
      </c>
      <c r="AO22" s="133">
        <v>33.56</v>
      </c>
      <c r="AP22" s="133">
        <v>33.58</v>
      </c>
      <c r="AQ22" s="133">
        <v>34.17</v>
      </c>
      <c r="AR22" s="133">
        <v>34.409999999999997</v>
      </c>
    </row>
    <row r="23" spans="1:44">
      <c r="A23" s="133">
        <v>20</v>
      </c>
      <c r="B23" s="133">
        <v>190</v>
      </c>
      <c r="C23" s="137"/>
      <c r="D23" s="136" t="s">
        <v>316</v>
      </c>
      <c r="E23" s="143">
        <f t="shared" si="0"/>
        <v>33.166111111111121</v>
      </c>
      <c r="F23" s="143">
        <f t="shared" si="1"/>
        <v>32.888333333333335</v>
      </c>
      <c r="G23" s="133">
        <v>34.29</v>
      </c>
      <c r="H23" s="133">
        <v>32.450000000000003</v>
      </c>
      <c r="I23" s="133">
        <v>31.47</v>
      </c>
      <c r="J23" s="133">
        <v>31.73</v>
      </c>
      <c r="K23" s="133">
        <v>31.49</v>
      </c>
      <c r="L23" s="133">
        <v>31.34</v>
      </c>
      <c r="M23" s="133">
        <v>32.72</v>
      </c>
      <c r="N23" s="133">
        <v>32.200000000000003</v>
      </c>
      <c r="O23" s="133">
        <v>34.58</v>
      </c>
      <c r="P23" s="133">
        <v>34.14</v>
      </c>
      <c r="Q23" s="133">
        <v>34.409999999999997</v>
      </c>
      <c r="R23" s="133">
        <v>33.97</v>
      </c>
      <c r="S23" s="133">
        <v>32.96</v>
      </c>
      <c r="T23" s="133">
        <v>33.1</v>
      </c>
      <c r="U23" s="133">
        <v>34.1</v>
      </c>
      <c r="V23" s="133">
        <v>34.49</v>
      </c>
      <c r="W23" s="133">
        <v>32.43</v>
      </c>
      <c r="X23" s="133">
        <v>32.4</v>
      </c>
      <c r="Y23" s="133">
        <v>32.340000000000003</v>
      </c>
      <c r="Z23" s="133">
        <v>31.6</v>
      </c>
      <c r="AA23" s="133">
        <v>32.880000000000003</v>
      </c>
      <c r="AB23" s="133">
        <v>32.880000000000003</v>
      </c>
      <c r="AC23" s="133">
        <v>33.24</v>
      </c>
      <c r="AD23" s="133">
        <v>33.14</v>
      </c>
      <c r="AE23" s="133">
        <v>34.21</v>
      </c>
      <c r="AF23" s="133">
        <v>34.119999999999997</v>
      </c>
      <c r="AG23" s="133">
        <v>30.23</v>
      </c>
      <c r="AH23" s="133">
        <v>29.2</v>
      </c>
      <c r="AI23" s="133">
        <v>33.81</v>
      </c>
      <c r="AJ23" s="133">
        <v>33.35</v>
      </c>
      <c r="AK23" s="133">
        <v>34.06</v>
      </c>
      <c r="AL23" s="133">
        <v>33.880000000000003</v>
      </c>
      <c r="AO23" s="133">
        <v>33.57</v>
      </c>
      <c r="AP23" s="133">
        <v>33.6</v>
      </c>
      <c r="AQ23" s="133">
        <v>34.200000000000003</v>
      </c>
      <c r="AR23" s="133">
        <v>34.4</v>
      </c>
    </row>
    <row r="24" spans="1:44">
      <c r="A24" s="133">
        <v>21</v>
      </c>
      <c r="B24" s="133">
        <v>200</v>
      </c>
      <c r="C24" s="137"/>
      <c r="D24" s="136" t="s">
        <v>316</v>
      </c>
      <c r="E24" s="143">
        <f t="shared" si="0"/>
        <v>33.186111111111117</v>
      </c>
      <c r="F24" s="143">
        <f t="shared" si="1"/>
        <v>32.898333333333333</v>
      </c>
      <c r="G24" s="133">
        <v>34.36</v>
      </c>
      <c r="H24" s="133">
        <v>32.450000000000003</v>
      </c>
      <c r="I24" s="133">
        <v>31.6</v>
      </c>
      <c r="J24" s="133">
        <v>31.91</v>
      </c>
      <c r="K24" s="133">
        <v>31.47</v>
      </c>
      <c r="L24" s="133">
        <v>31.41</v>
      </c>
      <c r="M24" s="133">
        <v>32.72</v>
      </c>
      <c r="N24" s="133">
        <v>32.200000000000003</v>
      </c>
      <c r="O24" s="133">
        <v>34.619999999999997</v>
      </c>
      <c r="P24" s="133">
        <v>34.26</v>
      </c>
      <c r="Q24" s="133">
        <v>34.380000000000003</v>
      </c>
      <c r="R24" s="133">
        <v>33.950000000000003</v>
      </c>
      <c r="S24" s="133">
        <v>32.97</v>
      </c>
      <c r="T24" s="133">
        <v>33.03</v>
      </c>
      <c r="U24" s="133">
        <v>34.18</v>
      </c>
      <c r="V24" s="133">
        <v>34.53</v>
      </c>
      <c r="W24" s="133">
        <v>32.409999999999997</v>
      </c>
      <c r="X24" s="133">
        <v>32.39</v>
      </c>
      <c r="Y24" s="133">
        <v>32.299999999999997</v>
      </c>
      <c r="Z24" s="133">
        <v>31.69</v>
      </c>
      <c r="AA24" s="133">
        <v>32.92</v>
      </c>
      <c r="AB24" s="133">
        <v>32.85</v>
      </c>
      <c r="AC24" s="133">
        <v>33.270000000000003</v>
      </c>
      <c r="AD24" s="133">
        <v>33.130000000000003</v>
      </c>
      <c r="AE24" s="133">
        <v>34.200000000000003</v>
      </c>
      <c r="AF24" s="133">
        <v>34.08</v>
      </c>
      <c r="AG24" s="133">
        <v>30.28</v>
      </c>
      <c r="AH24" s="133">
        <v>29.2</v>
      </c>
      <c r="AI24" s="133">
        <v>33.81</v>
      </c>
      <c r="AJ24" s="133">
        <v>33.24</v>
      </c>
      <c r="AK24" s="133">
        <v>34.14</v>
      </c>
      <c r="AL24" s="133">
        <v>33.92</v>
      </c>
      <c r="AO24" s="133">
        <v>33.590000000000003</v>
      </c>
      <c r="AP24" s="133">
        <v>33.5</v>
      </c>
      <c r="AQ24" s="133">
        <v>34.130000000000003</v>
      </c>
      <c r="AR24" s="133">
        <v>34.43</v>
      </c>
    </row>
    <row r="25" spans="1:44">
      <c r="A25" s="133">
        <v>22</v>
      </c>
      <c r="B25" s="133">
        <v>210</v>
      </c>
      <c r="C25" s="137"/>
      <c r="D25" s="136" t="s">
        <v>316</v>
      </c>
      <c r="E25" s="143">
        <f t="shared" si="0"/>
        <v>33.192777777777778</v>
      </c>
      <c r="F25" s="143">
        <f t="shared" si="1"/>
        <v>32.890555555555558</v>
      </c>
      <c r="G25" s="133">
        <v>34.4</v>
      </c>
      <c r="H25" s="133">
        <v>32.51</v>
      </c>
      <c r="I25" s="133">
        <v>31.66</v>
      </c>
      <c r="J25" s="133">
        <v>32.01</v>
      </c>
      <c r="K25" s="133">
        <v>31.46</v>
      </c>
      <c r="L25" s="133">
        <v>31.44</v>
      </c>
      <c r="M25" s="133">
        <v>32.76</v>
      </c>
      <c r="N25" s="133">
        <v>32.19</v>
      </c>
      <c r="O25" s="133">
        <v>34.659999999999997</v>
      </c>
      <c r="P25" s="133">
        <v>34.340000000000003</v>
      </c>
      <c r="Q25" s="133">
        <v>34.39</v>
      </c>
      <c r="R25" s="133">
        <v>33.96</v>
      </c>
      <c r="S25" s="133">
        <v>32.979999999999997</v>
      </c>
      <c r="T25" s="133">
        <v>33.049999999999997</v>
      </c>
      <c r="U25" s="133">
        <v>34.159999999999997</v>
      </c>
      <c r="V25" s="133">
        <v>34.54</v>
      </c>
      <c r="W25" s="133">
        <v>32.479999999999997</v>
      </c>
      <c r="X25" s="133">
        <v>32.32</v>
      </c>
      <c r="Y25" s="133">
        <v>32.31</v>
      </c>
      <c r="Z25" s="133">
        <v>31.74</v>
      </c>
      <c r="AA25" s="133">
        <v>32.950000000000003</v>
      </c>
      <c r="AB25" s="133">
        <v>32.840000000000003</v>
      </c>
      <c r="AC25" s="133">
        <v>33.33</v>
      </c>
      <c r="AD25" s="133">
        <v>33.159999999999997</v>
      </c>
      <c r="AE25" s="133">
        <v>34.270000000000003</v>
      </c>
      <c r="AF25" s="133">
        <v>34.049999999999997</v>
      </c>
      <c r="AG25" s="133">
        <v>29.88</v>
      </c>
      <c r="AH25" s="133">
        <v>29.15</v>
      </c>
      <c r="AI25" s="133">
        <v>33.79</v>
      </c>
      <c r="AJ25" s="133">
        <v>33.17</v>
      </c>
      <c r="AK25" s="133">
        <v>34.17</v>
      </c>
      <c r="AL25" s="133">
        <v>33.89</v>
      </c>
      <c r="AO25" s="133">
        <v>33.630000000000003</v>
      </c>
      <c r="AP25" s="133">
        <v>33.35</v>
      </c>
      <c r="AQ25" s="133">
        <v>34.19</v>
      </c>
      <c r="AR25" s="133">
        <v>34.32</v>
      </c>
    </row>
    <row r="26" spans="1:44">
      <c r="A26" s="133">
        <v>23</v>
      </c>
      <c r="B26" s="133">
        <v>220</v>
      </c>
      <c r="C26" s="137"/>
      <c r="D26" s="136" t="s">
        <v>316</v>
      </c>
      <c r="E26" s="143">
        <f t="shared" si="0"/>
        <v>33.205555555555549</v>
      </c>
      <c r="F26" s="143">
        <f t="shared" si="1"/>
        <v>32.902777777777779</v>
      </c>
      <c r="G26" s="133">
        <v>34.43</v>
      </c>
      <c r="H26" s="133">
        <v>32.56</v>
      </c>
      <c r="I26" s="133">
        <v>31.77</v>
      </c>
      <c r="J26" s="133">
        <v>32.11</v>
      </c>
      <c r="K26" s="133">
        <v>31.42</v>
      </c>
      <c r="L26" s="133">
        <v>31.43</v>
      </c>
      <c r="M26" s="133">
        <v>32.770000000000003</v>
      </c>
      <c r="N26" s="133">
        <v>32.22</v>
      </c>
      <c r="O26" s="133">
        <v>34.65</v>
      </c>
      <c r="P26" s="133">
        <v>34.47</v>
      </c>
      <c r="Q26" s="133">
        <v>34.42</v>
      </c>
      <c r="R26" s="133">
        <v>33.86</v>
      </c>
      <c r="S26" s="133">
        <v>32.96</v>
      </c>
      <c r="T26" s="133">
        <v>33.11</v>
      </c>
      <c r="U26" s="133">
        <v>34.119999999999997</v>
      </c>
      <c r="V26" s="133">
        <v>34.549999999999997</v>
      </c>
      <c r="W26" s="133">
        <v>32.5</v>
      </c>
      <c r="X26" s="133">
        <v>32.340000000000003</v>
      </c>
      <c r="Y26" s="133">
        <v>32.33</v>
      </c>
      <c r="Z26" s="133">
        <v>31.82</v>
      </c>
      <c r="AA26" s="133">
        <v>32.94</v>
      </c>
      <c r="AB26" s="133">
        <v>32.83</v>
      </c>
      <c r="AC26" s="133">
        <v>33.340000000000003</v>
      </c>
      <c r="AD26" s="133">
        <v>33.229999999999997</v>
      </c>
      <c r="AE26" s="133">
        <v>34.28</v>
      </c>
      <c r="AF26" s="133">
        <v>34.07</v>
      </c>
      <c r="AG26" s="133">
        <v>29.89</v>
      </c>
      <c r="AH26" s="133">
        <v>29.18</v>
      </c>
      <c r="AI26" s="133">
        <v>33.869999999999997</v>
      </c>
      <c r="AJ26" s="133">
        <v>33.11</v>
      </c>
      <c r="AK26" s="133">
        <v>34.17</v>
      </c>
      <c r="AL26" s="133">
        <v>33.93</v>
      </c>
      <c r="AO26" s="133">
        <v>33.69</v>
      </c>
      <c r="AP26" s="133">
        <v>33.119999999999997</v>
      </c>
      <c r="AQ26" s="133">
        <v>34.15</v>
      </c>
      <c r="AR26" s="133">
        <v>34.31</v>
      </c>
    </row>
    <row r="27" spans="1:44">
      <c r="A27" s="133">
        <v>24</v>
      </c>
      <c r="B27" s="133">
        <v>230</v>
      </c>
      <c r="C27" s="137"/>
      <c r="D27" s="136" t="s">
        <v>316</v>
      </c>
      <c r="E27" s="143">
        <f t="shared" si="0"/>
        <v>33.225000000000001</v>
      </c>
      <c r="F27" s="143">
        <f t="shared" si="1"/>
        <v>32.905000000000001</v>
      </c>
      <c r="G27" s="133">
        <v>34.450000000000003</v>
      </c>
      <c r="H27" s="133">
        <v>32.479999999999997</v>
      </c>
      <c r="I27" s="133">
        <v>31.88</v>
      </c>
      <c r="J27" s="133">
        <v>32.14</v>
      </c>
      <c r="K27" s="133">
        <v>31.44</v>
      </c>
      <c r="L27" s="133">
        <v>31.44</v>
      </c>
      <c r="M27" s="133">
        <v>32.76</v>
      </c>
      <c r="N27" s="133">
        <v>32.19</v>
      </c>
      <c r="O27" s="133">
        <v>34.619999999999997</v>
      </c>
      <c r="P27" s="133">
        <v>34.36</v>
      </c>
      <c r="Q27" s="133">
        <v>34.47</v>
      </c>
      <c r="R27" s="133">
        <v>33.909999999999997</v>
      </c>
      <c r="S27" s="133">
        <v>32.979999999999997</v>
      </c>
      <c r="T27" s="133">
        <v>33.119999999999997</v>
      </c>
      <c r="U27" s="133">
        <v>34.15</v>
      </c>
      <c r="V27" s="133">
        <v>34.6</v>
      </c>
      <c r="W27" s="133">
        <v>32.47</v>
      </c>
      <c r="X27" s="133">
        <v>32.36</v>
      </c>
      <c r="Y27" s="133">
        <v>32.33</v>
      </c>
      <c r="Z27" s="133">
        <v>31.93</v>
      </c>
      <c r="AA27" s="133">
        <v>32.950000000000003</v>
      </c>
      <c r="AB27" s="133">
        <v>32.75</v>
      </c>
      <c r="AC27" s="133">
        <v>33.35</v>
      </c>
      <c r="AD27" s="133">
        <v>33.28</v>
      </c>
      <c r="AE27" s="133">
        <v>34.33</v>
      </c>
      <c r="AF27" s="133">
        <v>34.06</v>
      </c>
      <c r="AG27" s="133">
        <v>30.04</v>
      </c>
      <c r="AH27" s="133">
        <v>29.22</v>
      </c>
      <c r="AI27" s="133">
        <v>33.799999999999997</v>
      </c>
      <c r="AJ27" s="133">
        <v>33.06</v>
      </c>
      <c r="AK27" s="133">
        <v>34.200000000000003</v>
      </c>
      <c r="AL27" s="133">
        <v>34.01</v>
      </c>
      <c r="AO27" s="133">
        <v>33.729999999999997</v>
      </c>
      <c r="AP27" s="133">
        <v>33.090000000000003</v>
      </c>
      <c r="AQ27" s="133">
        <v>34.1</v>
      </c>
      <c r="AR27" s="133">
        <v>34.29</v>
      </c>
    </row>
    <row r="28" spans="1:44">
      <c r="A28" s="133">
        <v>25</v>
      </c>
      <c r="B28" s="133">
        <v>240</v>
      </c>
      <c r="C28" s="135">
        <v>4</v>
      </c>
      <c r="D28" s="136" t="s">
        <v>316</v>
      </c>
      <c r="E28" s="143">
        <f t="shared" si="0"/>
        <v>33.236666666666665</v>
      </c>
      <c r="F28" s="143">
        <f t="shared" si="1"/>
        <v>32.93611111111111</v>
      </c>
      <c r="G28" s="133">
        <v>34.409999999999997</v>
      </c>
      <c r="H28" s="133">
        <v>32.590000000000003</v>
      </c>
      <c r="I28" s="133">
        <v>31.99</v>
      </c>
      <c r="J28" s="133">
        <v>32.159999999999997</v>
      </c>
      <c r="K28" s="133">
        <v>31.41</v>
      </c>
      <c r="L28" s="133">
        <v>31.48</v>
      </c>
      <c r="M28" s="133">
        <v>32.74</v>
      </c>
      <c r="N28" s="133">
        <v>32.18</v>
      </c>
      <c r="O28" s="133">
        <v>34.72</v>
      </c>
      <c r="P28" s="133">
        <v>34.380000000000003</v>
      </c>
      <c r="Q28" s="133">
        <v>34.39</v>
      </c>
      <c r="R28" s="133">
        <v>33.93</v>
      </c>
      <c r="S28" s="133">
        <v>32.92</v>
      </c>
      <c r="T28" s="133">
        <v>33.11</v>
      </c>
      <c r="U28" s="133">
        <v>34.07</v>
      </c>
      <c r="V28" s="133">
        <v>34.64</v>
      </c>
      <c r="W28" s="133">
        <v>32.54</v>
      </c>
      <c r="X28" s="133">
        <v>32.369999999999997</v>
      </c>
      <c r="Y28" s="133">
        <v>32.35</v>
      </c>
      <c r="Z28" s="133">
        <v>32.01</v>
      </c>
      <c r="AA28" s="133">
        <v>33.01</v>
      </c>
      <c r="AB28" s="133">
        <v>32.81</v>
      </c>
      <c r="AC28" s="133">
        <v>33.270000000000003</v>
      </c>
      <c r="AD28" s="133">
        <v>33.299999999999997</v>
      </c>
      <c r="AE28" s="133">
        <v>34.33</v>
      </c>
      <c r="AF28" s="133">
        <v>34.08</v>
      </c>
      <c r="AG28" s="133">
        <v>30.14</v>
      </c>
      <c r="AH28" s="133">
        <v>29.22</v>
      </c>
      <c r="AI28" s="133">
        <v>33.86</v>
      </c>
      <c r="AJ28" s="133">
        <v>33.18</v>
      </c>
      <c r="AK28" s="133">
        <v>34.270000000000003</v>
      </c>
      <c r="AL28" s="133">
        <v>34.06</v>
      </c>
      <c r="AO28" s="133">
        <v>33.770000000000003</v>
      </c>
      <c r="AP28" s="133">
        <v>33.07</v>
      </c>
      <c r="AQ28" s="133">
        <v>34.07</v>
      </c>
      <c r="AR28" s="133">
        <v>34.28</v>
      </c>
    </row>
    <row r="29" spans="1:44">
      <c r="A29" s="133">
        <v>26</v>
      </c>
      <c r="B29" s="133">
        <v>250</v>
      </c>
      <c r="C29" s="137"/>
      <c r="D29" s="136" t="s">
        <v>316</v>
      </c>
      <c r="E29" s="143">
        <f t="shared" si="0"/>
        <v>33.249444444444435</v>
      </c>
      <c r="F29" s="143">
        <f t="shared" si="1"/>
        <v>32.921111111111117</v>
      </c>
      <c r="G29" s="133">
        <v>34.42</v>
      </c>
      <c r="H29" s="133">
        <v>32.549999999999997</v>
      </c>
      <c r="I29" s="133">
        <v>32.08</v>
      </c>
      <c r="J29" s="133">
        <v>32.17</v>
      </c>
      <c r="K29" s="133">
        <v>31.38</v>
      </c>
      <c r="L29" s="133">
        <v>31.42</v>
      </c>
      <c r="M29" s="133">
        <v>32.72</v>
      </c>
      <c r="N29" s="133">
        <v>32.17</v>
      </c>
      <c r="O29" s="133">
        <v>34.67</v>
      </c>
      <c r="P29" s="133">
        <v>34.369999999999997</v>
      </c>
      <c r="Q29" s="133">
        <v>34.44</v>
      </c>
      <c r="R29" s="133">
        <v>33.880000000000003</v>
      </c>
      <c r="S29" s="133">
        <v>33.020000000000003</v>
      </c>
      <c r="T29" s="133">
        <v>33.090000000000003</v>
      </c>
      <c r="U29" s="133">
        <v>34.090000000000003</v>
      </c>
      <c r="V29" s="133">
        <v>34.58</v>
      </c>
      <c r="W29" s="133">
        <v>32.479999999999997</v>
      </c>
      <c r="X29" s="133">
        <v>32.299999999999997</v>
      </c>
      <c r="Y29" s="133">
        <v>32.369999999999997</v>
      </c>
      <c r="Z29" s="133">
        <v>32.049999999999997</v>
      </c>
      <c r="AA29" s="133">
        <v>32.97</v>
      </c>
      <c r="AB29" s="133">
        <v>32.81</v>
      </c>
      <c r="AC29" s="133">
        <v>33.340000000000003</v>
      </c>
      <c r="AD29" s="133">
        <v>33.28</v>
      </c>
      <c r="AE29" s="133">
        <v>34.299999999999997</v>
      </c>
      <c r="AF29" s="133">
        <v>34.119999999999997</v>
      </c>
      <c r="AG29" s="133">
        <v>30.22</v>
      </c>
      <c r="AH29" s="133">
        <v>29.24</v>
      </c>
      <c r="AI29" s="133">
        <v>33.909999999999997</v>
      </c>
      <c r="AJ29" s="133">
        <v>33.299999999999997</v>
      </c>
      <c r="AK29" s="133">
        <v>34.15</v>
      </c>
      <c r="AL29" s="133">
        <v>33.97</v>
      </c>
      <c r="AO29" s="133">
        <v>33.799999999999997</v>
      </c>
      <c r="AP29" s="133">
        <v>33.020000000000003</v>
      </c>
      <c r="AQ29" s="133">
        <v>34.130000000000003</v>
      </c>
      <c r="AR29" s="133">
        <v>34.26</v>
      </c>
    </row>
    <row r="30" spans="1:44">
      <c r="A30" s="133">
        <v>27</v>
      </c>
      <c r="B30" s="133">
        <v>260</v>
      </c>
      <c r="C30" s="137"/>
      <c r="D30" s="136" t="s">
        <v>316</v>
      </c>
      <c r="E30" s="143">
        <f t="shared" si="0"/>
        <v>33.263888888888886</v>
      </c>
      <c r="F30" s="143">
        <f t="shared" si="1"/>
        <v>32.940555555555562</v>
      </c>
      <c r="G30" s="133">
        <v>34.44</v>
      </c>
      <c r="H30" s="133">
        <v>32.58</v>
      </c>
      <c r="I30" s="133">
        <v>32.11</v>
      </c>
      <c r="J30" s="133">
        <v>32.17</v>
      </c>
      <c r="K30" s="133">
        <v>31.39</v>
      </c>
      <c r="L30" s="133">
        <v>31.36</v>
      </c>
      <c r="M30" s="133">
        <v>32.78</v>
      </c>
      <c r="N30" s="133">
        <v>32.29</v>
      </c>
      <c r="O30" s="133">
        <v>34.659999999999997</v>
      </c>
      <c r="P30" s="133">
        <v>34.42</v>
      </c>
      <c r="Q30" s="133">
        <v>34.46</v>
      </c>
      <c r="R30" s="133">
        <v>33.86</v>
      </c>
      <c r="S30" s="133">
        <v>33.15</v>
      </c>
      <c r="T30" s="133">
        <v>33.15</v>
      </c>
      <c r="U30" s="133">
        <v>34.11</v>
      </c>
      <c r="V30" s="133">
        <v>34.54</v>
      </c>
      <c r="W30" s="133">
        <v>32.409999999999997</v>
      </c>
      <c r="X30" s="133">
        <v>32.270000000000003</v>
      </c>
      <c r="Y30" s="133">
        <v>32.39</v>
      </c>
      <c r="Z30" s="133">
        <v>32.11</v>
      </c>
      <c r="AA30" s="133">
        <v>32.92</v>
      </c>
      <c r="AB30" s="133">
        <v>32.81</v>
      </c>
      <c r="AC30" s="133">
        <v>33.299999999999997</v>
      </c>
      <c r="AD30" s="133">
        <v>33.28</v>
      </c>
      <c r="AE30" s="133">
        <v>34.29</v>
      </c>
      <c r="AF30" s="133">
        <v>34.130000000000003</v>
      </c>
      <c r="AG30" s="133">
        <v>30.27</v>
      </c>
      <c r="AH30" s="133">
        <v>29.24</v>
      </c>
      <c r="AI30" s="133">
        <v>34.01</v>
      </c>
      <c r="AJ30" s="133">
        <v>33.35</v>
      </c>
      <c r="AK30" s="133">
        <v>34.07</v>
      </c>
      <c r="AL30" s="133">
        <v>33.96</v>
      </c>
      <c r="AO30" s="133">
        <v>33.79</v>
      </c>
      <c r="AP30" s="133">
        <v>33.08</v>
      </c>
      <c r="AQ30" s="133">
        <v>34.200000000000003</v>
      </c>
      <c r="AR30" s="133">
        <v>34.33</v>
      </c>
    </row>
    <row r="31" spans="1:44">
      <c r="A31" s="133">
        <v>28</v>
      </c>
      <c r="B31" s="133">
        <v>270</v>
      </c>
      <c r="C31" s="137"/>
      <c r="D31" s="136" t="s">
        <v>316</v>
      </c>
      <c r="E31" s="143">
        <f t="shared" si="0"/>
        <v>33.292777777777772</v>
      </c>
      <c r="F31" s="143">
        <f t="shared" si="1"/>
        <v>32.953888888888883</v>
      </c>
      <c r="G31" s="133">
        <v>34.479999999999997</v>
      </c>
      <c r="H31" s="133">
        <v>32.619999999999997</v>
      </c>
      <c r="I31" s="133">
        <v>32.090000000000003</v>
      </c>
      <c r="J31" s="133">
        <v>32.28</v>
      </c>
      <c r="K31" s="133">
        <v>31.41</v>
      </c>
      <c r="L31" s="133">
        <v>31.35</v>
      </c>
      <c r="M31" s="133">
        <v>32.799999999999997</v>
      </c>
      <c r="N31" s="133">
        <v>32.229999999999997</v>
      </c>
      <c r="O31" s="133">
        <v>34.64</v>
      </c>
      <c r="P31" s="133">
        <v>34.4</v>
      </c>
      <c r="Q31" s="133">
        <v>34.450000000000003</v>
      </c>
      <c r="R31" s="133">
        <v>33.82</v>
      </c>
      <c r="S31" s="133">
        <v>33.32</v>
      </c>
      <c r="T31" s="133">
        <v>33.26</v>
      </c>
      <c r="U31" s="133">
        <v>34.19</v>
      </c>
      <c r="V31" s="133">
        <v>34.57</v>
      </c>
      <c r="W31" s="133">
        <v>32.46</v>
      </c>
      <c r="X31" s="133">
        <v>32.229999999999997</v>
      </c>
      <c r="Y31" s="133">
        <v>32.39</v>
      </c>
      <c r="Z31" s="133">
        <v>32.159999999999997</v>
      </c>
      <c r="AA31" s="133">
        <v>33</v>
      </c>
      <c r="AB31" s="133">
        <v>32.83</v>
      </c>
      <c r="AC31" s="133">
        <v>33.299999999999997</v>
      </c>
      <c r="AD31" s="133">
        <v>33.29</v>
      </c>
      <c r="AE31" s="133">
        <v>34.340000000000003</v>
      </c>
      <c r="AF31" s="133">
        <v>34.049999999999997</v>
      </c>
      <c r="AG31" s="133">
        <v>30.29</v>
      </c>
      <c r="AH31" s="133">
        <v>29.27</v>
      </c>
      <c r="AI31" s="133">
        <v>34.06</v>
      </c>
      <c r="AJ31" s="133">
        <v>33.35</v>
      </c>
      <c r="AK31" s="133">
        <v>34.04</v>
      </c>
      <c r="AL31" s="133">
        <v>33.89</v>
      </c>
      <c r="AO31" s="133">
        <v>33.79</v>
      </c>
      <c r="AP31" s="133">
        <v>33.19</v>
      </c>
      <c r="AQ31" s="133">
        <v>34.22</v>
      </c>
      <c r="AR31" s="133">
        <v>34.380000000000003</v>
      </c>
    </row>
    <row r="32" spans="1:44">
      <c r="A32" s="133">
        <v>29</v>
      </c>
      <c r="B32" s="133">
        <v>280</v>
      </c>
      <c r="C32" s="137"/>
      <c r="D32" s="136" t="s">
        <v>316</v>
      </c>
      <c r="E32" s="143">
        <f t="shared" si="0"/>
        <v>33.285555555555561</v>
      </c>
      <c r="F32" s="143">
        <f t="shared" si="1"/>
        <v>32.972777777777779</v>
      </c>
      <c r="G32" s="133">
        <v>34.51</v>
      </c>
      <c r="H32" s="133">
        <v>32.58</v>
      </c>
      <c r="I32" s="133">
        <v>32.1</v>
      </c>
      <c r="J32" s="133">
        <v>32.42</v>
      </c>
      <c r="K32" s="133">
        <v>31.37</v>
      </c>
      <c r="L32" s="133">
        <v>31.36</v>
      </c>
      <c r="M32" s="133">
        <v>32.72</v>
      </c>
      <c r="N32" s="133">
        <v>32.159999999999997</v>
      </c>
      <c r="O32" s="133">
        <v>34.630000000000003</v>
      </c>
      <c r="P32" s="133">
        <v>34.409999999999997</v>
      </c>
      <c r="Q32" s="133">
        <v>34.42</v>
      </c>
      <c r="R32" s="133">
        <v>33.799999999999997</v>
      </c>
      <c r="S32" s="133">
        <v>33.380000000000003</v>
      </c>
      <c r="T32" s="133">
        <v>33.19</v>
      </c>
      <c r="U32" s="133">
        <v>34.119999999999997</v>
      </c>
      <c r="V32" s="133">
        <v>34.520000000000003</v>
      </c>
      <c r="W32" s="133">
        <v>32.49</v>
      </c>
      <c r="X32" s="133">
        <v>32.22</v>
      </c>
      <c r="Y32" s="133">
        <v>32.380000000000003</v>
      </c>
      <c r="Z32" s="133">
        <v>32.200000000000003</v>
      </c>
      <c r="AA32" s="133">
        <v>32.99</v>
      </c>
      <c r="AB32" s="133">
        <v>32.9</v>
      </c>
      <c r="AC32" s="133">
        <v>33.24</v>
      </c>
      <c r="AD32" s="133">
        <v>33.35</v>
      </c>
      <c r="AE32" s="133">
        <v>34.380000000000003</v>
      </c>
      <c r="AF32" s="133">
        <v>34.06</v>
      </c>
      <c r="AG32" s="133">
        <v>30.29</v>
      </c>
      <c r="AH32" s="133">
        <v>29.32</v>
      </c>
      <c r="AI32" s="133">
        <v>34.130000000000003</v>
      </c>
      <c r="AJ32" s="133">
        <v>33.39</v>
      </c>
      <c r="AK32" s="133">
        <v>34.01</v>
      </c>
      <c r="AL32" s="133">
        <v>33.9</v>
      </c>
      <c r="AO32" s="133">
        <v>33.82</v>
      </c>
      <c r="AP32" s="133">
        <v>33.270000000000003</v>
      </c>
      <c r="AQ32" s="133">
        <v>34.159999999999997</v>
      </c>
      <c r="AR32" s="133">
        <v>34.46</v>
      </c>
    </row>
    <row r="33" spans="1:44">
      <c r="A33" s="133">
        <v>30</v>
      </c>
      <c r="B33" s="133">
        <v>290</v>
      </c>
      <c r="C33" s="137"/>
      <c r="D33" s="136" t="s">
        <v>316</v>
      </c>
      <c r="E33" s="143">
        <f t="shared" si="0"/>
        <v>33.292777777777779</v>
      </c>
      <c r="F33" s="143">
        <f t="shared" si="1"/>
        <v>32.991111111111117</v>
      </c>
      <c r="G33" s="133">
        <v>34.520000000000003</v>
      </c>
      <c r="H33" s="133">
        <v>32.64</v>
      </c>
      <c r="I33" s="133">
        <v>32.049999999999997</v>
      </c>
      <c r="J33" s="133">
        <v>32.54</v>
      </c>
      <c r="K33" s="133">
        <v>31.36</v>
      </c>
      <c r="L33" s="133">
        <v>31.37</v>
      </c>
      <c r="M33" s="133">
        <v>32.76</v>
      </c>
      <c r="N33" s="133">
        <v>32.17</v>
      </c>
      <c r="O33" s="133">
        <v>34.6</v>
      </c>
      <c r="P33" s="133">
        <v>34.44</v>
      </c>
      <c r="Q33" s="133">
        <v>34.42</v>
      </c>
      <c r="R33" s="133">
        <v>33.770000000000003</v>
      </c>
      <c r="S33" s="133">
        <v>33.35</v>
      </c>
      <c r="T33" s="133">
        <v>33.18</v>
      </c>
      <c r="U33" s="133">
        <v>34.14</v>
      </c>
      <c r="V33" s="133">
        <v>34.56</v>
      </c>
      <c r="W33" s="133">
        <v>32.549999999999997</v>
      </c>
      <c r="X33" s="133">
        <v>32.21</v>
      </c>
      <c r="Y33" s="133">
        <v>32.35</v>
      </c>
      <c r="Z33" s="133">
        <v>32.229999999999997</v>
      </c>
      <c r="AA33" s="133">
        <v>33.020000000000003</v>
      </c>
      <c r="AB33" s="133">
        <v>32.92</v>
      </c>
      <c r="AC33" s="133">
        <v>33.28</v>
      </c>
      <c r="AD33" s="133">
        <v>33.340000000000003</v>
      </c>
      <c r="AE33" s="133">
        <v>34.4</v>
      </c>
      <c r="AF33" s="133">
        <v>34.1</v>
      </c>
      <c r="AG33" s="133">
        <v>30.29</v>
      </c>
      <c r="AH33" s="133">
        <v>29.36</v>
      </c>
      <c r="AI33" s="133">
        <v>34.18</v>
      </c>
      <c r="AJ33" s="133">
        <v>33.369999999999997</v>
      </c>
      <c r="AK33" s="133">
        <v>34.020000000000003</v>
      </c>
      <c r="AL33" s="133">
        <v>33.799999999999997</v>
      </c>
      <c r="AO33" s="133">
        <v>33.86</v>
      </c>
      <c r="AP33" s="133">
        <v>33.33</v>
      </c>
      <c r="AQ33" s="133">
        <v>34.119999999999997</v>
      </c>
      <c r="AR33" s="133">
        <v>34.51</v>
      </c>
    </row>
    <row r="34" spans="1:44">
      <c r="A34" s="133">
        <v>31</v>
      </c>
      <c r="B34" s="133">
        <v>300</v>
      </c>
      <c r="C34" s="135">
        <v>5</v>
      </c>
      <c r="D34" s="136" t="s">
        <v>316</v>
      </c>
      <c r="E34" s="143">
        <f t="shared" si="0"/>
        <v>33.298333333333325</v>
      </c>
      <c r="F34" s="143">
        <f t="shared" si="1"/>
        <v>33.014444444444436</v>
      </c>
      <c r="G34" s="133">
        <v>34.520000000000003</v>
      </c>
      <c r="H34" s="133">
        <v>32.58</v>
      </c>
      <c r="I34" s="133">
        <v>32.090000000000003</v>
      </c>
      <c r="J34" s="133">
        <v>32.869999999999997</v>
      </c>
      <c r="K34" s="133">
        <v>31.37</v>
      </c>
      <c r="L34" s="133">
        <v>31.39</v>
      </c>
      <c r="M34" s="133">
        <v>32.83</v>
      </c>
      <c r="N34" s="133">
        <v>32.17</v>
      </c>
      <c r="O34" s="133">
        <v>34.619999999999997</v>
      </c>
      <c r="P34" s="133">
        <v>34.409999999999997</v>
      </c>
      <c r="Q34" s="133">
        <v>34.380000000000003</v>
      </c>
      <c r="R34" s="133">
        <v>33.79</v>
      </c>
      <c r="S34" s="133">
        <v>33.21</v>
      </c>
      <c r="T34" s="133">
        <v>33.14</v>
      </c>
      <c r="U34" s="133">
        <v>34.24</v>
      </c>
      <c r="V34" s="133">
        <v>34.58</v>
      </c>
      <c r="W34" s="133">
        <v>32.549999999999997</v>
      </c>
      <c r="X34" s="133">
        <v>32.21</v>
      </c>
      <c r="Y34" s="133">
        <v>32.33</v>
      </c>
      <c r="Z34" s="133">
        <v>32.229999999999997</v>
      </c>
      <c r="AA34" s="133">
        <v>32.950000000000003</v>
      </c>
      <c r="AB34" s="133">
        <v>32.9</v>
      </c>
      <c r="AC34" s="133">
        <v>33.270000000000003</v>
      </c>
      <c r="AD34" s="133">
        <v>33.32</v>
      </c>
      <c r="AE34" s="133">
        <v>34.4</v>
      </c>
      <c r="AF34" s="133">
        <v>34.11</v>
      </c>
      <c r="AG34" s="133">
        <v>30.28</v>
      </c>
      <c r="AH34" s="133">
        <v>29.34</v>
      </c>
      <c r="AI34" s="133">
        <v>34.21</v>
      </c>
      <c r="AJ34" s="133">
        <v>33.46</v>
      </c>
      <c r="AK34" s="133">
        <v>34.04</v>
      </c>
      <c r="AL34" s="133">
        <v>33.85</v>
      </c>
      <c r="AO34" s="133">
        <v>33.89</v>
      </c>
      <c r="AP34" s="133">
        <v>33.36</v>
      </c>
      <c r="AQ34" s="133">
        <v>34.19</v>
      </c>
      <c r="AR34" s="133">
        <v>34.549999999999997</v>
      </c>
    </row>
    <row r="35" spans="1:44">
      <c r="A35" s="133">
        <v>32</v>
      </c>
      <c r="B35" s="133">
        <v>310</v>
      </c>
      <c r="C35" s="137"/>
      <c r="D35" s="136" t="s">
        <v>316</v>
      </c>
      <c r="E35" s="143">
        <f t="shared" si="0"/>
        <v>33.076842105263154</v>
      </c>
      <c r="F35" s="143">
        <f t="shared" si="1"/>
        <v>32.774210526315784</v>
      </c>
      <c r="G35" s="133">
        <v>34.549999999999997</v>
      </c>
      <c r="H35" s="133">
        <v>32.56</v>
      </c>
      <c r="I35" s="133">
        <v>32.01</v>
      </c>
      <c r="J35" s="133">
        <v>32.72</v>
      </c>
      <c r="K35" s="133">
        <v>31.41</v>
      </c>
      <c r="L35" s="133">
        <v>31.42</v>
      </c>
      <c r="M35" s="133">
        <v>32.770000000000003</v>
      </c>
      <c r="N35" s="133">
        <v>32.15</v>
      </c>
      <c r="O35" s="133">
        <v>34.56</v>
      </c>
      <c r="P35" s="133">
        <v>34.43</v>
      </c>
      <c r="Q35" s="133">
        <v>34.35</v>
      </c>
      <c r="R35" s="133">
        <v>33.81</v>
      </c>
      <c r="S35" s="133">
        <v>33.26</v>
      </c>
      <c r="T35" s="133">
        <v>33.090000000000003</v>
      </c>
      <c r="U35" s="133">
        <v>34.21</v>
      </c>
      <c r="V35" s="133">
        <v>34.58</v>
      </c>
      <c r="W35" s="133">
        <v>32.520000000000003</v>
      </c>
      <c r="X35" s="133">
        <v>32.22</v>
      </c>
      <c r="Y35" s="133">
        <v>32.36</v>
      </c>
      <c r="Z35" s="133">
        <v>32.229999999999997</v>
      </c>
      <c r="AA35" s="133">
        <v>33.1</v>
      </c>
      <c r="AB35" s="133">
        <v>32.92</v>
      </c>
      <c r="AC35" s="133">
        <v>33.28</v>
      </c>
      <c r="AD35" s="133">
        <v>33.340000000000003</v>
      </c>
      <c r="AE35" s="133">
        <v>34.42</v>
      </c>
      <c r="AF35" s="133">
        <v>34.119999999999997</v>
      </c>
      <c r="AG35" s="133">
        <v>30.22</v>
      </c>
      <c r="AH35" s="133">
        <v>29.28</v>
      </c>
      <c r="AI35" s="133">
        <v>34.1</v>
      </c>
      <c r="AJ35" s="133">
        <v>33.380000000000003</v>
      </c>
      <c r="AK35" s="133">
        <v>33.99</v>
      </c>
      <c r="AL35" s="133">
        <v>33.81</v>
      </c>
      <c r="AM35" s="133">
        <v>29.27</v>
      </c>
      <c r="AN35" s="133">
        <v>28.78</v>
      </c>
      <c r="AO35" s="133">
        <v>33.909999999999997</v>
      </c>
      <c r="AP35" s="133">
        <v>33.36</v>
      </c>
      <c r="AQ35" s="133">
        <v>34.17</v>
      </c>
      <c r="AR35" s="133">
        <v>34.51</v>
      </c>
    </row>
    <row r="36" spans="1:44">
      <c r="A36" s="133">
        <v>33</v>
      </c>
      <c r="B36" s="133">
        <v>320</v>
      </c>
      <c r="C36" s="137"/>
      <c r="D36" s="136" t="s">
        <v>316</v>
      </c>
      <c r="E36" s="143">
        <f t="shared" si="0"/>
        <v>33.079999999999991</v>
      </c>
      <c r="F36" s="143">
        <f t="shared" si="1"/>
        <v>32.751052631578943</v>
      </c>
      <c r="G36" s="133">
        <v>34.53</v>
      </c>
      <c r="H36" s="133">
        <v>32.64</v>
      </c>
      <c r="I36" s="133">
        <v>32.15</v>
      </c>
      <c r="J36" s="133">
        <v>32.83</v>
      </c>
      <c r="K36" s="133">
        <v>31.42</v>
      </c>
      <c r="L36" s="133">
        <v>31.43</v>
      </c>
      <c r="M36" s="133">
        <v>32.74</v>
      </c>
      <c r="N36" s="133">
        <v>32.14</v>
      </c>
      <c r="O36" s="133">
        <v>34.6</v>
      </c>
      <c r="P36" s="133">
        <v>34.35</v>
      </c>
      <c r="Q36" s="133">
        <v>34.33</v>
      </c>
      <c r="R36" s="133">
        <v>33.799999999999997</v>
      </c>
      <c r="S36" s="133">
        <v>33.270000000000003</v>
      </c>
      <c r="T36" s="133">
        <v>32.880000000000003</v>
      </c>
      <c r="U36" s="133">
        <v>34.25</v>
      </c>
      <c r="V36" s="133">
        <v>34.58</v>
      </c>
      <c r="W36" s="133">
        <v>32.51</v>
      </c>
      <c r="X36" s="133">
        <v>32.24</v>
      </c>
      <c r="Y36" s="133">
        <v>32.42</v>
      </c>
      <c r="Z36" s="133">
        <v>32.28</v>
      </c>
      <c r="AA36" s="133">
        <v>33.1</v>
      </c>
      <c r="AB36" s="133">
        <v>32.94</v>
      </c>
      <c r="AC36" s="133">
        <v>33.31</v>
      </c>
      <c r="AD36" s="133">
        <v>33.32</v>
      </c>
      <c r="AE36" s="133">
        <v>34.380000000000003</v>
      </c>
      <c r="AF36" s="133">
        <v>34.090000000000003</v>
      </c>
      <c r="AG36" s="133">
        <v>30.26</v>
      </c>
      <c r="AH36" s="133">
        <v>29.24</v>
      </c>
      <c r="AI36" s="133">
        <v>34.17</v>
      </c>
      <c r="AJ36" s="133">
        <v>33.270000000000003</v>
      </c>
      <c r="AK36" s="133">
        <v>33.729999999999997</v>
      </c>
      <c r="AL36" s="133">
        <v>33.67</v>
      </c>
      <c r="AM36" s="133">
        <v>29.28</v>
      </c>
      <c r="AN36" s="133">
        <v>28.79</v>
      </c>
      <c r="AO36" s="133">
        <v>33.92</v>
      </c>
      <c r="AP36" s="133">
        <v>33.36</v>
      </c>
      <c r="AQ36" s="133">
        <v>34.15</v>
      </c>
      <c r="AR36" s="133">
        <v>34.42</v>
      </c>
    </row>
    <row r="37" spans="1:44">
      <c r="A37" s="133">
        <v>34</v>
      </c>
      <c r="B37" s="133">
        <v>330</v>
      </c>
      <c r="C37" s="137"/>
      <c r="D37" s="136" t="s">
        <v>316</v>
      </c>
      <c r="E37" s="143">
        <f t="shared" si="0"/>
        <v>33.104736842105261</v>
      </c>
      <c r="F37" s="143">
        <f t="shared" si="1"/>
        <v>32.759999999999991</v>
      </c>
      <c r="G37" s="133">
        <v>34.5</v>
      </c>
      <c r="H37" s="133">
        <v>32.659999999999997</v>
      </c>
      <c r="I37" s="133">
        <v>32.17</v>
      </c>
      <c r="J37" s="133">
        <v>32.76</v>
      </c>
      <c r="K37" s="133">
        <v>31.42</v>
      </c>
      <c r="L37" s="133">
        <v>31.44</v>
      </c>
      <c r="M37" s="133">
        <v>32.85</v>
      </c>
      <c r="N37" s="133">
        <v>32.090000000000003</v>
      </c>
      <c r="O37" s="133">
        <v>34.590000000000003</v>
      </c>
      <c r="P37" s="133">
        <v>34.39</v>
      </c>
      <c r="Q37" s="133">
        <v>34.36</v>
      </c>
      <c r="R37" s="133">
        <v>33.74</v>
      </c>
      <c r="S37" s="133">
        <v>33.29</v>
      </c>
      <c r="T37" s="133">
        <v>32.94</v>
      </c>
      <c r="U37" s="133">
        <v>34.14</v>
      </c>
      <c r="V37" s="133">
        <v>34.6</v>
      </c>
      <c r="W37" s="133">
        <v>32.61</v>
      </c>
      <c r="X37" s="133">
        <v>32.28</v>
      </c>
      <c r="Y37" s="133">
        <v>32.46</v>
      </c>
      <c r="Z37" s="133">
        <v>32.28</v>
      </c>
      <c r="AA37" s="133">
        <v>33.049999999999997</v>
      </c>
      <c r="AB37" s="133">
        <v>32.96</v>
      </c>
      <c r="AC37" s="133">
        <v>33.299999999999997</v>
      </c>
      <c r="AD37" s="133">
        <v>33.35</v>
      </c>
      <c r="AE37" s="133">
        <v>34.450000000000003</v>
      </c>
      <c r="AF37" s="133">
        <v>34.090000000000003</v>
      </c>
      <c r="AG37" s="133">
        <v>30.28</v>
      </c>
      <c r="AH37" s="133">
        <v>29.23</v>
      </c>
      <c r="AI37" s="133">
        <v>34.159999999999997</v>
      </c>
      <c r="AJ37" s="133">
        <v>33.32</v>
      </c>
      <c r="AK37" s="133">
        <v>33.94</v>
      </c>
      <c r="AL37" s="133">
        <v>33.75</v>
      </c>
      <c r="AM37" s="133">
        <v>29.3</v>
      </c>
      <c r="AN37" s="133">
        <v>28.79</v>
      </c>
      <c r="AO37" s="133">
        <v>33.909999999999997</v>
      </c>
      <c r="AP37" s="133">
        <v>33.31</v>
      </c>
      <c r="AQ37" s="133">
        <v>34.21</v>
      </c>
      <c r="AR37" s="133">
        <v>34.46</v>
      </c>
    </row>
    <row r="38" spans="1:44">
      <c r="A38" s="133">
        <v>35</v>
      </c>
      <c r="B38" s="133">
        <v>340</v>
      </c>
      <c r="C38" s="137"/>
      <c r="D38" s="136" t="s">
        <v>316</v>
      </c>
      <c r="E38" s="143">
        <f t="shared" si="0"/>
        <v>33.129473684210531</v>
      </c>
      <c r="F38" s="143">
        <f t="shared" si="1"/>
        <v>32.764736842105265</v>
      </c>
      <c r="G38" s="133">
        <v>34.53</v>
      </c>
      <c r="H38" s="133">
        <v>32.65</v>
      </c>
      <c r="I38" s="133">
        <v>32.17</v>
      </c>
      <c r="J38" s="133">
        <v>32.61</v>
      </c>
      <c r="K38" s="133">
        <v>31.42</v>
      </c>
      <c r="L38" s="133">
        <v>31.55</v>
      </c>
      <c r="M38" s="133">
        <v>32.94</v>
      </c>
      <c r="N38" s="133">
        <v>32.06</v>
      </c>
      <c r="O38" s="133">
        <v>34.64</v>
      </c>
      <c r="P38" s="133">
        <v>34.409999999999997</v>
      </c>
      <c r="Q38" s="133">
        <v>34.369999999999997</v>
      </c>
      <c r="R38" s="133">
        <v>33.78</v>
      </c>
      <c r="S38" s="133">
        <v>33.56</v>
      </c>
      <c r="T38" s="133">
        <v>33.200000000000003</v>
      </c>
      <c r="U38" s="133">
        <v>34.090000000000003</v>
      </c>
      <c r="V38" s="133">
        <v>34.58</v>
      </c>
      <c r="W38" s="133">
        <v>32.549999999999997</v>
      </c>
      <c r="X38" s="133">
        <v>32.31</v>
      </c>
      <c r="Y38" s="133">
        <v>32.5</v>
      </c>
      <c r="Z38" s="133">
        <v>32.32</v>
      </c>
      <c r="AA38" s="133">
        <v>33.020000000000003</v>
      </c>
      <c r="AB38" s="133">
        <v>32.92</v>
      </c>
      <c r="AC38" s="133">
        <v>33.31</v>
      </c>
      <c r="AD38" s="133">
        <v>33.340000000000003</v>
      </c>
      <c r="AE38" s="133">
        <v>34.450000000000003</v>
      </c>
      <c r="AF38" s="133">
        <v>34.08</v>
      </c>
      <c r="AG38" s="133">
        <v>30.31</v>
      </c>
      <c r="AH38" s="133">
        <v>29.2</v>
      </c>
      <c r="AI38" s="133">
        <v>34.090000000000003</v>
      </c>
      <c r="AJ38" s="133">
        <v>33.380000000000003</v>
      </c>
      <c r="AK38" s="133">
        <v>34.01</v>
      </c>
      <c r="AL38" s="133">
        <v>33.65</v>
      </c>
      <c r="AM38" s="133">
        <v>29.38</v>
      </c>
      <c r="AN38" s="133">
        <v>28.82</v>
      </c>
      <c r="AO38" s="133">
        <v>33.9</v>
      </c>
      <c r="AP38" s="133">
        <v>33.25</v>
      </c>
      <c r="AQ38" s="133">
        <v>34.22</v>
      </c>
      <c r="AR38" s="133">
        <v>34.42</v>
      </c>
    </row>
    <row r="39" spans="1:44">
      <c r="A39" s="133">
        <v>36</v>
      </c>
      <c r="B39" s="133">
        <v>350</v>
      </c>
      <c r="C39" s="137"/>
      <c r="D39" s="136" t="s">
        <v>316</v>
      </c>
      <c r="E39" s="143">
        <f t="shared" si="0"/>
        <v>33.143157894736845</v>
      </c>
      <c r="F39" s="143">
        <f t="shared" si="1"/>
        <v>32.763684210526321</v>
      </c>
      <c r="G39" s="133">
        <v>34.54</v>
      </c>
      <c r="H39" s="133">
        <v>32.659999999999997</v>
      </c>
      <c r="I39" s="133">
        <v>32.159999999999997</v>
      </c>
      <c r="J39" s="133">
        <v>32.42</v>
      </c>
      <c r="K39" s="133">
        <v>31.55</v>
      </c>
      <c r="L39" s="133">
        <v>31.6</v>
      </c>
      <c r="M39" s="133">
        <v>32.880000000000003</v>
      </c>
      <c r="N39" s="133">
        <v>32.130000000000003</v>
      </c>
      <c r="O39" s="133">
        <v>34.68</v>
      </c>
      <c r="P39" s="133">
        <v>34.380000000000003</v>
      </c>
      <c r="Q39" s="133">
        <v>34.369999999999997</v>
      </c>
      <c r="R39" s="133">
        <v>33.86</v>
      </c>
      <c r="S39" s="133">
        <v>33.700000000000003</v>
      </c>
      <c r="T39" s="133">
        <v>33.19</v>
      </c>
      <c r="U39" s="133">
        <v>34.119999999999997</v>
      </c>
      <c r="V39" s="133">
        <v>34.549999999999997</v>
      </c>
      <c r="W39" s="133">
        <v>32.54</v>
      </c>
      <c r="X39" s="133">
        <v>32.33</v>
      </c>
      <c r="Y39" s="133">
        <v>32.54</v>
      </c>
      <c r="Z39" s="133">
        <v>32.380000000000003</v>
      </c>
      <c r="AA39" s="133">
        <v>33.01</v>
      </c>
      <c r="AB39" s="133">
        <v>32.909999999999997</v>
      </c>
      <c r="AC39" s="133">
        <v>33.299999999999997</v>
      </c>
      <c r="AD39" s="133">
        <v>33.29</v>
      </c>
      <c r="AE39" s="133">
        <v>34.46</v>
      </c>
      <c r="AF39" s="133">
        <v>34.14</v>
      </c>
      <c r="AG39" s="133">
        <v>30.35</v>
      </c>
      <c r="AH39" s="133">
        <v>29.2</v>
      </c>
      <c r="AI39" s="133">
        <v>34.04</v>
      </c>
      <c r="AJ39" s="133">
        <v>33.380000000000003</v>
      </c>
      <c r="AK39" s="133">
        <v>34</v>
      </c>
      <c r="AL39" s="133">
        <v>33.61</v>
      </c>
      <c r="AM39" s="133">
        <v>29.37</v>
      </c>
      <c r="AN39" s="133">
        <v>28.83</v>
      </c>
      <c r="AO39" s="133">
        <v>33.92</v>
      </c>
      <c r="AP39" s="133">
        <v>33.200000000000003</v>
      </c>
      <c r="AQ39" s="133">
        <v>34.19</v>
      </c>
      <c r="AR39" s="133">
        <v>34.450000000000003</v>
      </c>
    </row>
    <row r="40" spans="1:44">
      <c r="A40" s="133">
        <v>37</v>
      </c>
      <c r="B40" s="133">
        <v>360</v>
      </c>
      <c r="C40" s="135">
        <v>6</v>
      </c>
      <c r="D40" s="136" t="s">
        <v>316</v>
      </c>
      <c r="E40" s="143">
        <f t="shared" si="0"/>
        <v>33.143157894736845</v>
      </c>
      <c r="F40" s="143">
        <f t="shared" si="1"/>
        <v>32.776842105263157</v>
      </c>
      <c r="G40" s="133">
        <v>34.54</v>
      </c>
      <c r="H40" s="133">
        <v>32.74</v>
      </c>
      <c r="I40" s="133">
        <v>32.200000000000003</v>
      </c>
      <c r="J40" s="133">
        <v>32.409999999999997</v>
      </c>
      <c r="K40" s="133">
        <v>31.51</v>
      </c>
      <c r="L40" s="133">
        <v>31.55</v>
      </c>
      <c r="M40" s="133">
        <v>32.81</v>
      </c>
      <c r="N40" s="133">
        <v>32.130000000000003</v>
      </c>
      <c r="O40" s="133">
        <v>34.69</v>
      </c>
      <c r="P40" s="133">
        <v>34.369999999999997</v>
      </c>
      <c r="Q40" s="133">
        <v>34.380000000000003</v>
      </c>
      <c r="R40" s="133">
        <v>33.86</v>
      </c>
      <c r="S40" s="133">
        <v>33.950000000000003</v>
      </c>
      <c r="T40" s="133">
        <v>33.130000000000003</v>
      </c>
      <c r="U40" s="133">
        <v>34.159999999999997</v>
      </c>
      <c r="V40" s="133">
        <v>34.53</v>
      </c>
      <c r="W40" s="133">
        <v>32.54</v>
      </c>
      <c r="X40" s="133">
        <v>32.32</v>
      </c>
      <c r="Y40" s="133">
        <v>32.6</v>
      </c>
      <c r="Z40" s="133">
        <v>32.42</v>
      </c>
      <c r="AA40" s="133">
        <v>33.01</v>
      </c>
      <c r="AB40" s="133">
        <v>32.909999999999997</v>
      </c>
      <c r="AC40" s="133">
        <v>33.32</v>
      </c>
      <c r="AD40" s="133">
        <v>33.28</v>
      </c>
      <c r="AE40" s="133">
        <v>34.46</v>
      </c>
      <c r="AF40" s="133">
        <v>34.32</v>
      </c>
      <c r="AG40" s="133">
        <v>30.33</v>
      </c>
      <c r="AH40" s="133">
        <v>29.18</v>
      </c>
      <c r="AI40" s="133">
        <v>34.04</v>
      </c>
      <c r="AJ40" s="133">
        <v>33.340000000000003</v>
      </c>
      <c r="AK40" s="133">
        <v>33.93</v>
      </c>
      <c r="AL40" s="133">
        <v>33.67</v>
      </c>
      <c r="AM40" s="133">
        <v>29.36</v>
      </c>
      <c r="AN40" s="133">
        <v>28.86</v>
      </c>
      <c r="AO40" s="133">
        <v>33.799999999999997</v>
      </c>
      <c r="AP40" s="133">
        <v>33.200000000000003</v>
      </c>
      <c r="AQ40" s="133">
        <v>34.090000000000003</v>
      </c>
      <c r="AR40" s="133">
        <v>34.54</v>
      </c>
    </row>
    <row r="41" spans="1:44">
      <c r="A41" s="133">
        <v>38</v>
      </c>
      <c r="B41" s="133">
        <v>370</v>
      </c>
      <c r="C41" s="137"/>
      <c r="D41" s="136" t="s">
        <v>316</v>
      </c>
      <c r="E41" s="143">
        <f t="shared" si="0"/>
        <v>33.129473684210531</v>
      </c>
      <c r="F41" s="143">
        <f t="shared" si="1"/>
        <v>32.772631578947369</v>
      </c>
      <c r="G41" s="133">
        <v>34.58</v>
      </c>
      <c r="H41" s="133">
        <v>32.86</v>
      </c>
      <c r="I41" s="133">
        <v>32.22</v>
      </c>
      <c r="J41" s="133">
        <v>32.340000000000003</v>
      </c>
      <c r="K41" s="133">
        <v>31.49</v>
      </c>
      <c r="L41" s="133">
        <v>31.5</v>
      </c>
      <c r="M41" s="133">
        <v>32.76</v>
      </c>
      <c r="N41" s="133">
        <v>32.15</v>
      </c>
      <c r="O41" s="133">
        <v>34.71</v>
      </c>
      <c r="P41" s="133">
        <v>34.35</v>
      </c>
      <c r="Q41" s="133">
        <v>34.33</v>
      </c>
      <c r="R41" s="133">
        <v>33.79</v>
      </c>
      <c r="S41" s="133">
        <v>34.08</v>
      </c>
      <c r="T41" s="133">
        <v>33.130000000000003</v>
      </c>
      <c r="U41" s="133">
        <v>34.200000000000003</v>
      </c>
      <c r="V41" s="133">
        <v>34.51</v>
      </c>
      <c r="W41" s="133">
        <v>32.46</v>
      </c>
      <c r="X41" s="133">
        <v>32.35</v>
      </c>
      <c r="Y41" s="133">
        <v>32.630000000000003</v>
      </c>
      <c r="Z41" s="133">
        <v>32.450000000000003</v>
      </c>
      <c r="AA41" s="133">
        <v>32.93</v>
      </c>
      <c r="AB41" s="133">
        <v>32.92</v>
      </c>
      <c r="AC41" s="133">
        <v>33.42</v>
      </c>
      <c r="AD41" s="133">
        <v>33.33</v>
      </c>
      <c r="AE41" s="133">
        <v>34.450000000000003</v>
      </c>
      <c r="AF41" s="133">
        <v>34.409999999999997</v>
      </c>
      <c r="AG41" s="133">
        <v>30.26</v>
      </c>
      <c r="AH41" s="133">
        <v>29.16</v>
      </c>
      <c r="AI41" s="133">
        <v>34.06</v>
      </c>
      <c r="AJ41" s="133">
        <v>33.270000000000003</v>
      </c>
      <c r="AK41" s="133">
        <v>33.86</v>
      </c>
      <c r="AL41" s="133">
        <v>33.67</v>
      </c>
      <c r="AM41" s="133">
        <v>29.38</v>
      </c>
      <c r="AN41" s="133">
        <v>28.88</v>
      </c>
      <c r="AO41" s="133">
        <v>33.57</v>
      </c>
      <c r="AP41" s="133">
        <v>33.159999999999997</v>
      </c>
      <c r="AQ41" s="133">
        <v>34.07</v>
      </c>
      <c r="AR41" s="133">
        <v>34.450000000000003</v>
      </c>
    </row>
    <row r="42" spans="1:44">
      <c r="A42" s="133">
        <v>39</v>
      </c>
      <c r="B42" s="133">
        <v>380</v>
      </c>
      <c r="C42" s="137"/>
      <c r="D42" s="136" t="s">
        <v>316</v>
      </c>
      <c r="E42" s="143">
        <f t="shared" si="0"/>
        <v>33.133684210526312</v>
      </c>
      <c r="F42" s="143">
        <f t="shared" si="1"/>
        <v>32.802631578947363</v>
      </c>
      <c r="G42" s="133">
        <v>34.56</v>
      </c>
      <c r="H42" s="133">
        <v>32.9</v>
      </c>
      <c r="I42" s="133">
        <v>32.22</v>
      </c>
      <c r="J42" s="133">
        <v>32.43</v>
      </c>
      <c r="K42" s="133">
        <v>31.46</v>
      </c>
      <c r="L42" s="133">
        <v>31.55</v>
      </c>
      <c r="M42" s="133">
        <v>32.75</v>
      </c>
      <c r="N42" s="133">
        <v>32.159999999999997</v>
      </c>
      <c r="O42" s="133">
        <v>34.659999999999997</v>
      </c>
      <c r="P42" s="133">
        <v>34.36</v>
      </c>
      <c r="Q42" s="133">
        <v>34.340000000000003</v>
      </c>
      <c r="R42" s="133">
        <v>33.81</v>
      </c>
      <c r="S42" s="133">
        <v>34.18</v>
      </c>
      <c r="T42" s="133">
        <v>33.26</v>
      </c>
      <c r="U42" s="133">
        <v>34.19</v>
      </c>
      <c r="V42" s="133">
        <v>34.47</v>
      </c>
      <c r="W42" s="133">
        <v>32.51</v>
      </c>
      <c r="X42" s="133">
        <v>32.39</v>
      </c>
      <c r="Y42" s="133">
        <v>32.64</v>
      </c>
      <c r="Z42" s="133">
        <v>32.479999999999997</v>
      </c>
      <c r="AA42" s="133">
        <v>33</v>
      </c>
      <c r="AB42" s="133">
        <v>32.880000000000003</v>
      </c>
      <c r="AC42" s="133">
        <v>33.409999999999997</v>
      </c>
      <c r="AD42" s="133">
        <v>33.369999999999997</v>
      </c>
      <c r="AE42" s="133">
        <v>34.479999999999997</v>
      </c>
      <c r="AF42" s="133">
        <v>34.51</v>
      </c>
      <c r="AG42" s="133">
        <v>30.26</v>
      </c>
      <c r="AH42" s="133">
        <v>29.17</v>
      </c>
      <c r="AI42" s="133">
        <v>34.08</v>
      </c>
      <c r="AJ42" s="133">
        <v>33.159999999999997</v>
      </c>
      <c r="AK42" s="133">
        <v>33.76</v>
      </c>
      <c r="AL42" s="133">
        <v>33.79</v>
      </c>
      <c r="AM42" s="133">
        <v>29.37</v>
      </c>
      <c r="AN42" s="133">
        <v>28.93</v>
      </c>
      <c r="AO42" s="133">
        <v>33.5</v>
      </c>
      <c r="AP42" s="133">
        <v>33.14</v>
      </c>
      <c r="AQ42" s="133">
        <v>34.17</v>
      </c>
      <c r="AR42" s="133">
        <v>34.49</v>
      </c>
    </row>
    <row r="43" spans="1:44">
      <c r="A43" s="133">
        <v>40</v>
      </c>
      <c r="B43" s="133">
        <v>390</v>
      </c>
      <c r="C43" s="137"/>
      <c r="D43" s="136" t="s">
        <v>316</v>
      </c>
      <c r="E43" s="143">
        <f t="shared" si="0"/>
        <v>33.126842105263158</v>
      </c>
      <c r="F43" s="143">
        <f t="shared" si="1"/>
        <v>32.832105263157892</v>
      </c>
      <c r="G43" s="133">
        <v>34.54</v>
      </c>
      <c r="H43" s="133">
        <v>32.96</v>
      </c>
      <c r="I43" s="133">
        <v>32.200000000000003</v>
      </c>
      <c r="J43" s="133">
        <v>32.5</v>
      </c>
      <c r="K43" s="133">
        <v>31.4</v>
      </c>
      <c r="L43" s="133">
        <v>31.6</v>
      </c>
      <c r="M43" s="133">
        <v>32.83</v>
      </c>
      <c r="N43" s="133">
        <v>32.15</v>
      </c>
      <c r="O43" s="133">
        <v>34.71</v>
      </c>
      <c r="P43" s="133">
        <v>34.39</v>
      </c>
      <c r="Q43" s="133">
        <v>34.32</v>
      </c>
      <c r="R43" s="133">
        <v>33.880000000000003</v>
      </c>
      <c r="S43" s="133">
        <v>34.24</v>
      </c>
      <c r="T43" s="133">
        <v>33.43</v>
      </c>
      <c r="U43" s="133">
        <v>34.21</v>
      </c>
      <c r="V43" s="133">
        <v>34.53</v>
      </c>
      <c r="W43" s="133">
        <v>32.53</v>
      </c>
      <c r="X43" s="133">
        <v>32.35</v>
      </c>
      <c r="Y43" s="133">
        <v>32.64</v>
      </c>
      <c r="Z43" s="133">
        <v>32.520000000000003</v>
      </c>
      <c r="AA43" s="133">
        <v>33.06</v>
      </c>
      <c r="AB43" s="133">
        <v>32.880000000000003</v>
      </c>
      <c r="AC43" s="133">
        <v>33.39</v>
      </c>
      <c r="AD43" s="133">
        <v>33.4</v>
      </c>
      <c r="AE43" s="133">
        <v>34.42</v>
      </c>
      <c r="AF43" s="133">
        <v>34.58</v>
      </c>
      <c r="AG43" s="133">
        <v>30.26</v>
      </c>
      <c r="AH43" s="133">
        <v>29.12</v>
      </c>
      <c r="AI43" s="133">
        <v>34.06</v>
      </c>
      <c r="AJ43" s="133">
        <v>33.08</v>
      </c>
      <c r="AK43" s="133">
        <v>33.61</v>
      </c>
      <c r="AL43" s="133">
        <v>33.9</v>
      </c>
      <c r="AM43" s="133">
        <v>29.38</v>
      </c>
      <c r="AN43" s="133">
        <v>28.96</v>
      </c>
      <c r="AO43" s="133">
        <v>33.4</v>
      </c>
      <c r="AP43" s="133">
        <v>33.14</v>
      </c>
      <c r="AQ43" s="133">
        <v>34.21</v>
      </c>
      <c r="AR43" s="133">
        <v>34.44</v>
      </c>
    </row>
    <row r="44" spans="1:44">
      <c r="A44" s="133">
        <v>41</v>
      </c>
      <c r="B44" s="133">
        <v>400</v>
      </c>
      <c r="C44" s="137"/>
      <c r="D44" s="136" t="s">
        <v>316</v>
      </c>
      <c r="E44" s="143">
        <f t="shared" si="0"/>
        <v>33.123157894736835</v>
      </c>
      <c r="F44" s="143">
        <f t="shared" si="1"/>
        <v>32.831578947368428</v>
      </c>
      <c r="G44" s="133">
        <v>34.51</v>
      </c>
      <c r="H44" s="133">
        <v>33.020000000000003</v>
      </c>
      <c r="I44" s="133">
        <v>32.1</v>
      </c>
      <c r="J44" s="133">
        <v>32.6</v>
      </c>
      <c r="K44" s="133">
        <v>31.55</v>
      </c>
      <c r="L44" s="133">
        <v>31.52</v>
      </c>
      <c r="M44" s="133">
        <v>32.729999999999997</v>
      </c>
      <c r="N44" s="133">
        <v>32.11</v>
      </c>
      <c r="O44" s="133">
        <v>34.71</v>
      </c>
      <c r="P44" s="133">
        <v>34.4</v>
      </c>
      <c r="Q44" s="133">
        <v>34.340000000000003</v>
      </c>
      <c r="R44" s="133">
        <v>33.86</v>
      </c>
      <c r="S44" s="133">
        <v>34.39</v>
      </c>
      <c r="T44" s="133">
        <v>33.590000000000003</v>
      </c>
      <c r="U44" s="133">
        <v>34.22</v>
      </c>
      <c r="V44" s="133">
        <v>34.549999999999997</v>
      </c>
      <c r="W44" s="133">
        <v>32.5</v>
      </c>
      <c r="X44" s="133">
        <v>32.31</v>
      </c>
      <c r="Y44" s="133">
        <v>32.659999999999997</v>
      </c>
      <c r="Z44" s="133">
        <v>32.549999999999997</v>
      </c>
      <c r="AA44" s="133">
        <v>33.06</v>
      </c>
      <c r="AB44" s="133">
        <v>32.81</v>
      </c>
      <c r="AC44" s="133">
        <v>33.369999999999997</v>
      </c>
      <c r="AD44" s="133">
        <v>33.369999999999997</v>
      </c>
      <c r="AE44" s="133">
        <v>34.36</v>
      </c>
      <c r="AF44" s="133">
        <v>34.619999999999997</v>
      </c>
      <c r="AG44" s="133">
        <v>30.32</v>
      </c>
      <c r="AH44" s="133">
        <v>29.09</v>
      </c>
      <c r="AI44" s="133">
        <v>34.11</v>
      </c>
      <c r="AJ44" s="133">
        <v>33.06</v>
      </c>
      <c r="AK44" s="133">
        <v>33.520000000000003</v>
      </c>
      <c r="AL44" s="133">
        <v>33.89</v>
      </c>
      <c r="AM44" s="133">
        <v>29.37</v>
      </c>
      <c r="AN44" s="133">
        <v>28.95</v>
      </c>
      <c r="AO44" s="133">
        <v>33.31</v>
      </c>
      <c r="AP44" s="133">
        <v>33.049999999999997</v>
      </c>
      <c r="AQ44" s="133">
        <v>34.21</v>
      </c>
      <c r="AR44" s="133">
        <v>34.450000000000003</v>
      </c>
    </row>
    <row r="45" spans="1:44">
      <c r="A45" s="133">
        <v>42</v>
      </c>
      <c r="B45" s="133">
        <v>410</v>
      </c>
      <c r="C45" s="137"/>
      <c r="D45" s="136" t="s">
        <v>316</v>
      </c>
      <c r="E45" s="143">
        <f t="shared" si="0"/>
        <v>33.128421052631573</v>
      </c>
      <c r="F45" s="143">
        <f t="shared" si="1"/>
        <v>32.815263157894741</v>
      </c>
      <c r="G45" s="133">
        <v>34.44</v>
      </c>
      <c r="H45" s="133">
        <v>33.01</v>
      </c>
      <c r="I45" s="133">
        <v>32.03</v>
      </c>
      <c r="J45" s="133">
        <v>32.65</v>
      </c>
      <c r="K45" s="133">
        <v>31.7</v>
      </c>
      <c r="L45" s="133">
        <v>31.52</v>
      </c>
      <c r="M45" s="133">
        <v>32.71</v>
      </c>
      <c r="N45" s="133">
        <v>32.090000000000003</v>
      </c>
      <c r="O45" s="133">
        <v>34.71</v>
      </c>
      <c r="P45" s="133">
        <v>34.31</v>
      </c>
      <c r="Q45" s="133">
        <v>34.340000000000003</v>
      </c>
      <c r="R45" s="133">
        <v>33.82</v>
      </c>
      <c r="S45" s="133">
        <v>34.53</v>
      </c>
      <c r="T45" s="133">
        <v>33.729999999999997</v>
      </c>
      <c r="U45" s="133">
        <v>34.17</v>
      </c>
      <c r="V45" s="133">
        <v>34.51</v>
      </c>
      <c r="W45" s="133">
        <v>32.409999999999997</v>
      </c>
      <c r="X45" s="133">
        <v>32.35</v>
      </c>
      <c r="Y45" s="133">
        <v>32.67</v>
      </c>
      <c r="Z45" s="133">
        <v>32.53</v>
      </c>
      <c r="AA45" s="133">
        <v>33.1</v>
      </c>
      <c r="AB45" s="133">
        <v>32.86</v>
      </c>
      <c r="AC45" s="133">
        <v>33.340000000000003</v>
      </c>
      <c r="AD45" s="133">
        <v>33.39</v>
      </c>
      <c r="AE45" s="133">
        <v>34.39</v>
      </c>
      <c r="AF45" s="133">
        <v>34.49</v>
      </c>
      <c r="AG45" s="133">
        <v>30.43</v>
      </c>
      <c r="AH45" s="133">
        <v>29.07</v>
      </c>
      <c r="AI45" s="133">
        <v>34.11</v>
      </c>
      <c r="AJ45" s="133">
        <v>33.01</v>
      </c>
      <c r="AK45" s="133">
        <v>33.46</v>
      </c>
      <c r="AL45" s="133">
        <v>33.83</v>
      </c>
      <c r="AM45" s="133">
        <v>29.35</v>
      </c>
      <c r="AN45" s="133">
        <v>28.95</v>
      </c>
      <c r="AO45" s="133">
        <v>33.299999999999997</v>
      </c>
      <c r="AP45" s="133">
        <v>33.020000000000003</v>
      </c>
      <c r="AQ45" s="133">
        <v>34.25</v>
      </c>
      <c r="AR45" s="133">
        <v>34.35</v>
      </c>
    </row>
    <row r="46" spans="1:44">
      <c r="A46" s="133">
        <v>43</v>
      </c>
      <c r="B46" s="133">
        <v>420</v>
      </c>
      <c r="C46" s="135">
        <v>7</v>
      </c>
      <c r="D46" s="136" t="s">
        <v>316</v>
      </c>
      <c r="E46" s="143">
        <f t="shared" si="0"/>
        <v>33.1242105263158</v>
      </c>
      <c r="F46" s="143">
        <f t="shared" si="1"/>
        <v>32.834736842105265</v>
      </c>
      <c r="G46" s="133">
        <v>34.44</v>
      </c>
      <c r="H46" s="133">
        <v>32.93</v>
      </c>
      <c r="I46" s="133">
        <v>31.95</v>
      </c>
      <c r="J46" s="133">
        <v>32.75</v>
      </c>
      <c r="K46" s="133">
        <v>31.74</v>
      </c>
      <c r="L46" s="133">
        <v>31.53</v>
      </c>
      <c r="M46" s="133">
        <v>32.619999999999997</v>
      </c>
      <c r="N46" s="133">
        <v>32.090000000000003</v>
      </c>
      <c r="O46" s="133">
        <v>34.78</v>
      </c>
      <c r="P46" s="133">
        <v>34.25</v>
      </c>
      <c r="Q46" s="133">
        <v>34.28</v>
      </c>
      <c r="R46" s="133">
        <v>33.770000000000003</v>
      </c>
      <c r="S46" s="133">
        <v>34.57</v>
      </c>
      <c r="T46" s="133">
        <v>33.729999999999997</v>
      </c>
      <c r="U46" s="133">
        <v>34.130000000000003</v>
      </c>
      <c r="V46" s="133">
        <v>34.56</v>
      </c>
      <c r="W46" s="133">
        <v>32.44</v>
      </c>
      <c r="X46" s="133">
        <v>32.36</v>
      </c>
      <c r="Y46" s="133">
        <v>32.630000000000003</v>
      </c>
      <c r="Z46" s="133">
        <v>32.51</v>
      </c>
      <c r="AA46" s="133">
        <v>33.04</v>
      </c>
      <c r="AB46" s="133">
        <v>32.869999999999997</v>
      </c>
      <c r="AC46" s="133">
        <v>33.4</v>
      </c>
      <c r="AD46" s="133">
        <v>33.4</v>
      </c>
      <c r="AE46" s="133">
        <v>34.36</v>
      </c>
      <c r="AF46" s="133">
        <v>34.549999999999997</v>
      </c>
      <c r="AG46" s="133">
        <v>30.49</v>
      </c>
      <c r="AH46" s="133">
        <v>29.11</v>
      </c>
      <c r="AI46" s="133">
        <v>34.1</v>
      </c>
      <c r="AJ46" s="133">
        <v>33.14</v>
      </c>
      <c r="AK46" s="133">
        <v>33.61</v>
      </c>
      <c r="AL46" s="133">
        <v>33.83</v>
      </c>
      <c r="AM46" s="133">
        <v>29.32</v>
      </c>
      <c r="AN46" s="133">
        <v>28.97</v>
      </c>
      <c r="AO46" s="133">
        <v>33.21</v>
      </c>
      <c r="AP46" s="133">
        <v>33.020000000000003</v>
      </c>
      <c r="AQ46" s="133">
        <v>34.25</v>
      </c>
      <c r="AR46" s="133">
        <v>34.49</v>
      </c>
    </row>
    <row r="47" spans="1:44">
      <c r="A47" s="133">
        <v>44</v>
      </c>
      <c r="B47" s="133">
        <v>430</v>
      </c>
      <c r="C47" s="137"/>
      <c r="D47" s="136" t="s">
        <v>316</v>
      </c>
      <c r="E47" s="143">
        <f t="shared" si="0"/>
        <v>33.1242105263158</v>
      </c>
      <c r="F47" s="143">
        <f t="shared" si="1"/>
        <v>32.81894736842105</v>
      </c>
      <c r="G47" s="133">
        <v>34.49</v>
      </c>
      <c r="H47" s="133">
        <v>32.770000000000003</v>
      </c>
      <c r="I47" s="133">
        <v>31.96</v>
      </c>
      <c r="J47" s="133">
        <v>32.74</v>
      </c>
      <c r="K47" s="133">
        <v>31.68</v>
      </c>
      <c r="L47" s="133">
        <v>31.58</v>
      </c>
      <c r="M47" s="133">
        <v>32.619999999999997</v>
      </c>
      <c r="N47" s="133">
        <v>32.06</v>
      </c>
      <c r="O47" s="133">
        <v>34.85</v>
      </c>
      <c r="P47" s="133">
        <v>34.15</v>
      </c>
      <c r="Q47" s="133">
        <v>34.14</v>
      </c>
      <c r="R47" s="133">
        <v>33.72</v>
      </c>
      <c r="S47" s="133">
        <v>34.380000000000003</v>
      </c>
      <c r="T47" s="133">
        <v>33.46</v>
      </c>
      <c r="U47" s="133">
        <v>34.1</v>
      </c>
      <c r="V47" s="133">
        <v>34.61</v>
      </c>
      <c r="W47" s="133">
        <v>32.5</v>
      </c>
      <c r="X47" s="133">
        <v>32.35</v>
      </c>
      <c r="Y47" s="133">
        <v>32.64</v>
      </c>
      <c r="Z47" s="133">
        <v>32.5</v>
      </c>
      <c r="AA47" s="133">
        <v>33.020000000000003</v>
      </c>
      <c r="AB47" s="133">
        <v>32.9</v>
      </c>
      <c r="AC47" s="133">
        <v>33.42</v>
      </c>
      <c r="AD47" s="133">
        <v>33.369999999999997</v>
      </c>
      <c r="AE47" s="133">
        <v>34.36</v>
      </c>
      <c r="AF47" s="133">
        <v>34.590000000000003</v>
      </c>
      <c r="AG47" s="133">
        <v>30.5</v>
      </c>
      <c r="AH47" s="133">
        <v>29.15</v>
      </c>
      <c r="AI47" s="133">
        <v>34.049999999999997</v>
      </c>
      <c r="AJ47" s="133">
        <v>33.26</v>
      </c>
      <c r="AK47" s="133">
        <v>33.85</v>
      </c>
      <c r="AL47" s="133">
        <v>33.909999999999997</v>
      </c>
      <c r="AM47" s="133">
        <v>29.33</v>
      </c>
      <c r="AN47" s="133">
        <v>28.97</v>
      </c>
      <c r="AO47" s="133">
        <v>33.14</v>
      </c>
      <c r="AP47" s="133">
        <v>32.93</v>
      </c>
      <c r="AQ47" s="133">
        <v>34.33</v>
      </c>
      <c r="AR47" s="133">
        <v>34.54</v>
      </c>
    </row>
    <row r="48" spans="1:44">
      <c r="A48" s="133">
        <v>45</v>
      </c>
      <c r="B48" s="133">
        <v>440</v>
      </c>
      <c r="C48" s="137"/>
      <c r="D48" s="136" t="s">
        <v>316</v>
      </c>
      <c r="E48" s="143">
        <f t="shared" si="0"/>
        <v>33.108947368421063</v>
      </c>
      <c r="F48" s="143">
        <f t="shared" si="1"/>
        <v>32.812105263157889</v>
      </c>
      <c r="G48" s="133">
        <v>34.47</v>
      </c>
      <c r="H48" s="133">
        <v>32.65</v>
      </c>
      <c r="I48" s="133">
        <v>32.06</v>
      </c>
      <c r="J48" s="133">
        <v>32.729999999999997</v>
      </c>
      <c r="K48" s="133">
        <v>31.59</v>
      </c>
      <c r="L48" s="133">
        <v>31.57</v>
      </c>
      <c r="M48" s="133">
        <v>32.53</v>
      </c>
      <c r="N48" s="133">
        <v>32.03</v>
      </c>
      <c r="O48" s="133">
        <v>34.880000000000003</v>
      </c>
      <c r="P48" s="133">
        <v>34.04</v>
      </c>
      <c r="Q48" s="133">
        <v>34.07</v>
      </c>
      <c r="R48" s="133">
        <v>33.619999999999997</v>
      </c>
      <c r="S48" s="133">
        <v>34.22</v>
      </c>
      <c r="T48" s="133">
        <v>33.47</v>
      </c>
      <c r="U48" s="133">
        <v>34.090000000000003</v>
      </c>
      <c r="V48" s="133">
        <v>34.659999999999997</v>
      </c>
      <c r="W48" s="133">
        <v>32.520000000000003</v>
      </c>
      <c r="X48" s="133">
        <v>32.340000000000003</v>
      </c>
      <c r="Y48" s="133">
        <v>32.700000000000003</v>
      </c>
      <c r="Z48" s="133">
        <v>32.549999999999997</v>
      </c>
      <c r="AA48" s="133">
        <v>32.979999999999997</v>
      </c>
      <c r="AB48" s="133">
        <v>32.909999999999997</v>
      </c>
      <c r="AC48" s="133">
        <v>33.409999999999997</v>
      </c>
      <c r="AD48" s="133">
        <v>33.369999999999997</v>
      </c>
      <c r="AE48" s="133">
        <v>34.340000000000003</v>
      </c>
      <c r="AF48" s="133">
        <v>34.64</v>
      </c>
      <c r="AG48" s="133">
        <v>30.45</v>
      </c>
      <c r="AH48" s="133">
        <v>29.13</v>
      </c>
      <c r="AI48" s="133">
        <v>34.03</v>
      </c>
      <c r="AJ48" s="133">
        <v>33.340000000000003</v>
      </c>
      <c r="AK48" s="133">
        <v>34</v>
      </c>
      <c r="AL48" s="133">
        <v>33.909999999999997</v>
      </c>
      <c r="AM48" s="133">
        <v>29.32</v>
      </c>
      <c r="AN48" s="133">
        <v>29.01</v>
      </c>
      <c r="AO48" s="133">
        <v>33.07</v>
      </c>
      <c r="AP48" s="133">
        <v>32.909999999999997</v>
      </c>
      <c r="AQ48" s="133">
        <v>34.340000000000003</v>
      </c>
      <c r="AR48" s="133">
        <v>34.549999999999997</v>
      </c>
    </row>
    <row r="49" spans="1:44">
      <c r="A49" s="133">
        <v>46</v>
      </c>
      <c r="B49" s="133">
        <v>450</v>
      </c>
      <c r="C49" s="137"/>
      <c r="D49" s="136" t="s">
        <v>316</v>
      </c>
      <c r="E49" s="143">
        <f t="shared" si="0"/>
        <v>33.083157894736843</v>
      </c>
      <c r="F49" s="143">
        <f t="shared" si="1"/>
        <v>32.818947368421043</v>
      </c>
      <c r="G49" s="133">
        <v>34.44</v>
      </c>
      <c r="H49" s="133">
        <v>32.65</v>
      </c>
      <c r="I49" s="133">
        <v>32.03</v>
      </c>
      <c r="J49" s="133">
        <v>32.880000000000003</v>
      </c>
      <c r="K49" s="133">
        <v>31.51</v>
      </c>
      <c r="L49" s="133">
        <v>31.57</v>
      </c>
      <c r="M49" s="133">
        <v>32.630000000000003</v>
      </c>
      <c r="N49" s="133">
        <v>32.07</v>
      </c>
      <c r="O49" s="133">
        <v>34.869999999999997</v>
      </c>
      <c r="P49" s="133">
        <v>34.159999999999997</v>
      </c>
      <c r="Q49" s="133">
        <v>33.94</v>
      </c>
      <c r="R49" s="133">
        <v>33.590000000000003</v>
      </c>
      <c r="S49" s="133">
        <v>34.11</v>
      </c>
      <c r="T49" s="133">
        <v>33.479999999999997</v>
      </c>
      <c r="U49" s="133">
        <v>34.130000000000003</v>
      </c>
      <c r="V49" s="133">
        <v>34.729999999999997</v>
      </c>
      <c r="W49" s="133">
        <v>32.57</v>
      </c>
      <c r="X49" s="133">
        <v>32.31</v>
      </c>
      <c r="Y49" s="133">
        <v>32.71</v>
      </c>
      <c r="Z49" s="133">
        <v>32.590000000000003</v>
      </c>
      <c r="AA49" s="133">
        <v>32.92</v>
      </c>
      <c r="AB49" s="133">
        <v>32.94</v>
      </c>
      <c r="AC49" s="133">
        <v>33.380000000000003</v>
      </c>
      <c r="AD49" s="133">
        <v>33.380000000000003</v>
      </c>
      <c r="AE49" s="133">
        <v>34.25</v>
      </c>
      <c r="AF49" s="133">
        <v>34.47</v>
      </c>
      <c r="AG49" s="133">
        <v>30.37</v>
      </c>
      <c r="AH49" s="133">
        <v>29.1</v>
      </c>
      <c r="AI49" s="133">
        <v>33.99</v>
      </c>
      <c r="AJ49" s="133">
        <v>33.380000000000003</v>
      </c>
      <c r="AK49" s="133">
        <v>34.049999999999997</v>
      </c>
      <c r="AL49" s="133">
        <v>33.92</v>
      </c>
      <c r="AM49" s="133">
        <v>29.35</v>
      </c>
      <c r="AN49" s="133">
        <v>29.02</v>
      </c>
      <c r="AO49" s="133">
        <v>33.01</v>
      </c>
      <c r="AP49" s="133">
        <v>32.89</v>
      </c>
      <c r="AQ49" s="133">
        <v>34.32</v>
      </c>
      <c r="AR49" s="133">
        <v>34.43</v>
      </c>
    </row>
    <row r="50" spans="1:44">
      <c r="A50" s="133">
        <v>47</v>
      </c>
      <c r="B50" s="133">
        <v>460</v>
      </c>
      <c r="C50" s="137"/>
      <c r="D50" s="136" t="s">
        <v>316</v>
      </c>
      <c r="E50" s="143">
        <f t="shared" si="0"/>
        <v>33.096842105263164</v>
      </c>
      <c r="F50" s="143">
        <f t="shared" si="1"/>
        <v>32.827894736842097</v>
      </c>
      <c r="G50" s="133">
        <v>34.450000000000003</v>
      </c>
      <c r="H50" s="133">
        <v>32.68</v>
      </c>
      <c r="I50" s="133">
        <v>32.06</v>
      </c>
      <c r="J50" s="133">
        <v>33</v>
      </c>
      <c r="K50" s="133">
        <v>31.43</v>
      </c>
      <c r="L50" s="133">
        <v>31.71</v>
      </c>
      <c r="M50" s="133">
        <v>32.75</v>
      </c>
      <c r="N50" s="133">
        <v>32.1</v>
      </c>
      <c r="O50" s="133">
        <v>34.86</v>
      </c>
      <c r="P50" s="133">
        <v>34.26</v>
      </c>
      <c r="Q50" s="133">
        <v>34.020000000000003</v>
      </c>
      <c r="R50" s="133">
        <v>33.630000000000003</v>
      </c>
      <c r="S50" s="133">
        <v>34.03</v>
      </c>
      <c r="T50" s="133">
        <v>33.4</v>
      </c>
      <c r="U50" s="133">
        <v>34.18</v>
      </c>
      <c r="V50" s="133">
        <v>34.75</v>
      </c>
      <c r="W50" s="133">
        <v>32.549999999999997</v>
      </c>
      <c r="X50" s="133">
        <v>32.31</v>
      </c>
      <c r="Y50" s="133">
        <v>32.72</v>
      </c>
      <c r="Z50" s="133">
        <v>32.61</v>
      </c>
      <c r="AA50" s="133">
        <v>33.07</v>
      </c>
      <c r="AB50" s="133">
        <v>32.979999999999997</v>
      </c>
      <c r="AC50" s="133">
        <v>33.409999999999997</v>
      </c>
      <c r="AD50" s="133">
        <v>33.380000000000003</v>
      </c>
      <c r="AE50" s="133">
        <v>34.28</v>
      </c>
      <c r="AF50" s="133">
        <v>34.380000000000003</v>
      </c>
      <c r="AG50" s="133">
        <v>30.28</v>
      </c>
      <c r="AH50" s="133">
        <v>29.08</v>
      </c>
      <c r="AI50" s="133">
        <v>33.99</v>
      </c>
      <c r="AJ50" s="133">
        <v>33.43</v>
      </c>
      <c r="AK50" s="133">
        <v>34.1</v>
      </c>
      <c r="AL50" s="133">
        <v>33.840000000000003</v>
      </c>
      <c r="AM50" s="133">
        <v>29.35</v>
      </c>
      <c r="AN50" s="133">
        <v>29.04</v>
      </c>
      <c r="AO50" s="133">
        <v>32.979999999999997</v>
      </c>
      <c r="AP50" s="133">
        <v>32.869999999999997</v>
      </c>
      <c r="AQ50" s="133">
        <v>34.33</v>
      </c>
      <c r="AR50" s="133">
        <v>34.28</v>
      </c>
    </row>
    <row r="51" spans="1:44">
      <c r="A51" s="133">
        <v>48</v>
      </c>
      <c r="B51" s="133">
        <v>470</v>
      </c>
      <c r="C51" s="137"/>
      <c r="D51" s="136" t="s">
        <v>316</v>
      </c>
      <c r="E51" s="143">
        <f t="shared" si="0"/>
        <v>33.104210526315796</v>
      </c>
      <c r="F51" s="143">
        <f t="shared" si="1"/>
        <v>32.813157894736847</v>
      </c>
      <c r="G51" s="133">
        <v>34.44</v>
      </c>
      <c r="H51" s="133">
        <v>32.82</v>
      </c>
      <c r="I51" s="133">
        <v>32.14</v>
      </c>
      <c r="J51" s="133">
        <v>33.090000000000003</v>
      </c>
      <c r="K51" s="133">
        <v>31.39</v>
      </c>
      <c r="L51" s="133">
        <v>31.72</v>
      </c>
      <c r="M51" s="133">
        <v>32.85</v>
      </c>
      <c r="N51" s="133">
        <v>32.119999999999997</v>
      </c>
      <c r="O51" s="133">
        <v>34.840000000000003</v>
      </c>
      <c r="P51" s="133">
        <v>34.28</v>
      </c>
      <c r="Q51" s="133">
        <v>34.119999999999997</v>
      </c>
      <c r="R51" s="133">
        <v>33.67</v>
      </c>
      <c r="S51" s="133">
        <v>34</v>
      </c>
      <c r="T51" s="133">
        <v>33.29</v>
      </c>
      <c r="U51" s="133">
        <v>34.229999999999997</v>
      </c>
      <c r="V51" s="133">
        <v>34.79</v>
      </c>
      <c r="W51" s="133">
        <v>32.49</v>
      </c>
      <c r="X51" s="133">
        <v>32.29</v>
      </c>
      <c r="Y51" s="133">
        <v>32.869999999999997</v>
      </c>
      <c r="Z51" s="133">
        <v>32.619999999999997</v>
      </c>
      <c r="AA51" s="133">
        <v>33.200000000000003</v>
      </c>
      <c r="AB51" s="133">
        <v>32.97</v>
      </c>
      <c r="AC51" s="133">
        <v>33.32</v>
      </c>
      <c r="AD51" s="133">
        <v>33.299999999999997</v>
      </c>
      <c r="AE51" s="133">
        <v>34.25</v>
      </c>
      <c r="AF51" s="133">
        <v>34.369999999999997</v>
      </c>
      <c r="AG51" s="133">
        <v>30.17</v>
      </c>
      <c r="AH51" s="133">
        <v>28.63</v>
      </c>
      <c r="AI51" s="133">
        <v>33.94</v>
      </c>
      <c r="AJ51" s="133">
        <v>33.51</v>
      </c>
      <c r="AK51" s="133">
        <v>34.11</v>
      </c>
      <c r="AL51" s="133">
        <v>33.799999999999997</v>
      </c>
      <c r="AM51" s="133">
        <v>29.34</v>
      </c>
      <c r="AN51" s="133">
        <v>29.07</v>
      </c>
      <c r="AO51" s="133">
        <v>32.96</v>
      </c>
      <c r="AP51" s="133">
        <v>32.9</v>
      </c>
      <c r="AQ51" s="133">
        <v>34.32</v>
      </c>
      <c r="AR51" s="133">
        <v>34.21</v>
      </c>
    </row>
    <row r="52" spans="1:44">
      <c r="A52" s="133">
        <v>49</v>
      </c>
      <c r="B52" s="133">
        <v>480</v>
      </c>
      <c r="C52" s="135">
        <v>8</v>
      </c>
      <c r="D52" s="136" t="s">
        <v>316</v>
      </c>
      <c r="E52" s="143">
        <f t="shared" si="0"/>
        <v>33.114736842105266</v>
      </c>
      <c r="F52" s="143">
        <f t="shared" si="1"/>
        <v>32.840000000000003</v>
      </c>
      <c r="G52" s="133">
        <v>34.44</v>
      </c>
      <c r="H52" s="133">
        <v>32.880000000000003</v>
      </c>
      <c r="I52" s="133">
        <v>32.15</v>
      </c>
      <c r="J52" s="133">
        <v>33.18</v>
      </c>
      <c r="K52" s="133">
        <v>31.45</v>
      </c>
      <c r="L52" s="133">
        <v>31.68</v>
      </c>
      <c r="M52" s="133">
        <v>32.97</v>
      </c>
      <c r="N52" s="133">
        <v>32.08</v>
      </c>
      <c r="O52" s="133">
        <v>34.83</v>
      </c>
      <c r="P52" s="133">
        <v>34.32</v>
      </c>
      <c r="Q52" s="133">
        <v>34.17</v>
      </c>
      <c r="R52" s="133">
        <v>33.700000000000003</v>
      </c>
      <c r="S52" s="133">
        <v>34.01</v>
      </c>
      <c r="T52" s="133">
        <v>33.31</v>
      </c>
      <c r="U52" s="133">
        <v>34.19</v>
      </c>
      <c r="V52" s="133">
        <v>34.81</v>
      </c>
      <c r="W52" s="133">
        <v>32.46</v>
      </c>
      <c r="X52" s="133">
        <v>32.299999999999997</v>
      </c>
      <c r="Y52" s="133">
        <v>32.93</v>
      </c>
      <c r="Z52" s="133">
        <v>32.630000000000003</v>
      </c>
      <c r="AA52" s="133">
        <v>33.299999999999997</v>
      </c>
      <c r="AB52" s="133">
        <v>32.96</v>
      </c>
      <c r="AC52" s="133">
        <v>33.24</v>
      </c>
      <c r="AD52" s="133">
        <v>33.26</v>
      </c>
      <c r="AE52" s="133">
        <v>34.200000000000003</v>
      </c>
      <c r="AF52" s="133">
        <v>34.31</v>
      </c>
      <c r="AG52" s="133">
        <v>30.15</v>
      </c>
      <c r="AH52" s="133">
        <v>28.87</v>
      </c>
      <c r="AI52" s="133">
        <v>33.92</v>
      </c>
      <c r="AJ52" s="133">
        <v>33.619999999999997</v>
      </c>
      <c r="AK52" s="133">
        <v>34.11</v>
      </c>
      <c r="AL52" s="133">
        <v>33.85</v>
      </c>
      <c r="AM52" s="133">
        <v>29.35</v>
      </c>
      <c r="AN52" s="133">
        <v>29.13</v>
      </c>
      <c r="AO52" s="133">
        <v>33</v>
      </c>
      <c r="AP52" s="133">
        <v>32.840000000000003</v>
      </c>
      <c r="AQ52" s="133">
        <v>34.31</v>
      </c>
      <c r="AR52" s="133">
        <v>34.229999999999997</v>
      </c>
    </row>
    <row r="53" spans="1:44">
      <c r="A53" s="133">
        <v>50</v>
      </c>
      <c r="B53" s="133">
        <v>490</v>
      </c>
      <c r="C53" s="137"/>
      <c r="D53" s="136" t="s">
        <v>316</v>
      </c>
      <c r="E53" s="143">
        <f t="shared" si="0"/>
        <v>33.117894736842103</v>
      </c>
      <c r="F53" s="143">
        <f t="shared" si="1"/>
        <v>32.851578947368417</v>
      </c>
      <c r="G53" s="133">
        <v>34.42</v>
      </c>
      <c r="H53" s="133">
        <v>32.869999999999997</v>
      </c>
      <c r="I53" s="133">
        <v>32.200000000000003</v>
      </c>
      <c r="J53" s="133">
        <v>33.22</v>
      </c>
      <c r="K53" s="133">
        <v>31.57</v>
      </c>
      <c r="L53" s="133">
        <v>31.65</v>
      </c>
      <c r="M53" s="133">
        <v>32.96</v>
      </c>
      <c r="N53" s="133">
        <v>32.130000000000003</v>
      </c>
      <c r="O53" s="133">
        <v>34.85</v>
      </c>
      <c r="P53" s="133">
        <v>34.35</v>
      </c>
      <c r="Q53" s="133">
        <v>34.06</v>
      </c>
      <c r="R53" s="133">
        <v>33.67</v>
      </c>
      <c r="S53" s="133">
        <v>33.94</v>
      </c>
      <c r="T53" s="133">
        <v>33.32</v>
      </c>
      <c r="U53" s="133">
        <v>34.340000000000003</v>
      </c>
      <c r="V53" s="133">
        <v>34.81</v>
      </c>
      <c r="W53" s="133">
        <v>32.479999999999997</v>
      </c>
      <c r="X53" s="133">
        <v>32.340000000000003</v>
      </c>
      <c r="Y53" s="133">
        <v>32.86</v>
      </c>
      <c r="Z53" s="133">
        <v>32.65</v>
      </c>
      <c r="AA53" s="133">
        <v>33.340000000000003</v>
      </c>
      <c r="AB53" s="133">
        <v>32.979999999999997</v>
      </c>
      <c r="AC53" s="133">
        <v>33.229999999999997</v>
      </c>
      <c r="AD53" s="133">
        <v>33.200000000000003</v>
      </c>
      <c r="AE53" s="133">
        <v>34.17</v>
      </c>
      <c r="AF53" s="133">
        <v>34.26</v>
      </c>
      <c r="AG53" s="133">
        <v>30.13</v>
      </c>
      <c r="AH53" s="133">
        <v>28.86</v>
      </c>
      <c r="AI53" s="133">
        <v>33.93</v>
      </c>
      <c r="AJ53" s="133">
        <v>33.700000000000003</v>
      </c>
      <c r="AK53" s="133">
        <v>34.020000000000003</v>
      </c>
      <c r="AL53" s="133">
        <v>33.78</v>
      </c>
      <c r="AM53" s="133">
        <v>29.42</v>
      </c>
      <c r="AN53" s="133">
        <v>29.2</v>
      </c>
      <c r="AO53" s="133">
        <v>33.020000000000003</v>
      </c>
      <c r="AP53" s="133">
        <v>32.909999999999997</v>
      </c>
      <c r="AQ53" s="133">
        <v>34.299999999999997</v>
      </c>
      <c r="AR53" s="133">
        <v>34.28</v>
      </c>
    </row>
    <row r="54" spans="1:44">
      <c r="A54" s="133">
        <v>51</v>
      </c>
      <c r="B54" s="133">
        <v>500</v>
      </c>
      <c r="C54" s="137"/>
      <c r="D54" s="136" t="s">
        <v>316</v>
      </c>
      <c r="E54" s="143">
        <f t="shared" si="0"/>
        <v>33.123684210526321</v>
      </c>
      <c r="F54" s="143">
        <f t="shared" si="1"/>
        <v>32.854210526315782</v>
      </c>
      <c r="G54" s="133">
        <v>34.409999999999997</v>
      </c>
      <c r="H54" s="133">
        <v>32.92</v>
      </c>
      <c r="I54" s="133">
        <v>32.21</v>
      </c>
      <c r="J54" s="133">
        <v>33.28</v>
      </c>
      <c r="K54" s="133">
        <v>31.65</v>
      </c>
      <c r="L54" s="133">
        <v>31.62</v>
      </c>
      <c r="M54" s="133">
        <v>32.94</v>
      </c>
      <c r="N54" s="133">
        <v>32.130000000000003</v>
      </c>
      <c r="O54" s="133">
        <v>34.85</v>
      </c>
      <c r="P54" s="133">
        <v>34.340000000000003</v>
      </c>
      <c r="Q54" s="133">
        <v>34.17</v>
      </c>
      <c r="R54" s="133">
        <v>33.72</v>
      </c>
      <c r="S54" s="133">
        <v>33.96</v>
      </c>
      <c r="T54" s="133">
        <v>33.56</v>
      </c>
      <c r="U54" s="133">
        <v>34.380000000000003</v>
      </c>
      <c r="V54" s="133">
        <v>34.86</v>
      </c>
      <c r="W54" s="133">
        <v>32.520000000000003</v>
      </c>
      <c r="X54" s="133">
        <v>32.32</v>
      </c>
      <c r="Y54" s="133">
        <v>32.75</v>
      </c>
      <c r="Z54" s="133">
        <v>32.65</v>
      </c>
      <c r="AA54" s="133">
        <v>33.380000000000003</v>
      </c>
      <c r="AB54" s="133">
        <v>33.06</v>
      </c>
      <c r="AC54" s="133">
        <v>33.22</v>
      </c>
      <c r="AD54" s="133">
        <v>33.159999999999997</v>
      </c>
      <c r="AE54" s="133">
        <v>34.159999999999997</v>
      </c>
      <c r="AF54" s="133">
        <v>34.130000000000003</v>
      </c>
      <c r="AG54" s="133">
        <v>30.16</v>
      </c>
      <c r="AH54" s="133">
        <v>28.9</v>
      </c>
      <c r="AI54" s="133">
        <v>33.94</v>
      </c>
      <c r="AJ54" s="133">
        <v>33.770000000000003</v>
      </c>
      <c r="AK54" s="133">
        <v>34.049999999999997</v>
      </c>
      <c r="AL54" s="133">
        <v>33.799999999999997</v>
      </c>
      <c r="AM54" s="133">
        <v>29.45</v>
      </c>
      <c r="AN54" s="133">
        <v>29.01</v>
      </c>
      <c r="AO54" s="133">
        <v>32.94</v>
      </c>
      <c r="AP54" s="133">
        <v>32.840000000000003</v>
      </c>
      <c r="AQ54" s="133">
        <v>34.21</v>
      </c>
      <c r="AR54" s="133">
        <v>34.159999999999997</v>
      </c>
    </row>
    <row r="55" spans="1:44">
      <c r="A55" s="133">
        <v>52</v>
      </c>
      <c r="B55" s="133">
        <v>510</v>
      </c>
      <c r="C55" s="137"/>
      <c r="D55" s="136" t="s">
        <v>316</v>
      </c>
      <c r="E55" s="143">
        <f t="shared" si="0"/>
        <v>33.14</v>
      </c>
      <c r="F55" s="143">
        <f t="shared" si="1"/>
        <v>32.847894736842107</v>
      </c>
      <c r="G55" s="133">
        <v>34.4</v>
      </c>
      <c r="H55" s="133">
        <v>32.93</v>
      </c>
      <c r="I55" s="133">
        <v>32.21</v>
      </c>
      <c r="J55" s="133">
        <v>33.31</v>
      </c>
      <c r="K55" s="133">
        <v>31.73</v>
      </c>
      <c r="L55" s="133">
        <v>31.55</v>
      </c>
      <c r="M55" s="133">
        <v>33.020000000000003</v>
      </c>
      <c r="N55" s="133">
        <v>32.130000000000003</v>
      </c>
      <c r="O55" s="133">
        <v>34.840000000000003</v>
      </c>
      <c r="P55" s="133">
        <v>34.35</v>
      </c>
      <c r="Q55" s="133">
        <v>34.33</v>
      </c>
      <c r="R55" s="133">
        <v>33.71</v>
      </c>
      <c r="S55" s="133">
        <v>34.049999999999997</v>
      </c>
      <c r="T55" s="133">
        <v>33.630000000000003</v>
      </c>
      <c r="U55" s="133">
        <v>34.409999999999997</v>
      </c>
      <c r="V55" s="133">
        <v>34.880000000000003</v>
      </c>
      <c r="W55" s="133">
        <v>32.520000000000003</v>
      </c>
      <c r="X55" s="133">
        <v>32.4</v>
      </c>
      <c r="Y55" s="133">
        <v>32.68</v>
      </c>
      <c r="Z55" s="133">
        <v>32.69</v>
      </c>
      <c r="AA55" s="133">
        <v>33.47</v>
      </c>
      <c r="AB55" s="133">
        <v>33.130000000000003</v>
      </c>
      <c r="AC55" s="133">
        <v>33.22</v>
      </c>
      <c r="AD55" s="133">
        <v>33.07</v>
      </c>
      <c r="AE55" s="133">
        <v>34.159999999999997</v>
      </c>
      <c r="AF55" s="133">
        <v>34.03</v>
      </c>
      <c r="AG55" s="133">
        <v>29.87</v>
      </c>
      <c r="AH55" s="133">
        <v>28.93</v>
      </c>
      <c r="AI55" s="133">
        <v>33.94</v>
      </c>
      <c r="AJ55" s="133">
        <v>33.68</v>
      </c>
      <c r="AK55" s="133">
        <v>34.090000000000003</v>
      </c>
      <c r="AL55" s="133">
        <v>33.770000000000003</v>
      </c>
      <c r="AM55" s="133">
        <v>29.47</v>
      </c>
      <c r="AN55" s="133">
        <v>28.98</v>
      </c>
      <c r="AO55" s="133">
        <v>33</v>
      </c>
      <c r="AP55" s="133">
        <v>32.83</v>
      </c>
      <c r="AQ55" s="133">
        <v>34.25</v>
      </c>
      <c r="AR55" s="133">
        <v>34.11</v>
      </c>
    </row>
    <row r="56" spans="1:44">
      <c r="A56" s="133">
        <v>53</v>
      </c>
      <c r="B56" s="133">
        <v>520</v>
      </c>
      <c r="C56" s="137"/>
      <c r="D56" s="136" t="s">
        <v>316</v>
      </c>
      <c r="E56" s="143">
        <f t="shared" si="0"/>
        <v>33.161578947368433</v>
      </c>
      <c r="F56" s="143">
        <f t="shared" si="1"/>
        <v>32.841052631578947</v>
      </c>
      <c r="G56" s="133">
        <v>34.369999999999997</v>
      </c>
      <c r="H56" s="133">
        <v>32.909999999999997</v>
      </c>
      <c r="I56" s="133">
        <v>32.270000000000003</v>
      </c>
      <c r="J56" s="133">
        <v>33.33</v>
      </c>
      <c r="K56" s="133">
        <v>31.78</v>
      </c>
      <c r="L56" s="133">
        <v>31.56</v>
      </c>
      <c r="M56" s="133">
        <v>33</v>
      </c>
      <c r="N56" s="133">
        <v>32.130000000000003</v>
      </c>
      <c r="O56" s="133">
        <v>34.86</v>
      </c>
      <c r="P56" s="133">
        <v>34.340000000000003</v>
      </c>
      <c r="Q56" s="133">
        <v>34.270000000000003</v>
      </c>
      <c r="R56" s="133">
        <v>33.659999999999997</v>
      </c>
      <c r="S56" s="133">
        <v>34.11</v>
      </c>
      <c r="T56" s="133">
        <v>33.630000000000003</v>
      </c>
      <c r="U56" s="133">
        <v>34.380000000000003</v>
      </c>
      <c r="V56" s="133">
        <v>34.869999999999997</v>
      </c>
      <c r="W56" s="133">
        <v>32.57</v>
      </c>
      <c r="X56" s="133">
        <v>32.39</v>
      </c>
      <c r="Y56" s="133">
        <v>32.700000000000003</v>
      </c>
      <c r="Z56" s="133">
        <v>32.75</v>
      </c>
      <c r="AA56" s="133">
        <v>33.42</v>
      </c>
      <c r="AB56" s="133">
        <v>33.159999999999997</v>
      </c>
      <c r="AC56" s="133">
        <v>33.229999999999997</v>
      </c>
      <c r="AD56" s="133">
        <v>33.07</v>
      </c>
      <c r="AE56" s="133">
        <v>34.11</v>
      </c>
      <c r="AF56" s="133">
        <v>34.1</v>
      </c>
      <c r="AG56" s="133">
        <v>30.05</v>
      </c>
      <c r="AH56" s="133">
        <v>28.68</v>
      </c>
      <c r="AI56" s="133">
        <v>33.93</v>
      </c>
      <c r="AJ56" s="133">
        <v>33.64</v>
      </c>
      <c r="AK56" s="133">
        <v>34.07</v>
      </c>
      <c r="AL56" s="133">
        <v>33.75</v>
      </c>
      <c r="AM56" s="133">
        <v>29.61</v>
      </c>
      <c r="AN56" s="133">
        <v>28.99</v>
      </c>
      <c r="AO56" s="133">
        <v>33.090000000000003</v>
      </c>
      <c r="AP56" s="133">
        <v>32.86</v>
      </c>
      <c r="AQ56" s="133">
        <v>34.25</v>
      </c>
      <c r="AR56" s="133">
        <v>34.159999999999997</v>
      </c>
    </row>
    <row r="57" spans="1:44">
      <c r="A57" s="133">
        <v>54</v>
      </c>
      <c r="B57" s="133">
        <v>530</v>
      </c>
      <c r="C57" s="137"/>
      <c r="D57" s="136" t="s">
        <v>316</v>
      </c>
      <c r="E57" s="143">
        <f t="shared" si="0"/>
        <v>33.154736842105265</v>
      </c>
      <c r="F57" s="143">
        <f t="shared" si="1"/>
        <v>32.846315789473678</v>
      </c>
      <c r="G57" s="133">
        <v>34.380000000000003</v>
      </c>
      <c r="H57" s="133">
        <v>32.96</v>
      </c>
      <c r="I57" s="133">
        <v>32.35</v>
      </c>
      <c r="J57" s="133">
        <v>33.340000000000003</v>
      </c>
      <c r="K57" s="133">
        <v>31.71</v>
      </c>
      <c r="L57" s="133">
        <v>31.56</v>
      </c>
      <c r="M57" s="133">
        <v>33.04</v>
      </c>
      <c r="N57" s="133">
        <v>32.17</v>
      </c>
      <c r="O57" s="133">
        <v>34.869999999999997</v>
      </c>
      <c r="P57" s="133">
        <v>34.32</v>
      </c>
      <c r="Q57" s="133">
        <v>34.369999999999997</v>
      </c>
      <c r="R57" s="133">
        <v>33.590000000000003</v>
      </c>
      <c r="S57" s="133">
        <v>34.14</v>
      </c>
      <c r="T57" s="133">
        <v>33.51</v>
      </c>
      <c r="U57" s="133">
        <v>34.200000000000003</v>
      </c>
      <c r="V57" s="133">
        <v>34.840000000000003</v>
      </c>
      <c r="W57" s="133">
        <v>32.549999999999997</v>
      </c>
      <c r="X57" s="133">
        <v>32.42</v>
      </c>
      <c r="Y57" s="133">
        <v>32.79</v>
      </c>
      <c r="Z57" s="133">
        <v>32.770000000000003</v>
      </c>
      <c r="AA57" s="133">
        <v>33.450000000000003</v>
      </c>
      <c r="AB57" s="133">
        <v>33.159999999999997</v>
      </c>
      <c r="AC57" s="133">
        <v>33.17</v>
      </c>
      <c r="AD57" s="133">
        <v>33.01</v>
      </c>
      <c r="AE57" s="133">
        <v>34.1</v>
      </c>
      <c r="AF57" s="133">
        <v>34.200000000000003</v>
      </c>
      <c r="AG57" s="133">
        <v>30.13</v>
      </c>
      <c r="AH57" s="133">
        <v>28.88</v>
      </c>
      <c r="AI57" s="133">
        <v>33.93</v>
      </c>
      <c r="AJ57" s="133">
        <v>33.5</v>
      </c>
      <c r="AK57" s="133">
        <v>33.909999999999997</v>
      </c>
      <c r="AL57" s="133">
        <v>33.74</v>
      </c>
      <c r="AM57" s="133">
        <v>29.65</v>
      </c>
      <c r="AN57" s="133">
        <v>28.98</v>
      </c>
      <c r="AO57" s="133">
        <v>32.979999999999997</v>
      </c>
      <c r="AP57" s="133">
        <v>32.83</v>
      </c>
      <c r="AQ57" s="133">
        <v>34.22</v>
      </c>
      <c r="AR57" s="133">
        <v>34.299999999999997</v>
      </c>
    </row>
    <row r="58" spans="1:44">
      <c r="A58" s="133">
        <v>55</v>
      </c>
      <c r="B58" s="133">
        <v>540</v>
      </c>
      <c r="C58" s="135">
        <v>9</v>
      </c>
      <c r="D58" s="136" t="s">
        <v>316</v>
      </c>
      <c r="E58" s="143">
        <f t="shared" si="0"/>
        <v>33.162631578947362</v>
      </c>
      <c r="F58" s="143">
        <f t="shared" si="1"/>
        <v>32.857894736842105</v>
      </c>
      <c r="G58" s="133">
        <v>34.35</v>
      </c>
      <c r="H58" s="133">
        <v>32.94</v>
      </c>
      <c r="I58" s="133">
        <v>32.43</v>
      </c>
      <c r="J58" s="133">
        <v>33.26</v>
      </c>
      <c r="K58" s="133">
        <v>31.63</v>
      </c>
      <c r="L58" s="133">
        <v>31.56</v>
      </c>
      <c r="M58" s="133">
        <v>33.01</v>
      </c>
      <c r="N58" s="133">
        <v>32.18</v>
      </c>
      <c r="O58" s="133">
        <v>34.869999999999997</v>
      </c>
      <c r="P58" s="133">
        <v>34.299999999999997</v>
      </c>
      <c r="Q58" s="133">
        <v>34.43</v>
      </c>
      <c r="R58" s="133">
        <v>33.69</v>
      </c>
      <c r="S58" s="133">
        <v>34.15</v>
      </c>
      <c r="T58" s="133">
        <v>33.61</v>
      </c>
      <c r="U58" s="133">
        <v>34.19</v>
      </c>
      <c r="V58" s="133">
        <v>34.840000000000003</v>
      </c>
      <c r="W58" s="133">
        <v>32.590000000000003</v>
      </c>
      <c r="X58" s="133">
        <v>32.42</v>
      </c>
      <c r="Y58" s="133">
        <v>32.869999999999997</v>
      </c>
      <c r="Z58" s="133">
        <v>32.799999999999997</v>
      </c>
      <c r="AA58" s="133">
        <v>33.479999999999997</v>
      </c>
      <c r="AB58" s="133">
        <v>33.15</v>
      </c>
      <c r="AC58" s="133">
        <v>33.159999999999997</v>
      </c>
      <c r="AD58" s="133">
        <v>32.97</v>
      </c>
      <c r="AE58" s="133">
        <v>34.1</v>
      </c>
      <c r="AF58" s="133">
        <v>34.24</v>
      </c>
      <c r="AG58" s="133">
        <v>30.09</v>
      </c>
      <c r="AH58" s="133">
        <v>28.92</v>
      </c>
      <c r="AI58" s="133">
        <v>33.979999999999997</v>
      </c>
      <c r="AJ58" s="133">
        <v>33.54</v>
      </c>
      <c r="AK58" s="133">
        <v>33.85</v>
      </c>
      <c r="AL58" s="133">
        <v>33.72</v>
      </c>
      <c r="AM58" s="133">
        <v>29.7</v>
      </c>
      <c r="AN58" s="133">
        <v>29.01</v>
      </c>
      <c r="AO58" s="133">
        <v>32.93</v>
      </c>
      <c r="AP58" s="133">
        <v>32.799999999999997</v>
      </c>
      <c r="AQ58" s="133">
        <v>34.28</v>
      </c>
      <c r="AR58" s="133">
        <v>34.35</v>
      </c>
    </row>
    <row r="59" spans="1:44">
      <c r="A59" s="133">
        <v>56</v>
      </c>
      <c r="B59" s="133">
        <v>550</v>
      </c>
      <c r="C59" s="137"/>
      <c r="D59" s="136" t="s">
        <v>316</v>
      </c>
      <c r="E59" s="143">
        <f t="shared" si="0"/>
        <v>33.164210526315784</v>
      </c>
      <c r="F59" s="143">
        <f t="shared" si="1"/>
        <v>32.866842105263153</v>
      </c>
      <c r="G59" s="133">
        <v>34.340000000000003</v>
      </c>
      <c r="H59" s="133">
        <v>32.950000000000003</v>
      </c>
      <c r="I59" s="133">
        <v>32.47</v>
      </c>
      <c r="J59" s="133">
        <v>33.24</v>
      </c>
      <c r="K59" s="133">
        <v>31.62</v>
      </c>
      <c r="L59" s="133">
        <v>31.57</v>
      </c>
      <c r="M59" s="133">
        <v>33.049999999999997</v>
      </c>
      <c r="N59" s="133">
        <v>32.25</v>
      </c>
      <c r="O59" s="133">
        <v>34.82</v>
      </c>
      <c r="P59" s="133">
        <v>34.36</v>
      </c>
      <c r="Q59" s="133">
        <v>34.479999999999997</v>
      </c>
      <c r="R59" s="133">
        <v>33.76</v>
      </c>
      <c r="S59" s="133">
        <v>34.1</v>
      </c>
      <c r="T59" s="133">
        <v>33.520000000000003</v>
      </c>
      <c r="U59" s="133">
        <v>34.33</v>
      </c>
      <c r="V59" s="133">
        <v>34.81</v>
      </c>
      <c r="W59" s="133">
        <v>32.58</v>
      </c>
      <c r="X59" s="133">
        <v>32.450000000000003</v>
      </c>
      <c r="Y59" s="133">
        <v>32.770000000000003</v>
      </c>
      <c r="Z59" s="133">
        <v>32.81</v>
      </c>
      <c r="AA59" s="133">
        <v>33.51</v>
      </c>
      <c r="AB59" s="133">
        <v>33.15</v>
      </c>
      <c r="AC59" s="133">
        <v>33.119999999999997</v>
      </c>
      <c r="AD59" s="133">
        <v>32.950000000000003</v>
      </c>
      <c r="AE59" s="133">
        <v>34.1</v>
      </c>
      <c r="AF59" s="133">
        <v>34.25</v>
      </c>
      <c r="AG59" s="133">
        <v>30.06</v>
      </c>
      <c r="AH59" s="133">
        <v>28.92</v>
      </c>
      <c r="AI59" s="133">
        <v>34.08</v>
      </c>
      <c r="AJ59" s="133">
        <v>33.56</v>
      </c>
      <c r="AK59" s="133">
        <v>33.83</v>
      </c>
      <c r="AL59" s="133">
        <v>33.700000000000003</v>
      </c>
      <c r="AM59" s="133">
        <v>29.66</v>
      </c>
      <c r="AN59" s="133">
        <v>29.06</v>
      </c>
      <c r="AO59" s="133">
        <v>32.9</v>
      </c>
      <c r="AP59" s="133">
        <v>32.729999999999997</v>
      </c>
      <c r="AQ59" s="133">
        <v>34.299999999999997</v>
      </c>
      <c r="AR59" s="133">
        <v>34.43</v>
      </c>
    </row>
    <row r="60" spans="1:44">
      <c r="A60" s="133">
        <v>57</v>
      </c>
      <c r="B60" s="133">
        <v>560</v>
      </c>
      <c r="C60" s="137"/>
      <c r="D60" s="136" t="s">
        <v>316</v>
      </c>
      <c r="E60" s="143">
        <f t="shared" si="0"/>
        <v>33.155789473684216</v>
      </c>
      <c r="F60" s="143">
        <f t="shared" si="1"/>
        <v>32.865263157894738</v>
      </c>
      <c r="G60" s="133">
        <v>34.32</v>
      </c>
      <c r="H60" s="133">
        <v>32.85</v>
      </c>
      <c r="I60" s="133">
        <v>32.520000000000003</v>
      </c>
      <c r="J60" s="133">
        <v>33.31</v>
      </c>
      <c r="K60" s="133">
        <v>31.62</v>
      </c>
      <c r="L60" s="133">
        <v>31.58</v>
      </c>
      <c r="M60" s="133">
        <v>32.99</v>
      </c>
      <c r="N60" s="133">
        <v>32.31</v>
      </c>
      <c r="O60" s="133">
        <v>34.89</v>
      </c>
      <c r="P60" s="133">
        <v>34.39</v>
      </c>
      <c r="Q60" s="133">
        <v>34.46</v>
      </c>
      <c r="R60" s="133">
        <v>33.76</v>
      </c>
      <c r="S60" s="133">
        <v>34.1</v>
      </c>
      <c r="T60" s="133">
        <v>33.54</v>
      </c>
      <c r="U60" s="133">
        <v>34.4</v>
      </c>
      <c r="V60" s="133">
        <v>34.76</v>
      </c>
      <c r="W60" s="133">
        <v>32.56</v>
      </c>
      <c r="X60" s="133">
        <v>32.450000000000003</v>
      </c>
      <c r="Y60" s="133">
        <v>32.770000000000003</v>
      </c>
      <c r="Z60" s="133">
        <v>32.82</v>
      </c>
      <c r="AA60" s="133">
        <v>33.44</v>
      </c>
      <c r="AB60" s="133">
        <v>33.18</v>
      </c>
      <c r="AC60" s="133">
        <v>33.07</v>
      </c>
      <c r="AD60" s="133">
        <v>32.86</v>
      </c>
      <c r="AE60" s="133">
        <v>33.979999999999997</v>
      </c>
      <c r="AF60" s="133">
        <v>34.28</v>
      </c>
      <c r="AG60" s="133">
        <v>30.11</v>
      </c>
      <c r="AH60" s="133">
        <v>28.95</v>
      </c>
      <c r="AI60" s="133">
        <v>34.18</v>
      </c>
      <c r="AJ60" s="133">
        <v>33.58</v>
      </c>
      <c r="AK60" s="133">
        <v>33.79</v>
      </c>
      <c r="AL60" s="133">
        <v>33.700000000000003</v>
      </c>
      <c r="AM60" s="133">
        <v>29.66</v>
      </c>
      <c r="AN60" s="133">
        <v>29.08</v>
      </c>
      <c r="AO60" s="133">
        <v>32.83</v>
      </c>
      <c r="AP60" s="133">
        <v>32.630000000000003</v>
      </c>
      <c r="AQ60" s="133">
        <v>34.270000000000003</v>
      </c>
      <c r="AR60" s="133">
        <v>34.409999999999997</v>
      </c>
    </row>
    <row r="61" spans="1:44">
      <c r="A61" s="133">
        <v>58</v>
      </c>
      <c r="B61" s="133">
        <v>570</v>
      </c>
      <c r="C61" s="137"/>
      <c r="D61" s="136" t="s">
        <v>316</v>
      </c>
      <c r="E61" s="143">
        <f t="shared" si="0"/>
        <v>33.146315789473682</v>
      </c>
      <c r="F61" s="143">
        <f t="shared" si="1"/>
        <v>32.848421052631572</v>
      </c>
      <c r="G61" s="133">
        <v>34.299999999999997</v>
      </c>
      <c r="H61" s="133">
        <v>32.93</v>
      </c>
      <c r="I61" s="133">
        <v>32.54</v>
      </c>
      <c r="J61" s="133">
        <v>33.36</v>
      </c>
      <c r="K61" s="133">
        <v>31.51</v>
      </c>
      <c r="L61" s="133">
        <v>31.61</v>
      </c>
      <c r="M61" s="133">
        <v>32.96</v>
      </c>
      <c r="N61" s="133">
        <v>32.25</v>
      </c>
      <c r="O61" s="133">
        <v>34.869999999999997</v>
      </c>
      <c r="P61" s="133">
        <v>34.369999999999997</v>
      </c>
      <c r="Q61" s="133">
        <v>34.369999999999997</v>
      </c>
      <c r="R61" s="133">
        <v>33.72</v>
      </c>
      <c r="S61" s="133">
        <v>34.159999999999997</v>
      </c>
      <c r="T61" s="133">
        <v>33.71</v>
      </c>
      <c r="U61" s="133">
        <v>34.31</v>
      </c>
      <c r="V61" s="133">
        <v>34.71</v>
      </c>
      <c r="W61" s="133">
        <v>32.630000000000003</v>
      </c>
      <c r="X61" s="133">
        <v>32.39</v>
      </c>
      <c r="Y61" s="133">
        <v>32.74</v>
      </c>
      <c r="Z61" s="133">
        <v>32.82</v>
      </c>
      <c r="AA61" s="133">
        <v>33.479999999999997</v>
      </c>
      <c r="AB61" s="133">
        <v>33.18</v>
      </c>
      <c r="AC61" s="133">
        <v>33.04</v>
      </c>
      <c r="AD61" s="133">
        <v>32.799999999999997</v>
      </c>
      <c r="AE61" s="133">
        <v>34.020000000000003</v>
      </c>
      <c r="AF61" s="133">
        <v>34.270000000000003</v>
      </c>
      <c r="AG61" s="133">
        <v>30.13</v>
      </c>
      <c r="AH61" s="133">
        <v>28.9</v>
      </c>
      <c r="AI61" s="133">
        <v>34.229999999999997</v>
      </c>
      <c r="AJ61" s="133">
        <v>33.590000000000003</v>
      </c>
      <c r="AK61" s="133">
        <v>33.72</v>
      </c>
      <c r="AL61" s="133">
        <v>33.450000000000003</v>
      </c>
      <c r="AM61" s="133">
        <v>29.64</v>
      </c>
      <c r="AN61" s="133">
        <v>29.06</v>
      </c>
      <c r="AO61" s="133">
        <v>32.83</v>
      </c>
      <c r="AP61" s="133">
        <v>32.630000000000003</v>
      </c>
      <c r="AQ61" s="133">
        <v>34.299999999999997</v>
      </c>
      <c r="AR61" s="133">
        <v>34.369999999999997</v>
      </c>
    </row>
    <row r="62" spans="1:44">
      <c r="A62" s="133">
        <v>59</v>
      </c>
      <c r="B62" s="133">
        <v>580</v>
      </c>
      <c r="C62" s="137"/>
      <c r="D62" s="136" t="s">
        <v>316</v>
      </c>
      <c r="E62" s="143">
        <f t="shared" si="0"/>
        <v>33.161578947368419</v>
      </c>
      <c r="F62" s="143">
        <f t="shared" si="1"/>
        <v>32.868421052631582</v>
      </c>
      <c r="G62" s="133">
        <v>34.29</v>
      </c>
      <c r="H62" s="133">
        <v>33.020000000000003</v>
      </c>
      <c r="I62" s="133">
        <v>32.53</v>
      </c>
      <c r="J62" s="133">
        <v>33.409999999999997</v>
      </c>
      <c r="K62" s="133">
        <v>31.5</v>
      </c>
      <c r="L62" s="133">
        <v>31.69</v>
      </c>
      <c r="M62" s="133">
        <v>33.01</v>
      </c>
      <c r="N62" s="133">
        <v>32.21</v>
      </c>
      <c r="O62" s="133">
        <v>34.93</v>
      </c>
      <c r="P62" s="133">
        <v>34.369999999999997</v>
      </c>
      <c r="Q62" s="133">
        <v>34.43</v>
      </c>
      <c r="R62" s="133">
        <v>33.71</v>
      </c>
      <c r="S62" s="133">
        <v>34.14</v>
      </c>
      <c r="T62" s="133">
        <v>33.840000000000003</v>
      </c>
      <c r="U62" s="133">
        <v>34.369999999999997</v>
      </c>
      <c r="V62" s="133">
        <v>34.76</v>
      </c>
      <c r="W62" s="133">
        <v>32.58</v>
      </c>
      <c r="X62" s="133">
        <v>32.4</v>
      </c>
      <c r="Y62" s="133">
        <v>32.69</v>
      </c>
      <c r="Z62" s="133">
        <v>32.82</v>
      </c>
      <c r="AA62" s="133">
        <v>33.54</v>
      </c>
      <c r="AB62" s="133">
        <v>33.21</v>
      </c>
      <c r="AC62" s="133">
        <v>33</v>
      </c>
      <c r="AD62" s="133">
        <v>32.82</v>
      </c>
      <c r="AE62" s="133">
        <v>34.049999999999997</v>
      </c>
      <c r="AF62" s="133">
        <v>34.29</v>
      </c>
      <c r="AG62" s="133">
        <v>30.18</v>
      </c>
      <c r="AH62" s="133">
        <v>28.91</v>
      </c>
      <c r="AI62" s="133">
        <v>34.28</v>
      </c>
      <c r="AJ62" s="133">
        <v>33.590000000000003</v>
      </c>
      <c r="AK62" s="133">
        <v>33.76</v>
      </c>
      <c r="AL62" s="133">
        <v>33.39</v>
      </c>
      <c r="AM62" s="133">
        <v>29.65</v>
      </c>
      <c r="AN62" s="133">
        <v>29.09</v>
      </c>
      <c r="AO62" s="133">
        <v>32.83</v>
      </c>
      <c r="AP62" s="133">
        <v>32.61</v>
      </c>
      <c r="AQ62" s="133">
        <v>34.31</v>
      </c>
      <c r="AR62" s="133">
        <v>34.36</v>
      </c>
    </row>
    <row r="63" spans="1:44">
      <c r="A63" s="133">
        <v>60</v>
      </c>
      <c r="B63" s="133">
        <v>590</v>
      </c>
      <c r="C63" s="137"/>
      <c r="D63" s="136" t="s">
        <v>316</v>
      </c>
      <c r="E63" s="143">
        <f t="shared" si="0"/>
        <v>33.160526315789475</v>
      </c>
      <c r="F63" s="143">
        <f t="shared" si="1"/>
        <v>32.881052631578946</v>
      </c>
      <c r="G63" s="133">
        <v>34.270000000000003</v>
      </c>
      <c r="H63" s="133">
        <v>32.96</v>
      </c>
      <c r="I63" s="133">
        <v>32.39</v>
      </c>
      <c r="J63" s="133">
        <v>33.479999999999997</v>
      </c>
      <c r="K63" s="133">
        <v>31.49</v>
      </c>
      <c r="L63" s="133">
        <v>31.73</v>
      </c>
      <c r="M63" s="133">
        <v>33.020000000000003</v>
      </c>
      <c r="N63" s="133">
        <v>32.15</v>
      </c>
      <c r="O63" s="133">
        <v>35.01</v>
      </c>
      <c r="P63" s="133">
        <v>34.380000000000003</v>
      </c>
      <c r="Q63" s="133">
        <v>34.35</v>
      </c>
      <c r="R63" s="133">
        <v>33.79</v>
      </c>
      <c r="S63" s="133">
        <v>34.19</v>
      </c>
      <c r="T63" s="133">
        <v>33.89</v>
      </c>
      <c r="U63" s="133">
        <v>34.409999999999997</v>
      </c>
      <c r="V63" s="133">
        <v>34.76</v>
      </c>
      <c r="W63" s="133">
        <v>32.56</v>
      </c>
      <c r="X63" s="133">
        <v>32.42</v>
      </c>
      <c r="Y63" s="133">
        <v>32.78</v>
      </c>
      <c r="Z63" s="133">
        <v>32.82</v>
      </c>
      <c r="AA63" s="133">
        <v>33.42</v>
      </c>
      <c r="AB63" s="133">
        <v>33.25</v>
      </c>
      <c r="AC63" s="133">
        <v>32.93</v>
      </c>
      <c r="AD63" s="133">
        <v>32.770000000000003</v>
      </c>
      <c r="AE63" s="133">
        <v>34.049999999999997</v>
      </c>
      <c r="AF63" s="133">
        <v>34.25</v>
      </c>
      <c r="AG63" s="133">
        <v>30.24</v>
      </c>
      <c r="AH63" s="133">
        <v>28.97</v>
      </c>
      <c r="AI63" s="133">
        <v>34.299999999999997</v>
      </c>
      <c r="AJ63" s="133">
        <v>33.56</v>
      </c>
      <c r="AK63" s="133">
        <v>33.840000000000003</v>
      </c>
      <c r="AL63" s="133">
        <v>33.549999999999997</v>
      </c>
      <c r="AM63" s="133">
        <v>29.68</v>
      </c>
      <c r="AN63" s="133">
        <v>29.07</v>
      </c>
      <c r="AO63" s="133">
        <v>32.799999999999997</v>
      </c>
      <c r="AP63" s="133">
        <v>32.65</v>
      </c>
      <c r="AQ63" s="133">
        <v>34.32</v>
      </c>
      <c r="AR63" s="133">
        <v>34.29</v>
      </c>
    </row>
    <row r="64" spans="1:44">
      <c r="A64" s="133">
        <v>61</v>
      </c>
      <c r="B64" s="133">
        <v>600</v>
      </c>
      <c r="C64" s="135">
        <v>10</v>
      </c>
      <c r="D64" s="136" t="s">
        <v>316</v>
      </c>
      <c r="E64" s="143">
        <f t="shared" si="0"/>
        <v>33.15</v>
      </c>
      <c r="F64" s="143">
        <f t="shared" si="1"/>
        <v>32.877894736842102</v>
      </c>
      <c r="G64" s="133">
        <v>34.270000000000003</v>
      </c>
      <c r="H64" s="133">
        <v>33</v>
      </c>
      <c r="I64" s="133">
        <v>32.39</v>
      </c>
      <c r="J64" s="133">
        <v>33.53</v>
      </c>
      <c r="K64" s="133">
        <v>31.54</v>
      </c>
      <c r="L64" s="133">
        <v>31.77</v>
      </c>
      <c r="M64" s="133">
        <v>33</v>
      </c>
      <c r="N64" s="133">
        <v>32.18</v>
      </c>
      <c r="O64" s="133">
        <v>34.880000000000003</v>
      </c>
      <c r="P64" s="133">
        <v>34.32</v>
      </c>
      <c r="Q64" s="133">
        <v>34.28</v>
      </c>
      <c r="R64" s="133">
        <v>33.79</v>
      </c>
      <c r="S64" s="133">
        <v>34.25</v>
      </c>
      <c r="T64" s="133">
        <v>33.880000000000003</v>
      </c>
      <c r="U64" s="133">
        <v>34.42</v>
      </c>
      <c r="V64" s="133">
        <v>34.65</v>
      </c>
      <c r="W64" s="133">
        <v>32.53</v>
      </c>
      <c r="X64" s="133">
        <v>32.43</v>
      </c>
      <c r="Y64" s="133">
        <v>32.799999999999997</v>
      </c>
      <c r="Z64" s="133">
        <v>32.81</v>
      </c>
      <c r="AA64" s="133">
        <v>33.409999999999997</v>
      </c>
      <c r="AB64" s="133">
        <v>33.33</v>
      </c>
      <c r="AC64" s="133">
        <v>32.92</v>
      </c>
      <c r="AD64" s="133">
        <v>32.79</v>
      </c>
      <c r="AE64" s="133">
        <v>34.049999999999997</v>
      </c>
      <c r="AF64" s="133">
        <v>34.08</v>
      </c>
      <c r="AG64" s="133">
        <v>30.24</v>
      </c>
      <c r="AH64" s="133">
        <v>29</v>
      </c>
      <c r="AI64" s="133">
        <v>34.130000000000003</v>
      </c>
      <c r="AJ64" s="133">
        <v>33.61</v>
      </c>
      <c r="AK64" s="133">
        <v>33.93</v>
      </c>
      <c r="AL64" s="133">
        <v>33.65</v>
      </c>
      <c r="AM64" s="133">
        <v>29.75</v>
      </c>
      <c r="AN64" s="133">
        <v>29.03</v>
      </c>
      <c r="AO64" s="133">
        <v>32.74</v>
      </c>
      <c r="AP64" s="133">
        <v>32.61</v>
      </c>
      <c r="AQ64" s="133">
        <v>34.32</v>
      </c>
      <c r="AR64" s="133">
        <v>34.22</v>
      </c>
    </row>
    <row r="65" spans="1:44">
      <c r="A65" s="133">
        <v>62</v>
      </c>
      <c r="B65" s="133">
        <v>610</v>
      </c>
      <c r="C65" s="137"/>
      <c r="D65" s="136" t="s">
        <v>316</v>
      </c>
      <c r="E65" s="143">
        <f t="shared" si="0"/>
        <v>33.154210526315794</v>
      </c>
      <c r="F65" s="143">
        <f t="shared" si="1"/>
        <v>32.880526315789474</v>
      </c>
      <c r="G65" s="133">
        <v>34.29</v>
      </c>
      <c r="H65" s="133">
        <v>33.06</v>
      </c>
      <c r="I65" s="133">
        <v>32.43</v>
      </c>
      <c r="J65" s="133">
        <v>33.450000000000003</v>
      </c>
      <c r="K65" s="133">
        <v>31.57</v>
      </c>
      <c r="L65" s="133">
        <v>31.81</v>
      </c>
      <c r="M65" s="133">
        <v>32.96</v>
      </c>
      <c r="N65" s="133">
        <v>32.24</v>
      </c>
      <c r="O65" s="133">
        <v>34.78</v>
      </c>
      <c r="P65" s="133">
        <v>34.24</v>
      </c>
      <c r="Q65" s="133">
        <v>34.270000000000003</v>
      </c>
      <c r="R65" s="133">
        <v>33.799999999999997</v>
      </c>
      <c r="S65" s="133">
        <v>34.33</v>
      </c>
      <c r="T65" s="133">
        <v>33.89</v>
      </c>
      <c r="U65" s="133">
        <v>34.44</v>
      </c>
      <c r="V65" s="133">
        <v>34.67</v>
      </c>
      <c r="W65" s="133">
        <v>32.5</v>
      </c>
      <c r="X65" s="133">
        <v>32.43</v>
      </c>
      <c r="Y65" s="133">
        <v>32.799999999999997</v>
      </c>
      <c r="Z65" s="133">
        <v>32.869999999999997</v>
      </c>
      <c r="AA65" s="133">
        <v>33.479999999999997</v>
      </c>
      <c r="AB65" s="133">
        <v>33.340000000000003</v>
      </c>
      <c r="AC65" s="133">
        <v>32.869999999999997</v>
      </c>
      <c r="AD65" s="133">
        <v>32.770000000000003</v>
      </c>
      <c r="AE65" s="133">
        <v>34.06</v>
      </c>
      <c r="AF65" s="133">
        <v>34.119999999999997</v>
      </c>
      <c r="AG65" s="133">
        <v>30.22</v>
      </c>
      <c r="AH65" s="133">
        <v>29.08</v>
      </c>
      <c r="AI65" s="133">
        <v>34.119999999999997</v>
      </c>
      <c r="AJ65" s="133">
        <v>33.42</v>
      </c>
      <c r="AK65" s="133">
        <v>33.99</v>
      </c>
      <c r="AL65" s="133">
        <v>33.65</v>
      </c>
      <c r="AM65" s="133">
        <v>29.75</v>
      </c>
      <c r="AN65" s="133">
        <v>29.07</v>
      </c>
      <c r="AO65" s="133">
        <v>32.729999999999997</v>
      </c>
      <c r="AP65" s="133">
        <v>32.630000000000003</v>
      </c>
      <c r="AQ65" s="133">
        <v>34.340000000000003</v>
      </c>
      <c r="AR65" s="133">
        <v>34.19</v>
      </c>
    </row>
    <row r="66" spans="1:44">
      <c r="A66" s="133">
        <v>63</v>
      </c>
      <c r="B66" s="133">
        <v>620</v>
      </c>
      <c r="C66" s="137"/>
      <c r="D66" s="136" t="s">
        <v>316</v>
      </c>
      <c r="E66" s="143">
        <f t="shared" si="0"/>
        <v>33.178421052631577</v>
      </c>
      <c r="F66" s="143">
        <f t="shared" si="1"/>
        <v>32.874736842105264</v>
      </c>
      <c r="G66" s="133">
        <v>34.31</v>
      </c>
      <c r="H66" s="133">
        <v>33.090000000000003</v>
      </c>
      <c r="I66" s="133">
        <v>32.54</v>
      </c>
      <c r="J66" s="133">
        <v>33.409999999999997</v>
      </c>
      <c r="K66" s="133">
        <v>31.59</v>
      </c>
      <c r="L66" s="133">
        <v>31.8</v>
      </c>
      <c r="M66" s="133">
        <v>33.04</v>
      </c>
      <c r="N66" s="133">
        <v>32.21</v>
      </c>
      <c r="O66" s="133">
        <v>34.72</v>
      </c>
      <c r="P66" s="133">
        <v>34.229999999999997</v>
      </c>
      <c r="Q66" s="133">
        <v>34.33</v>
      </c>
      <c r="R66" s="133">
        <v>33.79</v>
      </c>
      <c r="S66" s="133">
        <v>34.46</v>
      </c>
      <c r="T66" s="133">
        <v>33.950000000000003</v>
      </c>
      <c r="U66" s="133">
        <v>34.369999999999997</v>
      </c>
      <c r="V66" s="133">
        <v>34.74</v>
      </c>
      <c r="W66" s="133">
        <v>32.479999999999997</v>
      </c>
      <c r="X66" s="133">
        <v>32.36</v>
      </c>
      <c r="Y66" s="133">
        <v>32.770000000000003</v>
      </c>
      <c r="Z66" s="133">
        <v>32.86</v>
      </c>
      <c r="AA66" s="133">
        <v>33.5</v>
      </c>
      <c r="AB66" s="133">
        <v>33.270000000000003</v>
      </c>
      <c r="AC66" s="133">
        <v>32.9</v>
      </c>
      <c r="AD66" s="133">
        <v>32.770000000000003</v>
      </c>
      <c r="AE66" s="133">
        <v>34.1</v>
      </c>
      <c r="AF66" s="133">
        <v>34.090000000000003</v>
      </c>
      <c r="AG66" s="133">
        <v>30.21</v>
      </c>
      <c r="AH66" s="133">
        <v>29.12</v>
      </c>
      <c r="AI66" s="133">
        <v>34.15</v>
      </c>
      <c r="AJ66" s="133">
        <v>33.39</v>
      </c>
      <c r="AK66" s="133">
        <v>34.04</v>
      </c>
      <c r="AL66" s="133">
        <v>33.69</v>
      </c>
      <c r="AM66" s="133">
        <v>29.82</v>
      </c>
      <c r="AN66" s="133">
        <v>29.03</v>
      </c>
      <c r="AO66" s="133">
        <v>32.71</v>
      </c>
      <c r="AP66" s="133">
        <v>32.61</v>
      </c>
      <c r="AQ66" s="133">
        <v>34.35</v>
      </c>
      <c r="AR66" s="133">
        <v>34.21</v>
      </c>
    </row>
    <row r="67" spans="1:44">
      <c r="A67" s="133">
        <v>64</v>
      </c>
      <c r="B67" s="133">
        <v>630</v>
      </c>
      <c r="C67" s="137"/>
      <c r="D67" s="136" t="s">
        <v>316</v>
      </c>
      <c r="E67" s="143">
        <f t="shared" si="0"/>
        <v>33.184210526315795</v>
      </c>
      <c r="F67" s="143">
        <f t="shared" si="1"/>
        <v>32.883684210526319</v>
      </c>
      <c r="G67" s="133">
        <v>34.35</v>
      </c>
      <c r="H67" s="133">
        <v>33.020000000000003</v>
      </c>
      <c r="I67" s="133">
        <v>32.590000000000003</v>
      </c>
      <c r="J67" s="133">
        <v>33.46</v>
      </c>
      <c r="K67" s="133">
        <v>31.61</v>
      </c>
      <c r="L67" s="133">
        <v>31.8</v>
      </c>
      <c r="M67" s="133">
        <v>32.950000000000003</v>
      </c>
      <c r="N67" s="133">
        <v>32.18</v>
      </c>
      <c r="O67" s="133">
        <v>34.67</v>
      </c>
      <c r="P67" s="133">
        <v>34.26</v>
      </c>
      <c r="Q67" s="133">
        <v>34.380000000000003</v>
      </c>
      <c r="R67" s="133">
        <v>33.86</v>
      </c>
      <c r="S67" s="133">
        <v>34.549999999999997</v>
      </c>
      <c r="T67" s="133">
        <v>33.99</v>
      </c>
      <c r="U67" s="133">
        <v>34.270000000000003</v>
      </c>
      <c r="V67" s="133">
        <v>34.78</v>
      </c>
      <c r="W67" s="133">
        <v>32.58</v>
      </c>
      <c r="X67" s="133">
        <v>32.32</v>
      </c>
      <c r="Y67" s="133">
        <v>32.75</v>
      </c>
      <c r="Z67" s="133">
        <v>32.86</v>
      </c>
      <c r="AA67" s="133">
        <v>33.5</v>
      </c>
      <c r="AB67" s="133">
        <v>33.24</v>
      </c>
      <c r="AC67" s="133">
        <v>32.9</v>
      </c>
      <c r="AD67" s="133">
        <v>32.79</v>
      </c>
      <c r="AE67" s="133">
        <v>34.21</v>
      </c>
      <c r="AF67" s="133">
        <v>34.07</v>
      </c>
      <c r="AG67" s="133">
        <v>30.22</v>
      </c>
      <c r="AH67" s="133">
        <v>29.13</v>
      </c>
      <c r="AI67" s="133">
        <v>34.07</v>
      </c>
      <c r="AJ67" s="133">
        <v>33.39</v>
      </c>
      <c r="AK67" s="133">
        <v>34.03</v>
      </c>
      <c r="AL67" s="133">
        <v>33.71</v>
      </c>
      <c r="AM67" s="133">
        <v>29.82</v>
      </c>
      <c r="AN67" s="133">
        <v>29.07</v>
      </c>
      <c r="AO67" s="133">
        <v>32.700000000000003</v>
      </c>
      <c r="AP67" s="133">
        <v>32.6</v>
      </c>
      <c r="AQ67" s="133">
        <v>34.35</v>
      </c>
      <c r="AR67" s="133">
        <v>34.26</v>
      </c>
    </row>
    <row r="68" spans="1:44">
      <c r="A68" s="133">
        <v>65</v>
      </c>
      <c r="B68" s="133">
        <v>640</v>
      </c>
      <c r="C68" s="137"/>
      <c r="D68" s="136" t="s">
        <v>316</v>
      </c>
      <c r="E68" s="143">
        <f t="shared" si="0"/>
        <v>33.182631578947372</v>
      </c>
      <c r="F68" s="143">
        <f t="shared" si="1"/>
        <v>32.877894736842102</v>
      </c>
      <c r="G68" s="133">
        <v>34.380000000000003</v>
      </c>
      <c r="H68" s="133">
        <v>33</v>
      </c>
      <c r="I68" s="133">
        <v>32.61</v>
      </c>
      <c r="J68" s="133">
        <v>33.49</v>
      </c>
      <c r="K68" s="133">
        <v>31.63</v>
      </c>
      <c r="L68" s="133">
        <v>31.79</v>
      </c>
      <c r="M68" s="133">
        <v>32.97</v>
      </c>
      <c r="N68" s="133">
        <v>32.299999999999997</v>
      </c>
      <c r="O68" s="133">
        <v>34.619999999999997</v>
      </c>
      <c r="P68" s="133">
        <v>34.19</v>
      </c>
      <c r="Q68" s="133">
        <v>34.36</v>
      </c>
      <c r="R68" s="133">
        <v>33.93</v>
      </c>
      <c r="S68" s="133">
        <v>34.549999999999997</v>
      </c>
      <c r="T68" s="133">
        <v>33.92</v>
      </c>
      <c r="U68" s="133">
        <v>34.35</v>
      </c>
      <c r="V68" s="133">
        <v>34.71</v>
      </c>
      <c r="W68" s="133">
        <v>32.67</v>
      </c>
      <c r="X68" s="133">
        <v>32.33</v>
      </c>
      <c r="Y68" s="133">
        <v>32.770000000000003</v>
      </c>
      <c r="Z68" s="133">
        <v>32.89</v>
      </c>
      <c r="AA68" s="133">
        <v>33.44</v>
      </c>
      <c r="AB68" s="133">
        <v>33.15</v>
      </c>
      <c r="AC68" s="133">
        <v>32.85</v>
      </c>
      <c r="AD68" s="133">
        <v>32.770000000000003</v>
      </c>
      <c r="AE68" s="133">
        <v>34.32</v>
      </c>
      <c r="AF68" s="133">
        <v>34.06</v>
      </c>
      <c r="AG68" s="133">
        <v>30.06</v>
      </c>
      <c r="AH68" s="133">
        <v>29.11</v>
      </c>
      <c r="AI68" s="133">
        <v>34.03</v>
      </c>
      <c r="AJ68" s="133">
        <v>33.369999999999997</v>
      </c>
      <c r="AK68" s="133">
        <v>34.04</v>
      </c>
      <c r="AL68" s="133">
        <v>33.700000000000003</v>
      </c>
      <c r="AM68" s="133">
        <v>29.79</v>
      </c>
      <c r="AN68" s="133">
        <v>29.12</v>
      </c>
      <c r="AO68" s="133">
        <v>32.700000000000003</v>
      </c>
      <c r="AP68" s="133">
        <v>32.58</v>
      </c>
      <c r="AQ68" s="133">
        <v>34.33</v>
      </c>
      <c r="AR68" s="133">
        <v>34.270000000000003</v>
      </c>
    </row>
    <row r="69" spans="1:44">
      <c r="A69" s="133">
        <v>66</v>
      </c>
      <c r="B69" s="133">
        <v>650</v>
      </c>
      <c r="C69" s="137"/>
      <c r="D69" s="136" t="s">
        <v>316</v>
      </c>
      <c r="E69" s="143">
        <f t="shared" ref="E69:E132" si="2">AVERAGE(G69,I69,K69,M69,O69,Q69,S69,U69,W69,Y69,AA69,AC69,AE69,AG69,AI69,AK69,AM69,AO69,AQ69,AS69)</f>
        <v>33.178947368421049</v>
      </c>
      <c r="F69" s="143">
        <f t="shared" ref="F69:F132" si="3">AVERAGE(H69,J69,L69,N69,P69,R69,T69,V69,X69,Z69,AB69,AD69,AF69,AH69,AJ69,AL69,AN69,AP69,AR69,AT69)</f>
        <v>32.871578947368427</v>
      </c>
      <c r="G69" s="133">
        <v>34.39</v>
      </c>
      <c r="H69" s="133">
        <v>33.04</v>
      </c>
      <c r="I69" s="133">
        <v>32.65</v>
      </c>
      <c r="J69" s="133">
        <v>33.520000000000003</v>
      </c>
      <c r="K69" s="133">
        <v>31.61</v>
      </c>
      <c r="L69" s="133">
        <v>31.78</v>
      </c>
      <c r="M69" s="133">
        <v>33.19</v>
      </c>
      <c r="N69" s="133">
        <v>32.4</v>
      </c>
      <c r="O69" s="133">
        <v>34.590000000000003</v>
      </c>
      <c r="P69" s="133">
        <v>34.17</v>
      </c>
      <c r="Q69" s="133">
        <v>34.51</v>
      </c>
      <c r="R69" s="133">
        <v>33.979999999999997</v>
      </c>
      <c r="S69" s="133">
        <v>34.28</v>
      </c>
      <c r="T69" s="133">
        <v>33.630000000000003</v>
      </c>
      <c r="U69" s="133">
        <v>34.25</v>
      </c>
      <c r="V69" s="133">
        <v>34.71</v>
      </c>
      <c r="W69" s="133">
        <v>32.69</v>
      </c>
      <c r="X69" s="133">
        <v>32.369999999999997</v>
      </c>
      <c r="Y69" s="133">
        <v>32.79</v>
      </c>
      <c r="Z69" s="133">
        <v>32.9</v>
      </c>
      <c r="AA69" s="133">
        <v>33.44</v>
      </c>
      <c r="AB69" s="133">
        <v>33.18</v>
      </c>
      <c r="AC69" s="133">
        <v>32.89</v>
      </c>
      <c r="AD69" s="133">
        <v>32.74</v>
      </c>
      <c r="AE69" s="133">
        <v>34.4</v>
      </c>
      <c r="AF69" s="133">
        <v>34.049999999999997</v>
      </c>
      <c r="AG69" s="133">
        <v>29.93</v>
      </c>
      <c r="AH69" s="133">
        <v>29.11</v>
      </c>
      <c r="AI69" s="133">
        <v>34.03</v>
      </c>
      <c r="AJ69" s="133">
        <v>33.340000000000003</v>
      </c>
      <c r="AK69" s="133">
        <v>33.94</v>
      </c>
      <c r="AL69" s="133">
        <v>33.71</v>
      </c>
      <c r="AM69" s="133">
        <v>29.77</v>
      </c>
      <c r="AN69" s="133">
        <v>29.11</v>
      </c>
      <c r="AO69" s="133">
        <v>32.69</v>
      </c>
      <c r="AP69" s="133">
        <v>32.56</v>
      </c>
      <c r="AQ69" s="133">
        <v>34.36</v>
      </c>
      <c r="AR69" s="133">
        <v>34.26</v>
      </c>
    </row>
    <row r="70" spans="1:44">
      <c r="A70" s="133">
        <v>67</v>
      </c>
      <c r="B70" s="133">
        <v>660</v>
      </c>
      <c r="C70" s="135">
        <v>11</v>
      </c>
      <c r="D70" s="136" t="s">
        <v>316</v>
      </c>
      <c r="E70" s="143">
        <f t="shared" si="2"/>
        <v>33.172631578947367</v>
      </c>
      <c r="F70" s="143">
        <f t="shared" si="3"/>
        <v>32.865789473684202</v>
      </c>
      <c r="G70" s="133">
        <v>34.39</v>
      </c>
      <c r="H70" s="133">
        <v>32.97</v>
      </c>
      <c r="I70" s="133">
        <v>32.85</v>
      </c>
      <c r="J70" s="133">
        <v>33.5</v>
      </c>
      <c r="K70" s="133">
        <v>31.64</v>
      </c>
      <c r="L70" s="133">
        <v>31.84</v>
      </c>
      <c r="M70" s="133">
        <v>33.409999999999997</v>
      </c>
      <c r="N70" s="133">
        <v>32.47</v>
      </c>
      <c r="O70" s="133">
        <v>34.54</v>
      </c>
      <c r="P70" s="133">
        <v>34.11</v>
      </c>
      <c r="Q70" s="133">
        <v>34.61</v>
      </c>
      <c r="R70" s="133">
        <v>33.94</v>
      </c>
      <c r="S70" s="133">
        <v>34.119999999999997</v>
      </c>
      <c r="T70" s="133">
        <v>33.43</v>
      </c>
      <c r="U70" s="133">
        <v>34.19</v>
      </c>
      <c r="V70" s="133">
        <v>34.71</v>
      </c>
      <c r="W70" s="133">
        <v>32.619999999999997</v>
      </c>
      <c r="X70" s="133">
        <v>32.43</v>
      </c>
      <c r="Y70" s="133">
        <v>32.729999999999997</v>
      </c>
      <c r="Z70" s="133">
        <v>32.9</v>
      </c>
      <c r="AA70" s="133">
        <v>33.42</v>
      </c>
      <c r="AB70" s="133">
        <v>33.200000000000003</v>
      </c>
      <c r="AC70" s="133">
        <v>32.89</v>
      </c>
      <c r="AD70" s="133">
        <v>32.700000000000003</v>
      </c>
      <c r="AE70" s="133">
        <v>34.35</v>
      </c>
      <c r="AF70" s="133">
        <v>34.130000000000003</v>
      </c>
      <c r="AG70" s="133">
        <v>29.9</v>
      </c>
      <c r="AH70" s="133">
        <v>29.15</v>
      </c>
      <c r="AI70" s="133">
        <v>33.979999999999997</v>
      </c>
      <c r="AJ70" s="133">
        <v>33.29</v>
      </c>
      <c r="AK70" s="133">
        <v>33.840000000000003</v>
      </c>
      <c r="AL70" s="133">
        <v>33.69</v>
      </c>
      <c r="AM70" s="133">
        <v>29.77</v>
      </c>
      <c r="AN70" s="133">
        <v>29.17</v>
      </c>
      <c r="AO70" s="133">
        <v>32.659999999999997</v>
      </c>
      <c r="AP70" s="133">
        <v>32.520000000000003</v>
      </c>
      <c r="AQ70" s="133">
        <v>34.369999999999997</v>
      </c>
      <c r="AR70" s="133">
        <v>34.299999999999997</v>
      </c>
    </row>
    <row r="71" spans="1:44">
      <c r="A71" s="133">
        <v>68</v>
      </c>
      <c r="B71" s="133">
        <v>670</v>
      </c>
      <c r="C71" s="137"/>
      <c r="D71" s="136" t="s">
        <v>316</v>
      </c>
      <c r="E71" s="143">
        <f t="shared" si="2"/>
        <v>33.17</v>
      </c>
      <c r="F71" s="143">
        <f t="shared" si="3"/>
        <v>32.86578947368421</v>
      </c>
      <c r="G71" s="133">
        <v>34.39</v>
      </c>
      <c r="H71" s="133">
        <v>33.03</v>
      </c>
      <c r="I71" s="133">
        <v>33.25</v>
      </c>
      <c r="J71" s="133">
        <v>33.36</v>
      </c>
      <c r="K71" s="133">
        <v>31.67</v>
      </c>
      <c r="L71" s="133">
        <v>31.83</v>
      </c>
      <c r="M71" s="133">
        <v>33.53</v>
      </c>
      <c r="N71" s="133">
        <v>32.54</v>
      </c>
      <c r="O71" s="133">
        <v>34.51</v>
      </c>
      <c r="P71" s="133">
        <v>34</v>
      </c>
      <c r="Q71" s="133">
        <v>34.659999999999997</v>
      </c>
      <c r="R71" s="133">
        <v>33.97</v>
      </c>
      <c r="S71" s="133">
        <v>34.020000000000003</v>
      </c>
      <c r="T71" s="133">
        <v>33.51</v>
      </c>
      <c r="U71" s="133">
        <v>34.090000000000003</v>
      </c>
      <c r="V71" s="133">
        <v>34.729999999999997</v>
      </c>
      <c r="W71" s="133">
        <v>32.630000000000003</v>
      </c>
      <c r="X71" s="133">
        <v>32.43</v>
      </c>
      <c r="Y71" s="133">
        <v>32.72</v>
      </c>
      <c r="Z71" s="133">
        <v>32.909999999999997</v>
      </c>
      <c r="AA71" s="133">
        <v>33.46</v>
      </c>
      <c r="AB71" s="133">
        <v>33.19</v>
      </c>
      <c r="AC71" s="133">
        <v>32.89</v>
      </c>
      <c r="AD71" s="133">
        <v>32.69</v>
      </c>
      <c r="AE71" s="133">
        <v>34.42</v>
      </c>
      <c r="AF71" s="133">
        <v>34.25</v>
      </c>
      <c r="AG71" s="133">
        <v>29.78</v>
      </c>
      <c r="AH71" s="133">
        <v>29.14</v>
      </c>
      <c r="AI71" s="133">
        <v>33.93</v>
      </c>
      <c r="AJ71" s="133">
        <v>33.299999999999997</v>
      </c>
      <c r="AK71" s="133">
        <v>33.56</v>
      </c>
      <c r="AL71" s="133">
        <v>33.54</v>
      </c>
      <c r="AM71" s="133">
        <v>29.76</v>
      </c>
      <c r="AN71" s="133">
        <v>29.22</v>
      </c>
      <c r="AO71" s="133">
        <v>32.6</v>
      </c>
      <c r="AP71" s="133">
        <v>32.54</v>
      </c>
      <c r="AQ71" s="133">
        <v>34.36</v>
      </c>
      <c r="AR71" s="133">
        <v>34.270000000000003</v>
      </c>
    </row>
    <row r="72" spans="1:44">
      <c r="A72" s="133">
        <v>69</v>
      </c>
      <c r="B72" s="133">
        <v>680</v>
      </c>
      <c r="C72" s="137"/>
      <c r="D72" s="136" t="s">
        <v>316</v>
      </c>
      <c r="E72" s="143">
        <f t="shared" si="2"/>
        <v>33.127894736842109</v>
      </c>
      <c r="F72" s="143">
        <f t="shared" si="3"/>
        <v>32.869473684210519</v>
      </c>
      <c r="G72" s="133">
        <v>34.409999999999997</v>
      </c>
      <c r="H72" s="133">
        <v>33.07</v>
      </c>
      <c r="I72" s="133">
        <v>33.17</v>
      </c>
      <c r="J72" s="133">
        <v>33.39</v>
      </c>
      <c r="K72" s="133">
        <v>31.73</v>
      </c>
      <c r="L72" s="133">
        <v>31.87</v>
      </c>
      <c r="M72" s="133">
        <v>33.520000000000003</v>
      </c>
      <c r="N72" s="133">
        <v>32.53</v>
      </c>
      <c r="O72" s="133">
        <v>34.450000000000003</v>
      </c>
      <c r="P72" s="133">
        <v>33.9</v>
      </c>
      <c r="Q72" s="133">
        <v>34.700000000000003</v>
      </c>
      <c r="R72" s="133">
        <v>33.909999999999997</v>
      </c>
      <c r="S72" s="133">
        <v>33.950000000000003</v>
      </c>
      <c r="T72" s="133">
        <v>33.43</v>
      </c>
      <c r="U72" s="133">
        <v>33.86</v>
      </c>
      <c r="V72" s="133">
        <v>34.72</v>
      </c>
      <c r="W72" s="133">
        <v>32.619999999999997</v>
      </c>
      <c r="X72" s="133">
        <v>32.450000000000003</v>
      </c>
      <c r="Y72" s="133">
        <v>32.72</v>
      </c>
      <c r="Z72" s="133">
        <v>32.96</v>
      </c>
      <c r="AA72" s="133">
        <v>33.479999999999997</v>
      </c>
      <c r="AB72" s="133">
        <v>33.21</v>
      </c>
      <c r="AC72" s="133">
        <v>32.82</v>
      </c>
      <c r="AD72" s="133">
        <v>32.72</v>
      </c>
      <c r="AE72" s="133">
        <v>34.54</v>
      </c>
      <c r="AF72" s="133">
        <v>34.33</v>
      </c>
      <c r="AG72" s="133">
        <v>29.81</v>
      </c>
      <c r="AH72" s="133">
        <v>29.08</v>
      </c>
      <c r="AI72" s="133">
        <v>33.93</v>
      </c>
      <c r="AJ72" s="133">
        <v>33.32</v>
      </c>
      <c r="AK72" s="133">
        <v>33.14</v>
      </c>
      <c r="AL72" s="133">
        <v>33.56</v>
      </c>
      <c r="AM72" s="133">
        <v>29.77</v>
      </c>
      <c r="AN72" s="133">
        <v>29.25</v>
      </c>
      <c r="AO72" s="133">
        <v>32.56</v>
      </c>
      <c r="AP72" s="133">
        <v>32.549999999999997</v>
      </c>
      <c r="AQ72" s="133">
        <v>34.25</v>
      </c>
      <c r="AR72" s="133">
        <v>34.270000000000003</v>
      </c>
    </row>
    <row r="73" spans="1:44">
      <c r="A73" s="133">
        <v>70</v>
      </c>
      <c r="B73" s="133">
        <v>690</v>
      </c>
      <c r="C73" s="137"/>
      <c r="D73" s="136" t="s">
        <v>316</v>
      </c>
      <c r="E73" s="143">
        <f t="shared" si="2"/>
        <v>33.138947368421057</v>
      </c>
      <c r="F73" s="143">
        <f t="shared" si="3"/>
        <v>32.868421052631575</v>
      </c>
      <c r="G73" s="133">
        <v>34.43</v>
      </c>
      <c r="H73" s="133">
        <v>33.03</v>
      </c>
      <c r="I73" s="133">
        <v>33.119999999999997</v>
      </c>
      <c r="J73" s="133">
        <v>33.299999999999997</v>
      </c>
      <c r="K73" s="133">
        <v>31.79</v>
      </c>
      <c r="L73" s="133">
        <v>31.81</v>
      </c>
      <c r="M73" s="133">
        <v>33.5</v>
      </c>
      <c r="N73" s="133">
        <v>32.53</v>
      </c>
      <c r="O73" s="133">
        <v>34.409999999999997</v>
      </c>
      <c r="P73" s="133">
        <v>33.93</v>
      </c>
      <c r="Q73" s="133">
        <v>34.78</v>
      </c>
      <c r="R73" s="133">
        <v>33.82</v>
      </c>
      <c r="S73" s="133">
        <v>34.090000000000003</v>
      </c>
      <c r="T73" s="133">
        <v>33.380000000000003</v>
      </c>
      <c r="U73" s="133">
        <v>33.799999999999997</v>
      </c>
      <c r="V73" s="133">
        <v>34.72</v>
      </c>
      <c r="W73" s="133">
        <v>32.57</v>
      </c>
      <c r="X73" s="133">
        <v>32.46</v>
      </c>
      <c r="Y73" s="133">
        <v>32.72</v>
      </c>
      <c r="Z73" s="133">
        <v>33.01</v>
      </c>
      <c r="AA73" s="133">
        <v>33.46</v>
      </c>
      <c r="AB73" s="133">
        <v>33.22</v>
      </c>
      <c r="AC73" s="133">
        <v>32.79</v>
      </c>
      <c r="AD73" s="133">
        <v>32.729999999999997</v>
      </c>
      <c r="AE73" s="133">
        <v>34.57</v>
      </c>
      <c r="AF73" s="133">
        <v>34.33</v>
      </c>
      <c r="AG73" s="133">
        <v>29.88</v>
      </c>
      <c r="AH73" s="133">
        <v>29.04</v>
      </c>
      <c r="AI73" s="133">
        <v>33.94</v>
      </c>
      <c r="AJ73" s="133">
        <v>33.369999999999997</v>
      </c>
      <c r="AK73" s="133">
        <v>33.33</v>
      </c>
      <c r="AL73" s="133">
        <v>33.67</v>
      </c>
      <c r="AM73" s="133">
        <v>29.78</v>
      </c>
      <c r="AN73" s="133">
        <v>29.27</v>
      </c>
      <c r="AO73" s="133">
        <v>32.46</v>
      </c>
      <c r="AP73" s="133">
        <v>32.590000000000003</v>
      </c>
      <c r="AQ73" s="133">
        <v>34.22</v>
      </c>
      <c r="AR73" s="133">
        <v>34.29</v>
      </c>
    </row>
    <row r="74" spans="1:44">
      <c r="A74" s="133">
        <v>71</v>
      </c>
      <c r="B74" s="133">
        <v>700</v>
      </c>
      <c r="C74" s="137"/>
      <c r="D74" s="136" t="s">
        <v>316</v>
      </c>
      <c r="E74" s="143">
        <f t="shared" si="2"/>
        <v>33.146315789473682</v>
      </c>
      <c r="F74" s="143">
        <f t="shared" si="3"/>
        <v>32.876842105263158</v>
      </c>
      <c r="G74" s="133">
        <v>34.4</v>
      </c>
      <c r="H74" s="133">
        <v>33.01</v>
      </c>
      <c r="I74" s="133">
        <v>33.01</v>
      </c>
      <c r="J74" s="133">
        <v>33.35</v>
      </c>
      <c r="K74" s="133">
        <v>31.77</v>
      </c>
      <c r="L74" s="133">
        <v>31.74</v>
      </c>
      <c r="M74" s="133">
        <v>33.49</v>
      </c>
      <c r="N74" s="133">
        <v>32.5</v>
      </c>
      <c r="O74" s="133">
        <v>34.4</v>
      </c>
      <c r="P74" s="133">
        <v>34.020000000000003</v>
      </c>
      <c r="Q74" s="133">
        <v>34.79</v>
      </c>
      <c r="R74" s="133">
        <v>33.840000000000003</v>
      </c>
      <c r="S74" s="133">
        <v>34.24</v>
      </c>
      <c r="T74" s="133">
        <v>33.28</v>
      </c>
      <c r="U74" s="133">
        <v>33.89</v>
      </c>
      <c r="V74" s="133">
        <v>34.75</v>
      </c>
      <c r="W74" s="133">
        <v>32.54</v>
      </c>
      <c r="X74" s="133">
        <v>32.47</v>
      </c>
      <c r="Y74" s="133">
        <v>32.76</v>
      </c>
      <c r="Z74" s="133">
        <v>33.020000000000003</v>
      </c>
      <c r="AA74" s="133">
        <v>33.47</v>
      </c>
      <c r="AB74" s="133">
        <v>33.19</v>
      </c>
      <c r="AC74" s="133">
        <v>32.85</v>
      </c>
      <c r="AD74" s="133">
        <v>32.79</v>
      </c>
      <c r="AE74" s="133">
        <v>34.479999999999997</v>
      </c>
      <c r="AF74" s="133">
        <v>34.35</v>
      </c>
      <c r="AG74" s="133">
        <v>29.95</v>
      </c>
      <c r="AH74" s="133">
        <v>29.03</v>
      </c>
      <c r="AI74" s="133">
        <v>33.97</v>
      </c>
      <c r="AJ74" s="133">
        <v>33.380000000000003</v>
      </c>
      <c r="AK74" s="133">
        <v>33.29</v>
      </c>
      <c r="AL74" s="133">
        <v>33.69</v>
      </c>
      <c r="AM74" s="133">
        <v>29.77</v>
      </c>
      <c r="AN74" s="133">
        <v>29.3</v>
      </c>
      <c r="AO74" s="133">
        <v>32.51</v>
      </c>
      <c r="AP74" s="133">
        <v>32.549999999999997</v>
      </c>
      <c r="AQ74" s="133">
        <v>34.200000000000003</v>
      </c>
      <c r="AR74" s="133">
        <v>34.4</v>
      </c>
    </row>
    <row r="75" spans="1:44">
      <c r="A75" s="133">
        <v>72</v>
      </c>
      <c r="B75" s="133">
        <v>710</v>
      </c>
      <c r="C75" s="137"/>
      <c r="D75" s="136" t="s">
        <v>316</v>
      </c>
      <c r="E75" s="143">
        <f t="shared" si="2"/>
        <v>33.154736842105258</v>
      </c>
      <c r="F75" s="143">
        <f t="shared" si="3"/>
        <v>32.864210526315794</v>
      </c>
      <c r="G75" s="133">
        <v>34.46</v>
      </c>
      <c r="H75" s="133">
        <v>32.909999999999997</v>
      </c>
      <c r="I75" s="133">
        <v>32.86</v>
      </c>
      <c r="J75" s="133">
        <v>33.35</v>
      </c>
      <c r="K75" s="133">
        <v>31.82</v>
      </c>
      <c r="L75" s="133">
        <v>31.74</v>
      </c>
      <c r="M75" s="133">
        <v>33.450000000000003</v>
      </c>
      <c r="N75" s="133">
        <v>32.5</v>
      </c>
      <c r="O75" s="133">
        <v>34.4</v>
      </c>
      <c r="P75" s="133">
        <v>34.07</v>
      </c>
      <c r="Q75" s="133">
        <v>34.76</v>
      </c>
      <c r="R75" s="133">
        <v>33.9</v>
      </c>
      <c r="S75" s="133">
        <v>34.32</v>
      </c>
      <c r="T75" s="133">
        <v>33.130000000000003</v>
      </c>
      <c r="U75" s="133">
        <v>34.01</v>
      </c>
      <c r="V75" s="133">
        <v>34.770000000000003</v>
      </c>
      <c r="W75" s="133">
        <v>32.479999999999997</v>
      </c>
      <c r="X75" s="133">
        <v>32.47</v>
      </c>
      <c r="Y75" s="133">
        <v>32.869999999999997</v>
      </c>
      <c r="Z75" s="133">
        <v>33.049999999999997</v>
      </c>
      <c r="AA75" s="133">
        <v>33.479999999999997</v>
      </c>
      <c r="AB75" s="133">
        <v>33.130000000000003</v>
      </c>
      <c r="AC75" s="133">
        <v>32.86</v>
      </c>
      <c r="AD75" s="133">
        <v>32.78</v>
      </c>
      <c r="AE75" s="133">
        <v>34.42</v>
      </c>
      <c r="AF75" s="133">
        <v>34.36</v>
      </c>
      <c r="AG75" s="133">
        <v>29.94</v>
      </c>
      <c r="AH75" s="133">
        <v>29.01</v>
      </c>
      <c r="AI75" s="133">
        <v>33.950000000000003</v>
      </c>
      <c r="AJ75" s="133">
        <v>33.31</v>
      </c>
      <c r="AK75" s="133">
        <v>33.299999999999997</v>
      </c>
      <c r="AL75" s="133">
        <v>33.68</v>
      </c>
      <c r="AM75" s="133">
        <v>29.74</v>
      </c>
      <c r="AN75" s="133">
        <v>29.32</v>
      </c>
      <c r="AO75" s="133">
        <v>32.54</v>
      </c>
      <c r="AP75" s="133">
        <v>32.54</v>
      </c>
      <c r="AQ75" s="133">
        <v>34.28</v>
      </c>
      <c r="AR75" s="133">
        <v>34.4</v>
      </c>
    </row>
    <row r="76" spans="1:44">
      <c r="A76" s="133">
        <v>73</v>
      </c>
      <c r="B76" s="133">
        <v>720</v>
      </c>
      <c r="C76" s="135">
        <v>12</v>
      </c>
      <c r="D76" s="136" t="s">
        <v>316</v>
      </c>
      <c r="E76" s="143">
        <f t="shared" si="2"/>
        <v>33.134736842105269</v>
      </c>
      <c r="F76" s="143">
        <f t="shared" si="3"/>
        <v>32.867368421052632</v>
      </c>
      <c r="G76" s="133">
        <v>34.450000000000003</v>
      </c>
      <c r="H76" s="133">
        <v>33</v>
      </c>
      <c r="I76" s="133">
        <v>32.75</v>
      </c>
      <c r="J76" s="133">
        <v>33.299999999999997</v>
      </c>
      <c r="K76" s="133">
        <v>31.85</v>
      </c>
      <c r="L76" s="133">
        <v>31.78</v>
      </c>
      <c r="M76" s="133">
        <v>33.409999999999997</v>
      </c>
      <c r="N76" s="133">
        <v>32.51</v>
      </c>
      <c r="O76" s="133">
        <v>34.36</v>
      </c>
      <c r="P76" s="133">
        <v>34.07</v>
      </c>
      <c r="Q76" s="133">
        <v>34.71</v>
      </c>
      <c r="R76" s="133">
        <v>33.83</v>
      </c>
      <c r="S76" s="133">
        <v>34.270000000000003</v>
      </c>
      <c r="T76" s="133">
        <v>33.049999999999997</v>
      </c>
      <c r="U76" s="133">
        <v>34.1</v>
      </c>
      <c r="V76" s="133">
        <v>34.76</v>
      </c>
      <c r="W76" s="133">
        <v>32.49</v>
      </c>
      <c r="X76" s="133">
        <v>32.46</v>
      </c>
      <c r="Y76" s="133">
        <v>32.92</v>
      </c>
      <c r="Z76" s="133">
        <v>33.07</v>
      </c>
      <c r="AA76" s="133">
        <v>33.51</v>
      </c>
      <c r="AB76" s="133">
        <v>33.18</v>
      </c>
      <c r="AC76" s="133">
        <v>32.82</v>
      </c>
      <c r="AD76" s="133">
        <v>32.81</v>
      </c>
      <c r="AE76" s="133">
        <v>34.450000000000003</v>
      </c>
      <c r="AF76" s="133">
        <v>34.35</v>
      </c>
      <c r="AG76" s="133">
        <v>29.78</v>
      </c>
      <c r="AH76" s="133">
        <v>28.93</v>
      </c>
      <c r="AI76" s="133">
        <v>33.880000000000003</v>
      </c>
      <c r="AJ76" s="133">
        <v>33.36</v>
      </c>
      <c r="AK76" s="133">
        <v>33.19</v>
      </c>
      <c r="AL76" s="133">
        <v>33.78</v>
      </c>
      <c r="AM76" s="133">
        <v>29.74</v>
      </c>
      <c r="AN76" s="133">
        <v>29.33</v>
      </c>
      <c r="AO76" s="133">
        <v>32.6</v>
      </c>
      <c r="AP76" s="133">
        <v>32.549999999999997</v>
      </c>
      <c r="AQ76" s="133">
        <v>34.28</v>
      </c>
      <c r="AR76" s="133">
        <v>34.36</v>
      </c>
    </row>
    <row r="77" spans="1:44">
      <c r="A77" s="133">
        <v>74</v>
      </c>
      <c r="B77" s="133">
        <v>730</v>
      </c>
      <c r="C77" s="137"/>
      <c r="D77" s="136" t="s">
        <v>316</v>
      </c>
      <c r="E77" s="143">
        <f t="shared" si="2"/>
        <v>33.127894736842109</v>
      </c>
      <c r="F77" s="143">
        <f t="shared" si="3"/>
        <v>32.865263157894738</v>
      </c>
      <c r="G77" s="133">
        <v>34.44</v>
      </c>
      <c r="H77" s="133">
        <v>33</v>
      </c>
      <c r="I77" s="133">
        <v>32.78</v>
      </c>
      <c r="J77" s="133">
        <v>33.42</v>
      </c>
      <c r="K77" s="133">
        <v>31.82</v>
      </c>
      <c r="L77" s="133">
        <v>31.81</v>
      </c>
      <c r="M77" s="133">
        <v>33.4</v>
      </c>
      <c r="N77" s="133">
        <v>32.520000000000003</v>
      </c>
      <c r="O77" s="133">
        <v>34.32</v>
      </c>
      <c r="P77" s="133">
        <v>34.090000000000003</v>
      </c>
      <c r="Q77" s="133">
        <v>34.75</v>
      </c>
      <c r="R77" s="133">
        <v>33.9</v>
      </c>
      <c r="S77" s="133">
        <v>34.04</v>
      </c>
      <c r="T77" s="133">
        <v>33.08</v>
      </c>
      <c r="U77" s="133">
        <v>34.229999999999997</v>
      </c>
      <c r="V77" s="133">
        <v>34.799999999999997</v>
      </c>
      <c r="W77" s="133">
        <v>32.49</v>
      </c>
      <c r="X77" s="133">
        <v>32.46</v>
      </c>
      <c r="Y77" s="133">
        <v>32.94</v>
      </c>
      <c r="Z77" s="133">
        <v>33.049999999999997</v>
      </c>
      <c r="AA77" s="133">
        <v>33.53</v>
      </c>
      <c r="AB77" s="133">
        <v>33.25</v>
      </c>
      <c r="AC77" s="133">
        <v>32.82</v>
      </c>
      <c r="AD77" s="133">
        <v>32.78</v>
      </c>
      <c r="AE77" s="133">
        <v>34.44</v>
      </c>
      <c r="AF77" s="133">
        <v>34.31</v>
      </c>
      <c r="AG77" s="133">
        <v>29.84</v>
      </c>
      <c r="AH77" s="133">
        <v>28.66</v>
      </c>
      <c r="AI77" s="133">
        <v>33.81</v>
      </c>
      <c r="AJ77" s="133">
        <v>33.32</v>
      </c>
      <c r="AK77" s="133">
        <v>33.08</v>
      </c>
      <c r="AL77" s="133">
        <v>33.78</v>
      </c>
      <c r="AM77" s="133">
        <v>29.75</v>
      </c>
      <c r="AN77" s="133">
        <v>29.31</v>
      </c>
      <c r="AO77" s="133">
        <v>32.64</v>
      </c>
      <c r="AP77" s="133">
        <v>32.57</v>
      </c>
      <c r="AQ77" s="133">
        <v>34.31</v>
      </c>
      <c r="AR77" s="133">
        <v>34.33</v>
      </c>
    </row>
    <row r="78" spans="1:44">
      <c r="A78" s="133">
        <v>75</v>
      </c>
      <c r="B78" s="133">
        <v>740</v>
      </c>
      <c r="C78" s="137"/>
      <c r="D78" s="136" t="s">
        <v>316</v>
      </c>
      <c r="E78" s="143">
        <f t="shared" si="2"/>
        <v>33.111578947368415</v>
      </c>
      <c r="F78" s="143">
        <f t="shared" si="3"/>
        <v>32.875263157894743</v>
      </c>
      <c r="G78" s="133">
        <v>34.39</v>
      </c>
      <c r="H78" s="133">
        <v>33</v>
      </c>
      <c r="I78" s="133">
        <v>32.82</v>
      </c>
      <c r="J78" s="133">
        <v>33.47</v>
      </c>
      <c r="K78" s="133">
        <v>31.83</v>
      </c>
      <c r="L78" s="133">
        <v>31.82</v>
      </c>
      <c r="M78" s="133">
        <v>33.380000000000003</v>
      </c>
      <c r="N78" s="133">
        <v>32.53</v>
      </c>
      <c r="O78" s="133">
        <v>34.270000000000003</v>
      </c>
      <c r="P78" s="133">
        <v>34.090000000000003</v>
      </c>
      <c r="Q78" s="133">
        <v>34.869999999999997</v>
      </c>
      <c r="R78" s="133">
        <v>33.99</v>
      </c>
      <c r="S78" s="133">
        <v>33.81</v>
      </c>
      <c r="T78" s="133">
        <v>33.090000000000003</v>
      </c>
      <c r="U78" s="133">
        <v>34.22</v>
      </c>
      <c r="V78" s="133">
        <v>34.79</v>
      </c>
      <c r="W78" s="133">
        <v>32.53</v>
      </c>
      <c r="X78" s="133">
        <v>32.44</v>
      </c>
      <c r="Y78" s="133">
        <v>32.94</v>
      </c>
      <c r="Z78" s="133">
        <v>32.979999999999997</v>
      </c>
      <c r="AA78" s="133">
        <v>33.53</v>
      </c>
      <c r="AB78" s="133">
        <v>33.28</v>
      </c>
      <c r="AC78" s="133">
        <v>32.82</v>
      </c>
      <c r="AD78" s="133">
        <v>32.700000000000003</v>
      </c>
      <c r="AE78" s="133">
        <v>34.44</v>
      </c>
      <c r="AF78" s="133">
        <v>34.29</v>
      </c>
      <c r="AG78" s="133">
        <v>29.85</v>
      </c>
      <c r="AH78" s="133">
        <v>28.78</v>
      </c>
      <c r="AI78" s="133">
        <v>33.78</v>
      </c>
      <c r="AJ78" s="133">
        <v>33.299999999999997</v>
      </c>
      <c r="AK78" s="133">
        <v>33.049999999999997</v>
      </c>
      <c r="AL78" s="133">
        <v>33.76</v>
      </c>
      <c r="AM78" s="133">
        <v>29.76</v>
      </c>
      <c r="AN78" s="133">
        <v>29.33</v>
      </c>
      <c r="AO78" s="133">
        <v>32.54</v>
      </c>
      <c r="AP78" s="133">
        <v>32.65</v>
      </c>
      <c r="AQ78" s="133">
        <v>34.29</v>
      </c>
      <c r="AR78" s="133">
        <v>34.340000000000003</v>
      </c>
    </row>
    <row r="79" spans="1:44">
      <c r="A79" s="133">
        <v>76</v>
      </c>
      <c r="B79" s="133">
        <v>750</v>
      </c>
      <c r="C79" s="137"/>
      <c r="D79" s="136" t="s">
        <v>316</v>
      </c>
      <c r="E79" s="143">
        <f t="shared" si="2"/>
        <v>33.116842105263153</v>
      </c>
      <c r="F79" s="143">
        <f t="shared" si="3"/>
        <v>32.88421052631579</v>
      </c>
      <c r="G79" s="133">
        <v>34.36</v>
      </c>
      <c r="H79" s="133">
        <v>33.11</v>
      </c>
      <c r="I79" s="133">
        <v>32.82</v>
      </c>
      <c r="J79" s="133">
        <v>33.49</v>
      </c>
      <c r="K79" s="133">
        <v>31.9</v>
      </c>
      <c r="L79" s="133">
        <v>31.87</v>
      </c>
      <c r="M79" s="133">
        <v>33.380000000000003</v>
      </c>
      <c r="N79" s="133">
        <v>32.57</v>
      </c>
      <c r="O79" s="133">
        <v>34.24</v>
      </c>
      <c r="P79" s="133">
        <v>34.020000000000003</v>
      </c>
      <c r="Q79" s="133">
        <v>34.96</v>
      </c>
      <c r="R79" s="133">
        <v>34.04</v>
      </c>
      <c r="S79" s="133">
        <v>33.71</v>
      </c>
      <c r="T79" s="133">
        <v>33.03</v>
      </c>
      <c r="U79" s="133">
        <v>34.25</v>
      </c>
      <c r="V79" s="133">
        <v>34.82</v>
      </c>
      <c r="W79" s="133">
        <v>32.5</v>
      </c>
      <c r="X79" s="133">
        <v>32.450000000000003</v>
      </c>
      <c r="Y79" s="133">
        <v>33</v>
      </c>
      <c r="Z79" s="133">
        <v>32.979999999999997</v>
      </c>
      <c r="AA79" s="133">
        <v>33.56</v>
      </c>
      <c r="AB79" s="133">
        <v>33.31</v>
      </c>
      <c r="AC79" s="133">
        <v>32.85</v>
      </c>
      <c r="AD79" s="133">
        <v>32.659999999999997</v>
      </c>
      <c r="AE79" s="133">
        <v>34.44</v>
      </c>
      <c r="AF79" s="133">
        <v>34.270000000000003</v>
      </c>
      <c r="AG79" s="133">
        <v>29.83</v>
      </c>
      <c r="AH79" s="133">
        <v>28.78</v>
      </c>
      <c r="AI79" s="133">
        <v>33.79</v>
      </c>
      <c r="AJ79" s="133">
        <v>33.270000000000003</v>
      </c>
      <c r="AK79" s="133">
        <v>33.049999999999997</v>
      </c>
      <c r="AL79" s="133">
        <v>33.770000000000003</v>
      </c>
      <c r="AM79" s="133">
        <v>29.79</v>
      </c>
      <c r="AN79" s="133">
        <v>29.33</v>
      </c>
      <c r="AO79" s="133">
        <v>32.5</v>
      </c>
      <c r="AP79" s="133">
        <v>32.700000000000003</v>
      </c>
      <c r="AQ79" s="133">
        <v>34.29</v>
      </c>
      <c r="AR79" s="133">
        <v>34.33</v>
      </c>
    </row>
    <row r="80" spans="1:44">
      <c r="A80" s="133">
        <v>77</v>
      </c>
      <c r="B80" s="133">
        <v>760</v>
      </c>
      <c r="C80" s="137"/>
      <c r="D80" s="136" t="s">
        <v>316</v>
      </c>
      <c r="E80" s="143">
        <f t="shared" si="2"/>
        <v>33.142631578947366</v>
      </c>
      <c r="F80" s="143">
        <f t="shared" si="3"/>
        <v>32.896842105263147</v>
      </c>
      <c r="G80" s="133">
        <v>34.4</v>
      </c>
      <c r="H80" s="133">
        <v>33.11</v>
      </c>
      <c r="I80" s="133">
        <v>32.76</v>
      </c>
      <c r="J80" s="133">
        <v>33.549999999999997</v>
      </c>
      <c r="K80" s="133">
        <v>32.04</v>
      </c>
      <c r="L80" s="133">
        <v>32.020000000000003</v>
      </c>
      <c r="M80" s="133">
        <v>33.31</v>
      </c>
      <c r="N80" s="133">
        <v>32.54</v>
      </c>
      <c r="O80" s="133">
        <v>34.29</v>
      </c>
      <c r="P80" s="133">
        <v>34.06</v>
      </c>
      <c r="Q80" s="133">
        <v>35.020000000000003</v>
      </c>
      <c r="R80" s="133">
        <v>34</v>
      </c>
      <c r="S80" s="133">
        <v>33.78</v>
      </c>
      <c r="T80" s="133">
        <v>33.11</v>
      </c>
      <c r="U80" s="133">
        <v>34.159999999999997</v>
      </c>
      <c r="V80" s="133">
        <v>34.71</v>
      </c>
      <c r="W80" s="133">
        <v>32.57</v>
      </c>
      <c r="X80" s="133">
        <v>32.47</v>
      </c>
      <c r="Y80" s="133">
        <v>33.06</v>
      </c>
      <c r="Z80" s="133">
        <v>33.07</v>
      </c>
      <c r="AA80" s="133">
        <v>33.61</v>
      </c>
      <c r="AB80" s="133">
        <v>33.450000000000003</v>
      </c>
      <c r="AC80" s="133">
        <v>32.89</v>
      </c>
      <c r="AD80" s="133">
        <v>32.65</v>
      </c>
      <c r="AE80" s="133">
        <v>34.450000000000003</v>
      </c>
      <c r="AF80" s="133">
        <v>34.25</v>
      </c>
      <c r="AG80" s="133">
        <v>29.92</v>
      </c>
      <c r="AH80" s="133">
        <v>28.84</v>
      </c>
      <c r="AI80" s="133">
        <v>33.83</v>
      </c>
      <c r="AJ80" s="133">
        <v>33.270000000000003</v>
      </c>
      <c r="AK80" s="133">
        <v>33.06</v>
      </c>
      <c r="AL80" s="133">
        <v>33.729999999999997</v>
      </c>
      <c r="AM80" s="133">
        <v>29.8</v>
      </c>
      <c r="AN80" s="133">
        <v>29.35</v>
      </c>
      <c r="AO80" s="133">
        <v>32.5</v>
      </c>
      <c r="AP80" s="133">
        <v>32.65</v>
      </c>
      <c r="AQ80" s="133">
        <v>34.26</v>
      </c>
      <c r="AR80" s="133">
        <v>34.21</v>
      </c>
    </row>
    <row r="81" spans="1:44">
      <c r="A81" s="133">
        <v>78</v>
      </c>
      <c r="B81" s="133">
        <v>770</v>
      </c>
      <c r="C81" s="137"/>
      <c r="D81" s="136" t="s">
        <v>316</v>
      </c>
      <c r="E81" s="143">
        <f t="shared" si="2"/>
        <v>33.14473684210526</v>
      </c>
      <c r="F81" s="143">
        <f t="shared" si="3"/>
        <v>32.917894736842101</v>
      </c>
      <c r="G81" s="133">
        <v>34.42</v>
      </c>
      <c r="H81" s="133">
        <v>33.14</v>
      </c>
      <c r="I81" s="133">
        <v>32.700000000000003</v>
      </c>
      <c r="J81" s="133">
        <v>33.61</v>
      </c>
      <c r="K81" s="133">
        <v>32.020000000000003</v>
      </c>
      <c r="L81" s="133">
        <v>32.1</v>
      </c>
      <c r="M81" s="133">
        <v>33.24</v>
      </c>
      <c r="N81" s="133">
        <v>32.49</v>
      </c>
      <c r="O81" s="133">
        <v>34.31</v>
      </c>
      <c r="P81" s="133">
        <v>34.03</v>
      </c>
      <c r="Q81" s="133">
        <v>35.090000000000003</v>
      </c>
      <c r="R81" s="133">
        <v>34.04</v>
      </c>
      <c r="S81" s="133">
        <v>33.79</v>
      </c>
      <c r="T81" s="133">
        <v>33.08</v>
      </c>
      <c r="U81" s="133">
        <v>34.24</v>
      </c>
      <c r="V81" s="133">
        <v>34.799999999999997</v>
      </c>
      <c r="W81" s="133">
        <v>32.520000000000003</v>
      </c>
      <c r="X81" s="133">
        <v>32.5</v>
      </c>
      <c r="Y81" s="133">
        <v>33.01</v>
      </c>
      <c r="Z81" s="133">
        <v>33.119999999999997</v>
      </c>
      <c r="AA81" s="133">
        <v>33.67</v>
      </c>
      <c r="AB81" s="133">
        <v>33.56</v>
      </c>
      <c r="AC81" s="133">
        <v>32.869999999999997</v>
      </c>
      <c r="AD81" s="133">
        <v>32.68</v>
      </c>
      <c r="AE81" s="133">
        <v>34.450000000000003</v>
      </c>
      <c r="AF81" s="133">
        <v>34.270000000000003</v>
      </c>
      <c r="AG81" s="133">
        <v>29.92</v>
      </c>
      <c r="AH81" s="133">
        <v>28.83</v>
      </c>
      <c r="AI81" s="133">
        <v>33.869999999999997</v>
      </c>
      <c r="AJ81" s="133">
        <v>33.31</v>
      </c>
      <c r="AK81" s="133">
        <v>33</v>
      </c>
      <c r="AL81" s="133">
        <v>33.74</v>
      </c>
      <c r="AM81" s="133">
        <v>29.84</v>
      </c>
      <c r="AN81" s="133">
        <v>29.36</v>
      </c>
      <c r="AO81" s="133">
        <v>32.520000000000003</v>
      </c>
      <c r="AP81" s="133">
        <v>32.68</v>
      </c>
      <c r="AQ81" s="133">
        <v>34.270000000000003</v>
      </c>
      <c r="AR81" s="133">
        <v>34.1</v>
      </c>
    </row>
    <row r="82" spans="1:44">
      <c r="A82" s="133">
        <v>79</v>
      </c>
      <c r="B82" s="133">
        <v>780</v>
      </c>
      <c r="C82" s="135">
        <v>13</v>
      </c>
      <c r="D82" s="136" t="s">
        <v>316</v>
      </c>
      <c r="E82" s="143">
        <f t="shared" si="2"/>
        <v>33.144210526315788</v>
      </c>
      <c r="F82" s="143">
        <f t="shared" si="3"/>
        <v>32.92</v>
      </c>
      <c r="G82" s="133">
        <v>34.47</v>
      </c>
      <c r="H82" s="133">
        <v>33.18</v>
      </c>
      <c r="I82" s="133">
        <v>32.72</v>
      </c>
      <c r="J82" s="133">
        <v>33.6</v>
      </c>
      <c r="K82" s="133">
        <v>32.020000000000003</v>
      </c>
      <c r="L82" s="133">
        <v>32.17</v>
      </c>
      <c r="M82" s="133">
        <v>33.26</v>
      </c>
      <c r="N82" s="133">
        <v>32.49</v>
      </c>
      <c r="O82" s="133">
        <v>34.31</v>
      </c>
      <c r="P82" s="133">
        <v>34.020000000000003</v>
      </c>
      <c r="Q82" s="133">
        <v>35.15</v>
      </c>
      <c r="R82" s="133">
        <v>34.04</v>
      </c>
      <c r="S82" s="133">
        <v>33.770000000000003</v>
      </c>
      <c r="T82" s="133">
        <v>33.07</v>
      </c>
      <c r="U82" s="133">
        <v>34.24</v>
      </c>
      <c r="V82" s="133">
        <v>34.81</v>
      </c>
      <c r="W82" s="133">
        <v>32.53</v>
      </c>
      <c r="X82" s="133">
        <v>32.51</v>
      </c>
      <c r="Y82" s="133">
        <v>32.9</v>
      </c>
      <c r="Z82" s="133">
        <v>33.130000000000003</v>
      </c>
      <c r="AA82" s="133">
        <v>33.68</v>
      </c>
      <c r="AB82" s="133">
        <v>33.58</v>
      </c>
      <c r="AC82" s="133">
        <v>32.9</v>
      </c>
      <c r="AD82" s="133">
        <v>32.65</v>
      </c>
      <c r="AE82" s="133">
        <v>34.450000000000003</v>
      </c>
      <c r="AF82" s="133">
        <v>34.24</v>
      </c>
      <c r="AG82" s="133">
        <v>29.95</v>
      </c>
      <c r="AH82" s="133">
        <v>28.8</v>
      </c>
      <c r="AI82" s="133">
        <v>33.86</v>
      </c>
      <c r="AJ82" s="133">
        <v>33.340000000000003</v>
      </c>
      <c r="AK82" s="133">
        <v>32.93</v>
      </c>
      <c r="AL82" s="133">
        <v>33.75</v>
      </c>
      <c r="AM82" s="133">
        <v>29.85</v>
      </c>
      <c r="AN82" s="133">
        <v>29.37</v>
      </c>
      <c r="AO82" s="133">
        <v>32.520000000000003</v>
      </c>
      <c r="AP82" s="133">
        <v>32.69</v>
      </c>
      <c r="AQ82" s="133">
        <v>34.229999999999997</v>
      </c>
      <c r="AR82" s="133">
        <v>34.04</v>
      </c>
    </row>
    <row r="83" spans="1:44">
      <c r="A83" s="133">
        <v>80</v>
      </c>
      <c r="B83" s="133">
        <v>790</v>
      </c>
      <c r="C83" s="137"/>
      <c r="D83" s="136" t="s">
        <v>316</v>
      </c>
      <c r="E83" s="143">
        <f t="shared" si="2"/>
        <v>33.138421052631585</v>
      </c>
      <c r="F83" s="143">
        <f t="shared" si="3"/>
        <v>32.943684210526321</v>
      </c>
      <c r="G83" s="133">
        <v>34.49</v>
      </c>
      <c r="H83" s="133">
        <v>33.15</v>
      </c>
      <c r="I83" s="133">
        <v>32.72</v>
      </c>
      <c r="J83" s="133">
        <v>33.61</v>
      </c>
      <c r="K83" s="133">
        <v>32.03</v>
      </c>
      <c r="L83" s="133">
        <v>32.229999999999997</v>
      </c>
      <c r="M83" s="133">
        <v>33.36</v>
      </c>
      <c r="N83" s="133">
        <v>32.44</v>
      </c>
      <c r="O83" s="133">
        <v>34.32</v>
      </c>
      <c r="P83" s="133">
        <v>34.01</v>
      </c>
      <c r="Q83" s="133">
        <v>35.15</v>
      </c>
      <c r="R83" s="133">
        <v>34.08</v>
      </c>
      <c r="S83" s="133">
        <v>33.68</v>
      </c>
      <c r="T83" s="133">
        <v>33.26</v>
      </c>
      <c r="U83" s="133">
        <v>34.229999999999997</v>
      </c>
      <c r="V83" s="133">
        <v>34.75</v>
      </c>
      <c r="W83" s="133">
        <v>32.47</v>
      </c>
      <c r="X83" s="133">
        <v>32.47</v>
      </c>
      <c r="Y83" s="133">
        <v>32.94</v>
      </c>
      <c r="Z83" s="133">
        <v>33.19</v>
      </c>
      <c r="AA83" s="133">
        <v>33.659999999999997</v>
      </c>
      <c r="AB83" s="133">
        <v>33.54</v>
      </c>
      <c r="AC83" s="133">
        <v>32.880000000000003</v>
      </c>
      <c r="AD83" s="133">
        <v>32.799999999999997</v>
      </c>
      <c r="AE83" s="133">
        <v>34.46</v>
      </c>
      <c r="AF83" s="133">
        <v>34.19</v>
      </c>
      <c r="AG83" s="133">
        <v>29.99</v>
      </c>
      <c r="AH83" s="133">
        <v>28.81</v>
      </c>
      <c r="AI83" s="133">
        <v>33.840000000000003</v>
      </c>
      <c r="AJ83" s="133">
        <v>33.39</v>
      </c>
      <c r="AK83" s="133">
        <v>32.82</v>
      </c>
      <c r="AL83" s="133">
        <v>33.770000000000003</v>
      </c>
      <c r="AM83" s="133">
        <v>29.85</v>
      </c>
      <c r="AN83" s="133">
        <v>29.4</v>
      </c>
      <c r="AO83" s="133">
        <v>32.549999999999997</v>
      </c>
      <c r="AP83" s="133">
        <v>32.74</v>
      </c>
      <c r="AQ83" s="133">
        <v>34.19</v>
      </c>
      <c r="AR83" s="133">
        <v>34.1</v>
      </c>
    </row>
    <row r="84" spans="1:44">
      <c r="A84" s="133">
        <v>81</v>
      </c>
      <c r="B84" s="133">
        <v>800</v>
      </c>
      <c r="C84" s="137"/>
      <c r="D84" s="136" t="s">
        <v>316</v>
      </c>
      <c r="E84" s="143">
        <f t="shared" si="2"/>
        <v>33.122105263157891</v>
      </c>
      <c r="F84" s="143">
        <f t="shared" si="3"/>
        <v>32.961052631578944</v>
      </c>
      <c r="G84" s="133">
        <v>34.46</v>
      </c>
      <c r="H84" s="133">
        <v>33.159999999999997</v>
      </c>
      <c r="I84" s="133">
        <v>32.74</v>
      </c>
      <c r="J84" s="133">
        <v>33.590000000000003</v>
      </c>
      <c r="K84" s="133">
        <v>32.01</v>
      </c>
      <c r="L84" s="133">
        <v>32.32</v>
      </c>
      <c r="M84" s="133">
        <v>33.42</v>
      </c>
      <c r="N84" s="133">
        <v>32.4</v>
      </c>
      <c r="O84" s="133">
        <v>34.33</v>
      </c>
      <c r="P84" s="133">
        <v>34.020000000000003</v>
      </c>
      <c r="Q84" s="133">
        <v>35.11</v>
      </c>
      <c r="R84" s="133">
        <v>34.07</v>
      </c>
      <c r="S84" s="133">
        <v>33.65</v>
      </c>
      <c r="T84" s="133">
        <v>33.25</v>
      </c>
      <c r="U84" s="133">
        <v>34.15</v>
      </c>
      <c r="V84" s="133">
        <v>34.729999999999997</v>
      </c>
      <c r="W84" s="133">
        <v>32.450000000000003</v>
      </c>
      <c r="X84" s="133">
        <v>32.5</v>
      </c>
      <c r="Y84" s="133">
        <v>32.950000000000003</v>
      </c>
      <c r="Z84" s="133">
        <v>33.18</v>
      </c>
      <c r="AA84" s="133">
        <v>33.69</v>
      </c>
      <c r="AB84" s="133">
        <v>33.619999999999997</v>
      </c>
      <c r="AC84" s="133">
        <v>32.85</v>
      </c>
      <c r="AD84" s="133">
        <v>32.92</v>
      </c>
      <c r="AE84" s="133">
        <v>34.380000000000003</v>
      </c>
      <c r="AF84" s="133">
        <v>34.200000000000003</v>
      </c>
      <c r="AG84" s="133">
        <v>30.01</v>
      </c>
      <c r="AH84" s="133">
        <v>28.82</v>
      </c>
      <c r="AI84" s="133">
        <v>33.82</v>
      </c>
      <c r="AJ84" s="133">
        <v>33.43</v>
      </c>
      <c r="AK84" s="133">
        <v>32.659999999999997</v>
      </c>
      <c r="AL84" s="133">
        <v>33.72</v>
      </c>
      <c r="AM84" s="133">
        <v>29.85</v>
      </c>
      <c r="AN84" s="133">
        <v>29.41</v>
      </c>
      <c r="AO84" s="133">
        <v>32.6</v>
      </c>
      <c r="AP84" s="133">
        <v>32.75</v>
      </c>
      <c r="AQ84" s="133">
        <v>34.19</v>
      </c>
      <c r="AR84" s="133">
        <v>34.17</v>
      </c>
    </row>
    <row r="85" spans="1:44">
      <c r="A85" s="133">
        <v>82</v>
      </c>
      <c r="B85" s="133">
        <v>810</v>
      </c>
      <c r="C85" s="137"/>
      <c r="D85" s="136" t="s">
        <v>316</v>
      </c>
      <c r="E85" s="143">
        <f t="shared" si="2"/>
        <v>33.141052631578951</v>
      </c>
      <c r="F85" s="143">
        <f t="shared" si="3"/>
        <v>32.990526315789474</v>
      </c>
      <c r="G85" s="133">
        <v>34.46</v>
      </c>
      <c r="H85" s="133">
        <v>33.15</v>
      </c>
      <c r="I85" s="133">
        <v>32.799999999999997</v>
      </c>
      <c r="J85" s="133">
        <v>33.54</v>
      </c>
      <c r="K85" s="133">
        <v>31.98</v>
      </c>
      <c r="L85" s="133">
        <v>32.36</v>
      </c>
      <c r="M85" s="133">
        <v>33.47</v>
      </c>
      <c r="N85" s="133">
        <v>32.53</v>
      </c>
      <c r="O85" s="133">
        <v>34.36</v>
      </c>
      <c r="P85" s="133">
        <v>34.020000000000003</v>
      </c>
      <c r="Q85" s="133">
        <v>35.049999999999997</v>
      </c>
      <c r="R85" s="133">
        <v>34.04</v>
      </c>
      <c r="S85" s="133">
        <v>33.65</v>
      </c>
      <c r="T85" s="133">
        <v>33.369999999999997</v>
      </c>
      <c r="U85" s="133">
        <v>34.18</v>
      </c>
      <c r="V85" s="133">
        <v>34.71</v>
      </c>
      <c r="W85" s="133">
        <v>32.51</v>
      </c>
      <c r="X85" s="133">
        <v>32.520000000000003</v>
      </c>
      <c r="Y85" s="133">
        <v>33</v>
      </c>
      <c r="Z85" s="133">
        <v>33.229999999999997</v>
      </c>
      <c r="AA85" s="133">
        <v>33.74</v>
      </c>
      <c r="AB85" s="133">
        <v>33.630000000000003</v>
      </c>
      <c r="AC85" s="133">
        <v>32.840000000000003</v>
      </c>
      <c r="AD85" s="133">
        <v>32.99</v>
      </c>
      <c r="AE85" s="133">
        <v>34.479999999999997</v>
      </c>
      <c r="AF85" s="133">
        <v>34.18</v>
      </c>
      <c r="AG85" s="133">
        <v>29.79</v>
      </c>
      <c r="AH85" s="133">
        <v>28.81</v>
      </c>
      <c r="AI85" s="133">
        <v>33.81</v>
      </c>
      <c r="AJ85" s="133">
        <v>33.47</v>
      </c>
      <c r="AK85" s="133">
        <v>32.85</v>
      </c>
      <c r="AL85" s="133">
        <v>33.869999999999997</v>
      </c>
      <c r="AM85" s="133">
        <v>29.83</v>
      </c>
      <c r="AN85" s="133">
        <v>29.39</v>
      </c>
      <c r="AO85" s="133">
        <v>32.630000000000003</v>
      </c>
      <c r="AP85" s="133">
        <v>32.76</v>
      </c>
      <c r="AQ85" s="133">
        <v>34.25</v>
      </c>
      <c r="AR85" s="133">
        <v>34.25</v>
      </c>
    </row>
    <row r="86" spans="1:44">
      <c r="A86" s="133">
        <v>83</v>
      </c>
      <c r="B86" s="133">
        <v>820</v>
      </c>
      <c r="C86" s="137"/>
      <c r="D86" s="136" t="s">
        <v>316</v>
      </c>
      <c r="E86" s="143">
        <f t="shared" si="2"/>
        <v>33.157894736842103</v>
      </c>
      <c r="F86" s="143">
        <f t="shared" si="3"/>
        <v>33.022631578947369</v>
      </c>
      <c r="G86" s="133">
        <v>34.47</v>
      </c>
      <c r="H86" s="133">
        <v>33.119999999999997</v>
      </c>
      <c r="I86" s="133">
        <v>32.909999999999997</v>
      </c>
      <c r="J86" s="133">
        <v>33.54</v>
      </c>
      <c r="K86" s="133">
        <v>31.91</v>
      </c>
      <c r="L86" s="133">
        <v>32.35</v>
      </c>
      <c r="M86" s="133">
        <v>33.619999999999997</v>
      </c>
      <c r="N86" s="133">
        <v>32.68</v>
      </c>
      <c r="O86" s="133">
        <v>34.4</v>
      </c>
      <c r="P86" s="133">
        <v>34.07</v>
      </c>
      <c r="Q86" s="133">
        <v>34.979999999999997</v>
      </c>
      <c r="R86" s="133">
        <v>33.96</v>
      </c>
      <c r="S86" s="133">
        <v>33.69</v>
      </c>
      <c r="T86" s="133">
        <v>33.44</v>
      </c>
      <c r="U86" s="133">
        <v>34.24</v>
      </c>
      <c r="V86" s="133">
        <v>34.72</v>
      </c>
      <c r="W86" s="133">
        <v>32.47</v>
      </c>
      <c r="X86" s="133">
        <v>32.51</v>
      </c>
      <c r="Y86" s="133">
        <v>33.04</v>
      </c>
      <c r="Z86" s="133">
        <v>33.24</v>
      </c>
      <c r="AA86" s="133">
        <v>33.76</v>
      </c>
      <c r="AB86" s="133">
        <v>33.630000000000003</v>
      </c>
      <c r="AC86" s="133">
        <v>32.840000000000003</v>
      </c>
      <c r="AD86" s="133">
        <v>33.01</v>
      </c>
      <c r="AE86" s="133">
        <v>34.479999999999997</v>
      </c>
      <c r="AF86" s="133">
        <v>34.18</v>
      </c>
      <c r="AG86" s="133">
        <v>29.88</v>
      </c>
      <c r="AH86" s="133">
        <v>28.84</v>
      </c>
      <c r="AI86" s="133">
        <v>33.76</v>
      </c>
      <c r="AJ86" s="133">
        <v>33.51</v>
      </c>
      <c r="AK86" s="133">
        <v>32.82</v>
      </c>
      <c r="AL86" s="133">
        <v>33.840000000000003</v>
      </c>
      <c r="AM86" s="133">
        <v>29.79</v>
      </c>
      <c r="AN86" s="133">
        <v>29.65</v>
      </c>
      <c r="AO86" s="133">
        <v>32.64</v>
      </c>
      <c r="AP86" s="133">
        <v>32.799999999999997</v>
      </c>
      <c r="AQ86" s="133">
        <v>34.299999999999997</v>
      </c>
      <c r="AR86" s="133">
        <v>34.340000000000003</v>
      </c>
    </row>
    <row r="87" spans="1:44">
      <c r="A87" s="133">
        <v>84</v>
      </c>
      <c r="B87" s="133">
        <v>830</v>
      </c>
      <c r="C87" s="137"/>
      <c r="D87" s="136" t="s">
        <v>316</v>
      </c>
      <c r="E87" s="143">
        <f t="shared" si="2"/>
        <v>33.181578947368422</v>
      </c>
      <c r="F87" s="143">
        <f t="shared" si="3"/>
        <v>33.035789473684211</v>
      </c>
      <c r="G87" s="133">
        <v>34.47</v>
      </c>
      <c r="H87" s="133">
        <v>33.11</v>
      </c>
      <c r="I87" s="133">
        <v>33</v>
      </c>
      <c r="J87" s="133">
        <v>33.53</v>
      </c>
      <c r="K87" s="133">
        <v>31.9</v>
      </c>
      <c r="L87" s="133">
        <v>32.450000000000003</v>
      </c>
      <c r="M87" s="133">
        <v>33.72</v>
      </c>
      <c r="N87" s="133">
        <v>32.81</v>
      </c>
      <c r="O87" s="133">
        <v>34.39</v>
      </c>
      <c r="P87" s="133">
        <v>34.08</v>
      </c>
      <c r="Q87" s="133">
        <v>34.94</v>
      </c>
      <c r="R87" s="133">
        <v>33.86</v>
      </c>
      <c r="S87" s="133">
        <v>33.68</v>
      </c>
      <c r="T87" s="133">
        <v>33.44</v>
      </c>
      <c r="U87" s="133">
        <v>34.32</v>
      </c>
      <c r="V87" s="133">
        <v>34.659999999999997</v>
      </c>
      <c r="W87" s="133">
        <v>32.409999999999997</v>
      </c>
      <c r="X87" s="133">
        <v>32.51</v>
      </c>
      <c r="Y87" s="133">
        <v>33.07</v>
      </c>
      <c r="Z87" s="133">
        <v>33.270000000000003</v>
      </c>
      <c r="AA87" s="133">
        <v>33.75</v>
      </c>
      <c r="AB87" s="133">
        <v>33.72</v>
      </c>
      <c r="AC87" s="133">
        <v>32.950000000000003</v>
      </c>
      <c r="AD87" s="133">
        <v>33.090000000000003</v>
      </c>
      <c r="AE87" s="133">
        <v>34.42</v>
      </c>
      <c r="AF87" s="133">
        <v>34.25</v>
      </c>
      <c r="AG87" s="133">
        <v>29.94</v>
      </c>
      <c r="AH87" s="133">
        <v>28.82</v>
      </c>
      <c r="AI87" s="133">
        <v>33.78</v>
      </c>
      <c r="AJ87" s="133">
        <v>33.57</v>
      </c>
      <c r="AK87" s="133">
        <v>32.75</v>
      </c>
      <c r="AL87" s="133">
        <v>33.79</v>
      </c>
      <c r="AM87" s="133">
        <v>30.16</v>
      </c>
      <c r="AN87" s="133">
        <v>29.58</v>
      </c>
      <c r="AO87" s="133">
        <v>32.57</v>
      </c>
      <c r="AP87" s="133">
        <v>32.85</v>
      </c>
      <c r="AQ87" s="133">
        <v>34.229999999999997</v>
      </c>
      <c r="AR87" s="133">
        <v>34.29</v>
      </c>
    </row>
    <row r="88" spans="1:44">
      <c r="A88" s="133">
        <v>85</v>
      </c>
      <c r="B88" s="133">
        <v>840</v>
      </c>
      <c r="C88" s="135">
        <v>14</v>
      </c>
      <c r="D88" s="136" t="s">
        <v>316</v>
      </c>
      <c r="E88" s="143">
        <f t="shared" si="2"/>
        <v>33.154210526315786</v>
      </c>
      <c r="F88" s="143">
        <f t="shared" si="3"/>
        <v>33.043684210526315</v>
      </c>
      <c r="G88" s="133">
        <v>34.47</v>
      </c>
      <c r="H88" s="133">
        <v>33.14</v>
      </c>
      <c r="I88" s="133">
        <v>33.07</v>
      </c>
      <c r="J88" s="133">
        <v>33.57</v>
      </c>
      <c r="K88" s="133">
        <v>31.89</v>
      </c>
      <c r="L88" s="133">
        <v>32.53</v>
      </c>
      <c r="M88" s="133">
        <v>33.590000000000003</v>
      </c>
      <c r="N88" s="133">
        <v>32.69</v>
      </c>
      <c r="O88" s="133">
        <v>34.26</v>
      </c>
      <c r="P88" s="133">
        <v>34.020000000000003</v>
      </c>
      <c r="Q88" s="133">
        <v>34.89</v>
      </c>
      <c r="R88" s="133">
        <v>33.909999999999997</v>
      </c>
      <c r="S88" s="133">
        <v>33.700000000000003</v>
      </c>
      <c r="T88" s="133">
        <v>33.43</v>
      </c>
      <c r="U88" s="133">
        <v>34.299999999999997</v>
      </c>
      <c r="V88" s="133">
        <v>34.68</v>
      </c>
      <c r="W88" s="133">
        <v>32.479999999999997</v>
      </c>
      <c r="X88" s="133">
        <v>32.46</v>
      </c>
      <c r="Y88" s="133">
        <v>33.1</v>
      </c>
      <c r="Z88" s="133">
        <v>33.32</v>
      </c>
      <c r="AA88" s="133">
        <v>33.799999999999997</v>
      </c>
      <c r="AB88" s="133">
        <v>33.72</v>
      </c>
      <c r="AC88" s="133">
        <v>32.97</v>
      </c>
      <c r="AD88" s="133">
        <v>33.090000000000003</v>
      </c>
      <c r="AE88" s="133">
        <v>34.44</v>
      </c>
      <c r="AF88" s="133">
        <v>34.29</v>
      </c>
      <c r="AG88" s="133">
        <v>29.86</v>
      </c>
      <c r="AH88" s="133">
        <v>28.79</v>
      </c>
      <c r="AI88" s="133">
        <v>33.71</v>
      </c>
      <c r="AJ88" s="133">
        <v>33.549999999999997</v>
      </c>
      <c r="AK88" s="133">
        <v>32.549999999999997</v>
      </c>
      <c r="AL88" s="133">
        <v>33.82</v>
      </c>
      <c r="AM88" s="133">
        <v>30.03</v>
      </c>
      <c r="AN88" s="133">
        <v>29.68</v>
      </c>
      <c r="AO88" s="133">
        <v>32.6</v>
      </c>
      <c r="AP88" s="133">
        <v>32.85</v>
      </c>
      <c r="AQ88" s="133">
        <v>34.22</v>
      </c>
      <c r="AR88" s="133">
        <v>34.29</v>
      </c>
    </row>
    <row r="89" spans="1:44">
      <c r="A89" s="133">
        <v>86</v>
      </c>
      <c r="B89" s="133">
        <v>850</v>
      </c>
      <c r="C89" s="137"/>
      <c r="D89" s="136" t="s">
        <v>316</v>
      </c>
      <c r="E89" s="143">
        <f t="shared" si="2"/>
        <v>33.18578947368421</v>
      </c>
      <c r="F89" s="143">
        <f t="shared" si="3"/>
        <v>33.039473684210535</v>
      </c>
      <c r="G89" s="133">
        <v>34.42</v>
      </c>
      <c r="H89" s="133">
        <v>33.17</v>
      </c>
      <c r="I89" s="133">
        <v>33.08</v>
      </c>
      <c r="J89" s="133">
        <v>33.58</v>
      </c>
      <c r="K89" s="133">
        <v>32.020000000000003</v>
      </c>
      <c r="L89" s="133">
        <v>32.4</v>
      </c>
      <c r="M89" s="133">
        <v>33.409999999999997</v>
      </c>
      <c r="N89" s="133">
        <v>32.65</v>
      </c>
      <c r="O89" s="133">
        <v>34.21</v>
      </c>
      <c r="P89" s="133">
        <v>34.03</v>
      </c>
      <c r="Q89" s="133">
        <v>34.83</v>
      </c>
      <c r="R89" s="133">
        <v>33.94</v>
      </c>
      <c r="S89" s="133">
        <v>33.79</v>
      </c>
      <c r="T89" s="133">
        <v>33.409999999999997</v>
      </c>
      <c r="U89" s="133">
        <v>34.24</v>
      </c>
      <c r="V89" s="133">
        <v>34.71</v>
      </c>
      <c r="W89" s="133">
        <v>32.6</v>
      </c>
      <c r="X89" s="133">
        <v>32.479999999999997</v>
      </c>
      <c r="Y89" s="133">
        <v>33.119999999999997</v>
      </c>
      <c r="Z89" s="133">
        <v>33.33</v>
      </c>
      <c r="AA89" s="133">
        <v>33.94</v>
      </c>
      <c r="AB89" s="133">
        <v>33.69</v>
      </c>
      <c r="AC89" s="133">
        <v>33</v>
      </c>
      <c r="AD89" s="133">
        <v>33.119999999999997</v>
      </c>
      <c r="AE89" s="133">
        <v>34.46</v>
      </c>
      <c r="AF89" s="133">
        <v>34.299999999999997</v>
      </c>
      <c r="AG89" s="133">
        <v>29.9</v>
      </c>
      <c r="AH89" s="133">
        <v>28.73</v>
      </c>
      <c r="AI89" s="133">
        <v>33.770000000000003</v>
      </c>
      <c r="AJ89" s="133">
        <v>33.57</v>
      </c>
      <c r="AK89" s="133">
        <v>32.85</v>
      </c>
      <c r="AL89" s="133">
        <v>33.83</v>
      </c>
      <c r="AM89" s="133">
        <v>30.08</v>
      </c>
      <c r="AN89" s="133">
        <v>29.69</v>
      </c>
      <c r="AO89" s="133">
        <v>32.64</v>
      </c>
      <c r="AP89" s="133">
        <v>32.880000000000003</v>
      </c>
      <c r="AQ89" s="133">
        <v>34.17</v>
      </c>
      <c r="AR89" s="133">
        <v>34.24</v>
      </c>
    </row>
    <row r="90" spans="1:44">
      <c r="A90" s="133">
        <v>87</v>
      </c>
      <c r="B90" s="133">
        <v>860</v>
      </c>
      <c r="C90" s="137"/>
      <c r="D90" s="136" t="s">
        <v>316</v>
      </c>
      <c r="E90" s="143">
        <f t="shared" si="2"/>
        <v>33.195789473684215</v>
      </c>
      <c r="F90" s="143">
        <f t="shared" si="3"/>
        <v>32.985263157894735</v>
      </c>
      <c r="G90" s="133">
        <v>34.39</v>
      </c>
      <c r="H90" s="133">
        <v>33.19</v>
      </c>
      <c r="I90" s="133">
        <v>33.090000000000003</v>
      </c>
      <c r="J90" s="133">
        <v>33.44</v>
      </c>
      <c r="K90" s="133">
        <v>32.130000000000003</v>
      </c>
      <c r="L90" s="133">
        <v>32.25</v>
      </c>
      <c r="M90" s="133">
        <v>33.39</v>
      </c>
      <c r="N90" s="133">
        <v>32.61</v>
      </c>
      <c r="O90" s="133">
        <v>34.159999999999997</v>
      </c>
      <c r="P90" s="133">
        <v>33.93</v>
      </c>
      <c r="Q90" s="133">
        <v>34.770000000000003</v>
      </c>
      <c r="R90" s="133">
        <v>33.799999999999997</v>
      </c>
      <c r="S90" s="133">
        <v>33.840000000000003</v>
      </c>
      <c r="T90" s="133">
        <v>33.270000000000003</v>
      </c>
      <c r="U90" s="133">
        <v>34.32</v>
      </c>
      <c r="V90" s="133">
        <v>34.72</v>
      </c>
      <c r="W90" s="133">
        <v>32.53</v>
      </c>
      <c r="X90" s="133">
        <v>32.49</v>
      </c>
      <c r="Y90" s="133">
        <v>33.119999999999997</v>
      </c>
      <c r="Z90" s="133">
        <v>33.26</v>
      </c>
      <c r="AA90" s="133">
        <v>33.99</v>
      </c>
      <c r="AB90" s="133">
        <v>33.630000000000003</v>
      </c>
      <c r="AC90" s="133">
        <v>33.020000000000003</v>
      </c>
      <c r="AD90" s="133">
        <v>33.130000000000003</v>
      </c>
      <c r="AE90" s="133">
        <v>34.44</v>
      </c>
      <c r="AF90" s="133">
        <v>34.33</v>
      </c>
      <c r="AG90" s="133">
        <v>29.95</v>
      </c>
      <c r="AH90" s="133">
        <v>28.73</v>
      </c>
      <c r="AI90" s="133">
        <v>33.74</v>
      </c>
      <c r="AJ90" s="133">
        <v>33.51</v>
      </c>
      <c r="AK90" s="133">
        <v>32.82</v>
      </c>
      <c r="AL90" s="133">
        <v>33.729999999999997</v>
      </c>
      <c r="AM90" s="133">
        <v>30.15</v>
      </c>
      <c r="AN90" s="133">
        <v>29.59</v>
      </c>
      <c r="AO90" s="133">
        <v>32.67</v>
      </c>
      <c r="AP90" s="133">
        <v>32.909999999999997</v>
      </c>
      <c r="AQ90" s="133">
        <v>34.200000000000003</v>
      </c>
      <c r="AR90" s="133">
        <v>34.200000000000003</v>
      </c>
    </row>
    <row r="91" spans="1:44">
      <c r="A91" s="133">
        <v>88</v>
      </c>
      <c r="B91" s="133">
        <v>870</v>
      </c>
      <c r="C91" s="137"/>
      <c r="D91" s="136" t="s">
        <v>316</v>
      </c>
      <c r="E91" s="143">
        <f t="shared" si="2"/>
        <v>33.167894736842108</v>
      </c>
      <c r="F91" s="143">
        <f t="shared" si="3"/>
        <v>32.962105263157895</v>
      </c>
      <c r="G91" s="133">
        <v>34.380000000000003</v>
      </c>
      <c r="H91" s="133">
        <v>33.19</v>
      </c>
      <c r="I91" s="133">
        <v>33.11</v>
      </c>
      <c r="J91" s="133">
        <v>33.380000000000003</v>
      </c>
      <c r="K91" s="133">
        <v>32.17</v>
      </c>
      <c r="L91" s="133">
        <v>32.19</v>
      </c>
      <c r="M91" s="133">
        <v>33.36</v>
      </c>
      <c r="N91" s="133">
        <v>32.630000000000003</v>
      </c>
      <c r="O91" s="133">
        <v>34.119999999999997</v>
      </c>
      <c r="P91" s="133">
        <v>33.909999999999997</v>
      </c>
      <c r="Q91" s="133">
        <v>34.75</v>
      </c>
      <c r="R91" s="133">
        <v>33.72</v>
      </c>
      <c r="S91" s="133">
        <v>33.78</v>
      </c>
      <c r="T91" s="133">
        <v>33.17</v>
      </c>
      <c r="U91" s="133">
        <v>34.29</v>
      </c>
      <c r="V91" s="133">
        <v>34.799999999999997</v>
      </c>
      <c r="W91" s="133">
        <v>32.57</v>
      </c>
      <c r="X91" s="133">
        <v>32.49</v>
      </c>
      <c r="Y91" s="133">
        <v>33.159999999999997</v>
      </c>
      <c r="Z91" s="133">
        <v>33.28</v>
      </c>
      <c r="AA91" s="133">
        <v>33.979999999999997</v>
      </c>
      <c r="AB91" s="133">
        <v>33.58</v>
      </c>
      <c r="AC91" s="133">
        <v>33.06</v>
      </c>
      <c r="AD91" s="133">
        <v>33.15</v>
      </c>
      <c r="AE91" s="133">
        <v>34.409999999999997</v>
      </c>
      <c r="AF91" s="133">
        <v>34.409999999999997</v>
      </c>
      <c r="AG91" s="133">
        <v>29.88</v>
      </c>
      <c r="AH91" s="133">
        <v>28.69</v>
      </c>
      <c r="AI91" s="133">
        <v>33.64</v>
      </c>
      <c r="AJ91" s="133">
        <v>33.43</v>
      </c>
      <c r="AK91" s="133">
        <v>32.53</v>
      </c>
      <c r="AL91" s="133">
        <v>33.22</v>
      </c>
      <c r="AM91" s="133">
        <v>30.04</v>
      </c>
      <c r="AN91" s="133">
        <v>29.89</v>
      </c>
      <c r="AO91" s="133">
        <v>32.75</v>
      </c>
      <c r="AP91" s="133">
        <v>32.96</v>
      </c>
      <c r="AQ91" s="133">
        <v>34.21</v>
      </c>
      <c r="AR91" s="133">
        <v>34.19</v>
      </c>
    </row>
    <row r="92" spans="1:44">
      <c r="A92" s="133">
        <v>89</v>
      </c>
      <c r="B92" s="133">
        <v>880</v>
      </c>
      <c r="C92" s="137"/>
      <c r="D92" s="136" t="s">
        <v>316</v>
      </c>
      <c r="E92" s="143">
        <f t="shared" si="2"/>
        <v>33.170526315789473</v>
      </c>
      <c r="F92" s="143">
        <f t="shared" si="3"/>
        <v>32.971578947368421</v>
      </c>
      <c r="G92" s="133">
        <v>34.369999999999997</v>
      </c>
      <c r="H92" s="133">
        <v>33.19</v>
      </c>
      <c r="I92" s="133">
        <v>33.130000000000003</v>
      </c>
      <c r="J92" s="133">
        <v>33.25</v>
      </c>
      <c r="K92" s="133">
        <v>32.119999999999997</v>
      </c>
      <c r="L92" s="133">
        <v>32.200000000000003</v>
      </c>
      <c r="M92" s="133">
        <v>33.299999999999997</v>
      </c>
      <c r="N92" s="133">
        <v>32.71</v>
      </c>
      <c r="O92" s="133">
        <v>34.07</v>
      </c>
      <c r="P92" s="133">
        <v>33.94</v>
      </c>
      <c r="Q92" s="133">
        <v>34.75</v>
      </c>
      <c r="R92" s="133">
        <v>33.630000000000003</v>
      </c>
      <c r="S92" s="133">
        <v>33.770000000000003</v>
      </c>
      <c r="T92" s="133">
        <v>33.03</v>
      </c>
      <c r="U92" s="133">
        <v>34.19</v>
      </c>
      <c r="V92" s="133">
        <v>34.85</v>
      </c>
      <c r="W92" s="133">
        <v>32.520000000000003</v>
      </c>
      <c r="X92" s="133">
        <v>32.53</v>
      </c>
      <c r="Y92" s="133">
        <v>33.19</v>
      </c>
      <c r="Z92" s="133">
        <v>33.25</v>
      </c>
      <c r="AA92" s="133">
        <v>34</v>
      </c>
      <c r="AB92" s="133">
        <v>33.61</v>
      </c>
      <c r="AC92" s="133">
        <v>33.11</v>
      </c>
      <c r="AD92" s="133">
        <v>33.19</v>
      </c>
      <c r="AE92" s="133">
        <v>34.369999999999997</v>
      </c>
      <c r="AF92" s="133">
        <v>34.380000000000003</v>
      </c>
      <c r="AG92" s="133">
        <v>29.83</v>
      </c>
      <c r="AH92" s="133">
        <v>28.64</v>
      </c>
      <c r="AI92" s="133">
        <v>33.71</v>
      </c>
      <c r="AJ92" s="133">
        <v>33.69</v>
      </c>
      <c r="AK92" s="133">
        <v>32.729999999999997</v>
      </c>
      <c r="AL92" s="133">
        <v>33.299999999999997</v>
      </c>
      <c r="AM92" s="133">
        <v>30.07</v>
      </c>
      <c r="AN92" s="133">
        <v>29.85</v>
      </c>
      <c r="AO92" s="133">
        <v>32.799999999999997</v>
      </c>
      <c r="AP92" s="133">
        <v>32.97</v>
      </c>
      <c r="AQ92" s="133">
        <v>34.21</v>
      </c>
      <c r="AR92" s="133">
        <v>34.25</v>
      </c>
    </row>
    <row r="93" spans="1:44">
      <c r="A93" s="133">
        <v>90</v>
      </c>
      <c r="B93" s="133">
        <v>890</v>
      </c>
      <c r="C93" s="137"/>
      <c r="D93" s="136" t="s">
        <v>316</v>
      </c>
      <c r="E93" s="143">
        <f t="shared" si="2"/>
        <v>33.168947368421051</v>
      </c>
      <c r="F93" s="143">
        <f t="shared" si="3"/>
        <v>32.966315789473676</v>
      </c>
      <c r="G93" s="133">
        <v>34.35</v>
      </c>
      <c r="H93" s="133">
        <v>33.1</v>
      </c>
      <c r="I93" s="133">
        <v>33.15</v>
      </c>
      <c r="J93" s="133">
        <v>33.15</v>
      </c>
      <c r="K93" s="133">
        <v>32.090000000000003</v>
      </c>
      <c r="L93" s="133">
        <v>32.25</v>
      </c>
      <c r="M93" s="133">
        <v>33.25</v>
      </c>
      <c r="N93" s="133">
        <v>32.64</v>
      </c>
      <c r="O93" s="133">
        <v>34.1</v>
      </c>
      <c r="P93" s="133">
        <v>33.979999999999997</v>
      </c>
      <c r="Q93" s="133">
        <v>34.71</v>
      </c>
      <c r="R93" s="133">
        <v>33.74</v>
      </c>
      <c r="S93" s="133">
        <v>33.79</v>
      </c>
      <c r="T93" s="133">
        <v>32.99</v>
      </c>
      <c r="U93" s="133">
        <v>34.18</v>
      </c>
      <c r="V93" s="133">
        <v>34.79</v>
      </c>
      <c r="W93" s="133">
        <v>32.56</v>
      </c>
      <c r="X93" s="133">
        <v>32.57</v>
      </c>
      <c r="Y93" s="133">
        <v>33.17</v>
      </c>
      <c r="Z93" s="133">
        <v>33.24</v>
      </c>
      <c r="AA93" s="133">
        <v>34.01</v>
      </c>
      <c r="AB93" s="133">
        <v>33.630000000000003</v>
      </c>
      <c r="AC93" s="133">
        <v>33.14</v>
      </c>
      <c r="AD93" s="133">
        <v>33.19</v>
      </c>
      <c r="AE93" s="133">
        <v>34.380000000000003</v>
      </c>
      <c r="AF93" s="133">
        <v>34.25</v>
      </c>
      <c r="AG93" s="133">
        <v>29.78</v>
      </c>
      <c r="AH93" s="133">
        <v>28.62</v>
      </c>
      <c r="AI93" s="133">
        <v>33.69</v>
      </c>
      <c r="AJ93" s="133">
        <v>33.79</v>
      </c>
      <c r="AK93" s="133">
        <v>32.83</v>
      </c>
      <c r="AL93" s="133">
        <v>33.369999999999997</v>
      </c>
      <c r="AM93" s="133">
        <v>30.05</v>
      </c>
      <c r="AN93" s="133">
        <v>29.8</v>
      </c>
      <c r="AO93" s="133">
        <v>32.81</v>
      </c>
      <c r="AP93" s="133">
        <v>32.96</v>
      </c>
      <c r="AQ93" s="133">
        <v>34.17</v>
      </c>
      <c r="AR93" s="133">
        <v>34.299999999999997</v>
      </c>
    </row>
    <row r="94" spans="1:44">
      <c r="A94" s="133">
        <v>91</v>
      </c>
      <c r="B94" s="133">
        <v>900</v>
      </c>
      <c r="C94" s="135">
        <v>15</v>
      </c>
      <c r="D94" s="136" t="s">
        <v>316</v>
      </c>
      <c r="E94" s="143">
        <f t="shared" si="2"/>
        <v>33.167894736842101</v>
      </c>
      <c r="F94" s="143">
        <f t="shared" si="3"/>
        <v>32.974210526315787</v>
      </c>
      <c r="G94" s="133">
        <v>34.340000000000003</v>
      </c>
      <c r="H94" s="133">
        <v>33.01</v>
      </c>
      <c r="I94" s="133">
        <v>33.19</v>
      </c>
      <c r="J94" s="133">
        <v>33.130000000000003</v>
      </c>
      <c r="K94" s="133">
        <v>32.090000000000003</v>
      </c>
      <c r="L94" s="133">
        <v>32.24</v>
      </c>
      <c r="M94" s="133">
        <v>33.22</v>
      </c>
      <c r="N94" s="133">
        <v>32.630000000000003</v>
      </c>
      <c r="O94" s="133">
        <v>34.14</v>
      </c>
      <c r="P94" s="133">
        <v>33.979999999999997</v>
      </c>
      <c r="Q94" s="133">
        <v>34.74</v>
      </c>
      <c r="R94" s="133">
        <v>33.86</v>
      </c>
      <c r="S94" s="133">
        <v>33.799999999999997</v>
      </c>
      <c r="T94" s="133">
        <v>33.119999999999997</v>
      </c>
      <c r="U94" s="133">
        <v>34.18</v>
      </c>
      <c r="V94" s="133">
        <v>34.85</v>
      </c>
      <c r="W94" s="133">
        <v>32.520000000000003</v>
      </c>
      <c r="X94" s="133">
        <v>32.6</v>
      </c>
      <c r="Y94" s="133">
        <v>33.15</v>
      </c>
      <c r="Z94" s="133">
        <v>33.24</v>
      </c>
      <c r="AA94" s="133">
        <v>33.96</v>
      </c>
      <c r="AB94" s="133">
        <v>33.72</v>
      </c>
      <c r="AC94" s="133">
        <v>33.14</v>
      </c>
      <c r="AD94" s="133">
        <v>33.15</v>
      </c>
      <c r="AE94" s="133">
        <v>34.36</v>
      </c>
      <c r="AF94" s="133">
        <v>34.03</v>
      </c>
      <c r="AG94" s="133">
        <v>29.75</v>
      </c>
      <c r="AH94" s="133">
        <v>28.62</v>
      </c>
      <c r="AI94" s="133">
        <v>33.630000000000003</v>
      </c>
      <c r="AJ94" s="133">
        <v>33.83</v>
      </c>
      <c r="AK94" s="133">
        <v>32.99</v>
      </c>
      <c r="AL94" s="133">
        <v>33.39</v>
      </c>
      <c r="AM94" s="133">
        <v>30.02</v>
      </c>
      <c r="AN94" s="133">
        <v>29.77</v>
      </c>
      <c r="AO94" s="133">
        <v>32.81</v>
      </c>
      <c r="AP94" s="133">
        <v>33.03</v>
      </c>
      <c r="AQ94" s="133">
        <v>34.159999999999997</v>
      </c>
      <c r="AR94" s="133">
        <v>34.31</v>
      </c>
    </row>
    <row r="95" spans="1:44">
      <c r="A95" s="133">
        <v>92</v>
      </c>
      <c r="B95" s="133">
        <v>910</v>
      </c>
      <c r="C95" s="137"/>
      <c r="D95" s="136" t="s">
        <v>316</v>
      </c>
      <c r="E95" s="143">
        <f t="shared" si="2"/>
        <v>33.19631578947368</v>
      </c>
      <c r="F95" s="143">
        <f t="shared" si="3"/>
        <v>32.98947368421053</v>
      </c>
      <c r="G95" s="133">
        <v>34.299999999999997</v>
      </c>
      <c r="H95" s="133">
        <v>32.93</v>
      </c>
      <c r="I95" s="133">
        <v>33.19</v>
      </c>
      <c r="J95" s="133">
        <v>33.14</v>
      </c>
      <c r="K95" s="133">
        <v>32.26</v>
      </c>
      <c r="L95" s="133">
        <v>32.409999999999997</v>
      </c>
      <c r="M95" s="133">
        <v>33.25</v>
      </c>
      <c r="N95" s="133">
        <v>32.630000000000003</v>
      </c>
      <c r="O95" s="133">
        <v>34.14</v>
      </c>
      <c r="P95" s="133">
        <v>33.94</v>
      </c>
      <c r="Q95" s="133">
        <v>34.840000000000003</v>
      </c>
      <c r="R95" s="133">
        <v>33.880000000000003</v>
      </c>
      <c r="S95" s="133">
        <v>33.880000000000003</v>
      </c>
      <c r="T95" s="133">
        <v>33.21</v>
      </c>
      <c r="U95" s="133">
        <v>34.25</v>
      </c>
      <c r="V95" s="133">
        <v>34.880000000000003</v>
      </c>
      <c r="W95" s="133">
        <v>32.53</v>
      </c>
      <c r="X95" s="133">
        <v>32.630000000000003</v>
      </c>
      <c r="Y95" s="133">
        <v>33.159999999999997</v>
      </c>
      <c r="Z95" s="133">
        <v>33.229999999999997</v>
      </c>
      <c r="AA95" s="133">
        <v>33.96</v>
      </c>
      <c r="AB95" s="133">
        <v>33.81</v>
      </c>
      <c r="AC95" s="133">
        <v>33.14</v>
      </c>
      <c r="AD95" s="133">
        <v>33.130000000000003</v>
      </c>
      <c r="AE95" s="133">
        <v>34.340000000000003</v>
      </c>
      <c r="AF95" s="133">
        <v>33.86</v>
      </c>
      <c r="AG95" s="133">
        <v>29.7</v>
      </c>
      <c r="AH95" s="133">
        <v>28.64</v>
      </c>
      <c r="AI95" s="133">
        <v>33.69</v>
      </c>
      <c r="AJ95" s="133">
        <v>33.880000000000003</v>
      </c>
      <c r="AK95" s="133">
        <v>33.08</v>
      </c>
      <c r="AL95" s="133">
        <v>33.4</v>
      </c>
      <c r="AM95" s="133">
        <v>30.02</v>
      </c>
      <c r="AN95" s="133">
        <v>29.81</v>
      </c>
      <c r="AO95" s="133">
        <v>32.85</v>
      </c>
      <c r="AP95" s="133">
        <v>33.06</v>
      </c>
      <c r="AQ95" s="133">
        <v>34.15</v>
      </c>
      <c r="AR95" s="133">
        <v>34.33</v>
      </c>
    </row>
    <row r="96" spans="1:44">
      <c r="A96" s="133">
        <v>93</v>
      </c>
      <c r="B96" s="133">
        <v>920</v>
      </c>
      <c r="C96" s="137"/>
      <c r="D96" s="136" t="s">
        <v>316</v>
      </c>
      <c r="E96" s="143">
        <f t="shared" si="2"/>
        <v>33.215789473684204</v>
      </c>
      <c r="F96" s="143">
        <f t="shared" si="3"/>
        <v>33.017894736842109</v>
      </c>
      <c r="G96" s="133">
        <v>34.29</v>
      </c>
      <c r="H96" s="133">
        <v>32.93</v>
      </c>
      <c r="I96" s="133">
        <v>33.159999999999997</v>
      </c>
      <c r="J96" s="133">
        <v>33.270000000000003</v>
      </c>
      <c r="K96" s="133">
        <v>32.369999999999997</v>
      </c>
      <c r="L96" s="133">
        <v>32.53</v>
      </c>
      <c r="M96" s="133">
        <v>33.24</v>
      </c>
      <c r="N96" s="133">
        <v>32.68</v>
      </c>
      <c r="O96" s="133">
        <v>34.14</v>
      </c>
      <c r="P96" s="133">
        <v>33.9</v>
      </c>
      <c r="Q96" s="133">
        <v>34.869999999999997</v>
      </c>
      <c r="R96" s="133">
        <v>33.92</v>
      </c>
      <c r="S96" s="133">
        <v>33.950000000000003</v>
      </c>
      <c r="T96" s="133">
        <v>33.200000000000003</v>
      </c>
      <c r="U96" s="133">
        <v>34.270000000000003</v>
      </c>
      <c r="V96" s="133">
        <v>34.89</v>
      </c>
      <c r="W96" s="133">
        <v>32.5</v>
      </c>
      <c r="X96" s="133">
        <v>32.65</v>
      </c>
      <c r="Y96" s="133">
        <v>33.19</v>
      </c>
      <c r="Z96" s="133">
        <v>33.26</v>
      </c>
      <c r="AA96" s="133">
        <v>33.99</v>
      </c>
      <c r="AB96" s="133">
        <v>33.86</v>
      </c>
      <c r="AC96" s="133">
        <v>33.14</v>
      </c>
      <c r="AD96" s="133">
        <v>33.19</v>
      </c>
      <c r="AE96" s="133">
        <v>34.29</v>
      </c>
      <c r="AF96" s="133">
        <v>33.76</v>
      </c>
      <c r="AG96" s="133">
        <v>29.71</v>
      </c>
      <c r="AH96" s="133">
        <v>28.66</v>
      </c>
      <c r="AI96" s="133">
        <v>33.71</v>
      </c>
      <c r="AJ96" s="133">
        <v>33.92</v>
      </c>
      <c r="AK96" s="133">
        <v>33.08</v>
      </c>
      <c r="AL96" s="133">
        <v>33.479999999999997</v>
      </c>
      <c r="AM96" s="133">
        <v>30.03</v>
      </c>
      <c r="AN96" s="133">
        <v>29.85</v>
      </c>
      <c r="AO96" s="133">
        <v>32.99</v>
      </c>
      <c r="AP96" s="133">
        <v>33.06</v>
      </c>
      <c r="AQ96" s="133">
        <v>34.18</v>
      </c>
      <c r="AR96" s="133">
        <v>34.33</v>
      </c>
    </row>
    <row r="97" spans="1:44">
      <c r="A97" s="133">
        <v>94</v>
      </c>
      <c r="B97" s="133">
        <v>930</v>
      </c>
      <c r="C97" s="137"/>
      <c r="D97" s="136" t="s">
        <v>316</v>
      </c>
      <c r="E97" s="143">
        <f t="shared" si="2"/>
        <v>33.22315789473685</v>
      </c>
      <c r="F97" s="143">
        <f t="shared" si="3"/>
        <v>33.049473684210533</v>
      </c>
      <c r="G97" s="133">
        <v>34.26</v>
      </c>
      <c r="H97" s="133">
        <v>33.01</v>
      </c>
      <c r="I97" s="133">
        <v>33.119999999999997</v>
      </c>
      <c r="J97" s="133">
        <v>33.35</v>
      </c>
      <c r="K97" s="133">
        <v>32.47</v>
      </c>
      <c r="L97" s="133">
        <v>32.6</v>
      </c>
      <c r="M97" s="133">
        <v>33.159999999999997</v>
      </c>
      <c r="N97" s="133">
        <v>32.729999999999997</v>
      </c>
      <c r="O97" s="133">
        <v>34.14</v>
      </c>
      <c r="P97" s="133">
        <v>33.92</v>
      </c>
      <c r="Q97" s="133">
        <v>34.83</v>
      </c>
      <c r="R97" s="133">
        <v>33.950000000000003</v>
      </c>
      <c r="S97" s="133">
        <v>34.049999999999997</v>
      </c>
      <c r="T97" s="133">
        <v>33.28</v>
      </c>
      <c r="U97" s="133">
        <v>34.299999999999997</v>
      </c>
      <c r="V97" s="133">
        <v>34.94</v>
      </c>
      <c r="W97" s="133">
        <v>32.42</v>
      </c>
      <c r="X97" s="133">
        <v>32.659999999999997</v>
      </c>
      <c r="Y97" s="133">
        <v>33.18</v>
      </c>
      <c r="Z97" s="133">
        <v>33.35</v>
      </c>
      <c r="AA97" s="133">
        <v>34.01</v>
      </c>
      <c r="AB97" s="133">
        <v>33.840000000000003</v>
      </c>
      <c r="AC97" s="133">
        <v>33.159999999999997</v>
      </c>
      <c r="AD97" s="133">
        <v>33.21</v>
      </c>
      <c r="AE97" s="133">
        <v>34.299999999999997</v>
      </c>
      <c r="AF97" s="133">
        <v>33.630000000000003</v>
      </c>
      <c r="AG97" s="133">
        <v>29.67</v>
      </c>
      <c r="AH97" s="133">
        <v>28.67</v>
      </c>
      <c r="AI97" s="133">
        <v>33.700000000000003</v>
      </c>
      <c r="AJ97" s="133">
        <v>33.950000000000003</v>
      </c>
      <c r="AK97" s="133">
        <v>33.19</v>
      </c>
      <c r="AL97" s="133">
        <v>33.58</v>
      </c>
      <c r="AM97" s="133">
        <v>30</v>
      </c>
      <c r="AN97" s="133">
        <v>29.88</v>
      </c>
      <c r="AO97" s="133">
        <v>33.08</v>
      </c>
      <c r="AP97" s="133">
        <v>33.08</v>
      </c>
      <c r="AQ97" s="133">
        <v>34.200000000000003</v>
      </c>
      <c r="AR97" s="133">
        <v>34.31</v>
      </c>
    </row>
    <row r="98" spans="1:44">
      <c r="A98" s="133">
        <v>95</v>
      </c>
      <c r="B98" s="133">
        <v>940</v>
      </c>
      <c r="C98" s="137"/>
      <c r="D98" s="136" t="s">
        <v>316</v>
      </c>
      <c r="E98" s="143">
        <f t="shared" si="2"/>
        <v>33.228947368421046</v>
      </c>
      <c r="F98" s="143">
        <f t="shared" si="3"/>
        <v>33.054736842105271</v>
      </c>
      <c r="G98" s="133">
        <v>34.24</v>
      </c>
      <c r="H98" s="133">
        <v>32.950000000000003</v>
      </c>
      <c r="I98" s="133">
        <v>33.14</v>
      </c>
      <c r="J98" s="133">
        <v>33.29</v>
      </c>
      <c r="K98" s="133">
        <v>32.380000000000003</v>
      </c>
      <c r="L98" s="133">
        <v>32.6</v>
      </c>
      <c r="M98" s="133">
        <v>33.08</v>
      </c>
      <c r="N98" s="133">
        <v>32.64</v>
      </c>
      <c r="O98" s="133">
        <v>34.14</v>
      </c>
      <c r="P98" s="133">
        <v>33.909999999999997</v>
      </c>
      <c r="Q98" s="133">
        <v>34.880000000000003</v>
      </c>
      <c r="R98" s="133">
        <v>34.03</v>
      </c>
      <c r="S98" s="133">
        <v>34.15</v>
      </c>
      <c r="T98" s="133">
        <v>33.31</v>
      </c>
      <c r="U98" s="133">
        <v>34.299999999999997</v>
      </c>
      <c r="V98" s="133">
        <v>34.85</v>
      </c>
      <c r="W98" s="133">
        <v>32.49</v>
      </c>
      <c r="X98" s="133">
        <v>32.68</v>
      </c>
      <c r="Y98" s="133">
        <v>33.159999999999997</v>
      </c>
      <c r="Z98" s="133">
        <v>33.36</v>
      </c>
      <c r="AA98" s="133">
        <v>34</v>
      </c>
      <c r="AB98" s="133">
        <v>33.9</v>
      </c>
      <c r="AC98" s="133">
        <v>33.15</v>
      </c>
      <c r="AD98" s="133">
        <v>33.229999999999997</v>
      </c>
      <c r="AE98" s="133">
        <v>34.28</v>
      </c>
      <c r="AF98" s="133">
        <v>33.58</v>
      </c>
      <c r="AG98" s="133">
        <v>29.62</v>
      </c>
      <c r="AH98" s="133">
        <v>28.68</v>
      </c>
      <c r="AI98" s="133">
        <v>33.67</v>
      </c>
      <c r="AJ98" s="133">
        <v>33.979999999999997</v>
      </c>
      <c r="AK98" s="133">
        <v>33.19</v>
      </c>
      <c r="AL98" s="133">
        <v>33.659999999999997</v>
      </c>
      <c r="AM98" s="133">
        <v>30.01</v>
      </c>
      <c r="AN98" s="133">
        <v>29.95</v>
      </c>
      <c r="AO98" s="133">
        <v>33.22</v>
      </c>
      <c r="AP98" s="133">
        <v>33.08</v>
      </c>
      <c r="AQ98" s="133">
        <v>34.25</v>
      </c>
      <c r="AR98" s="133">
        <v>34.36</v>
      </c>
    </row>
    <row r="99" spans="1:44">
      <c r="A99" s="133">
        <v>96</v>
      </c>
      <c r="B99" s="133">
        <v>950</v>
      </c>
      <c r="C99" s="137"/>
      <c r="D99" s="136" t="s">
        <v>316</v>
      </c>
      <c r="E99" s="143">
        <f t="shared" si="2"/>
        <v>33.25578947368421</v>
      </c>
      <c r="F99" s="143">
        <f t="shared" si="3"/>
        <v>33.072105263157894</v>
      </c>
      <c r="G99" s="133">
        <v>34.229999999999997</v>
      </c>
      <c r="H99" s="133">
        <v>32.869999999999997</v>
      </c>
      <c r="I99" s="133">
        <v>33.270000000000003</v>
      </c>
      <c r="J99" s="133">
        <v>33.33</v>
      </c>
      <c r="K99" s="133">
        <v>32.409999999999997</v>
      </c>
      <c r="L99" s="133">
        <v>32.61</v>
      </c>
      <c r="M99" s="133">
        <v>33.18</v>
      </c>
      <c r="N99" s="133">
        <v>32.78</v>
      </c>
      <c r="O99" s="133">
        <v>34.17</v>
      </c>
      <c r="P99" s="133">
        <v>33.86</v>
      </c>
      <c r="Q99" s="133">
        <v>34.909999999999997</v>
      </c>
      <c r="R99" s="133">
        <v>34.07</v>
      </c>
      <c r="S99" s="133">
        <v>34.24</v>
      </c>
      <c r="T99" s="133">
        <v>33.28</v>
      </c>
      <c r="U99" s="133">
        <v>34.33</v>
      </c>
      <c r="V99" s="133">
        <v>34.85</v>
      </c>
      <c r="W99" s="133">
        <v>32.549999999999997</v>
      </c>
      <c r="X99" s="133">
        <v>32.69</v>
      </c>
      <c r="Y99" s="133">
        <v>33.24</v>
      </c>
      <c r="Z99" s="133">
        <v>33.44</v>
      </c>
      <c r="AA99" s="133">
        <v>33.96</v>
      </c>
      <c r="AB99" s="133">
        <v>33.909999999999997</v>
      </c>
      <c r="AC99" s="133">
        <v>33.200000000000003</v>
      </c>
      <c r="AD99" s="133">
        <v>33.28</v>
      </c>
      <c r="AE99" s="133">
        <v>34.31</v>
      </c>
      <c r="AF99" s="133">
        <v>33.549999999999997</v>
      </c>
      <c r="AG99" s="133">
        <v>29.68</v>
      </c>
      <c r="AH99" s="133">
        <v>28.72</v>
      </c>
      <c r="AI99" s="133">
        <v>33.69</v>
      </c>
      <c r="AJ99" s="133">
        <v>34.049999999999997</v>
      </c>
      <c r="AK99" s="133">
        <v>33.18</v>
      </c>
      <c r="AL99" s="133">
        <v>33.68</v>
      </c>
      <c r="AM99" s="133">
        <v>29.98</v>
      </c>
      <c r="AN99" s="133">
        <v>30.01</v>
      </c>
      <c r="AO99" s="133">
        <v>33.090000000000003</v>
      </c>
      <c r="AP99" s="133">
        <v>33.06</v>
      </c>
      <c r="AQ99" s="133">
        <v>34.24</v>
      </c>
      <c r="AR99" s="133">
        <v>34.33</v>
      </c>
    </row>
    <row r="100" spans="1:44">
      <c r="A100" s="133">
        <v>97</v>
      </c>
      <c r="B100" s="133">
        <v>960</v>
      </c>
      <c r="C100" s="135">
        <v>16</v>
      </c>
      <c r="D100" s="136" t="s">
        <v>316</v>
      </c>
      <c r="E100" s="143">
        <f t="shared" si="2"/>
        <v>33.262105263157892</v>
      </c>
      <c r="F100" s="143">
        <f t="shared" si="3"/>
        <v>33.083157894736843</v>
      </c>
      <c r="G100" s="133">
        <v>34.229999999999997</v>
      </c>
      <c r="H100" s="133">
        <v>32.9</v>
      </c>
      <c r="I100" s="133">
        <v>33.380000000000003</v>
      </c>
      <c r="J100" s="133">
        <v>33.32</v>
      </c>
      <c r="K100" s="133">
        <v>32.24</v>
      </c>
      <c r="L100" s="133">
        <v>32.5</v>
      </c>
      <c r="M100" s="133">
        <v>33.17</v>
      </c>
      <c r="N100" s="133">
        <v>32.79</v>
      </c>
      <c r="O100" s="133">
        <v>34.35</v>
      </c>
      <c r="P100" s="133">
        <v>33.94</v>
      </c>
      <c r="Q100" s="133">
        <v>34.94</v>
      </c>
      <c r="R100" s="133">
        <v>34.11</v>
      </c>
      <c r="S100" s="133">
        <v>34.29</v>
      </c>
      <c r="T100" s="133">
        <v>33.29</v>
      </c>
      <c r="U100" s="133">
        <v>34.36</v>
      </c>
      <c r="V100" s="133">
        <v>34.880000000000003</v>
      </c>
      <c r="W100" s="133">
        <v>32.53</v>
      </c>
      <c r="X100" s="133">
        <v>32.69</v>
      </c>
      <c r="Y100" s="133">
        <v>33.229999999999997</v>
      </c>
      <c r="Z100" s="133">
        <v>33.42</v>
      </c>
      <c r="AA100" s="133">
        <v>34.01</v>
      </c>
      <c r="AB100" s="133">
        <v>33.96</v>
      </c>
      <c r="AC100" s="133">
        <v>33.25</v>
      </c>
      <c r="AD100" s="133">
        <v>33.32</v>
      </c>
      <c r="AE100" s="133">
        <v>34.24</v>
      </c>
      <c r="AF100" s="133">
        <v>33.54</v>
      </c>
      <c r="AG100" s="133">
        <v>29.7</v>
      </c>
      <c r="AH100" s="133">
        <v>28.69</v>
      </c>
      <c r="AI100" s="133">
        <v>33.700000000000003</v>
      </c>
      <c r="AJ100" s="133">
        <v>34.119999999999997</v>
      </c>
      <c r="AK100" s="133">
        <v>33.15</v>
      </c>
      <c r="AL100" s="133">
        <v>33.74</v>
      </c>
      <c r="AM100" s="133">
        <v>29.93</v>
      </c>
      <c r="AN100" s="133">
        <v>29.98</v>
      </c>
      <c r="AO100" s="133">
        <v>33.03</v>
      </c>
      <c r="AP100" s="133">
        <v>32.99</v>
      </c>
      <c r="AQ100" s="133">
        <v>34.25</v>
      </c>
      <c r="AR100" s="133">
        <v>34.4</v>
      </c>
    </row>
    <row r="101" spans="1:44">
      <c r="A101" s="133">
        <v>98</v>
      </c>
      <c r="B101" s="133">
        <v>970</v>
      </c>
      <c r="C101" s="137"/>
      <c r="D101" s="136" t="s">
        <v>316</v>
      </c>
      <c r="E101" s="143">
        <f t="shared" si="2"/>
        <v>33.272631578947369</v>
      </c>
      <c r="F101" s="143">
        <f t="shared" si="3"/>
        <v>33.097368421052636</v>
      </c>
      <c r="G101" s="133">
        <v>34.22</v>
      </c>
      <c r="H101" s="133">
        <v>32.83</v>
      </c>
      <c r="I101" s="133">
        <v>33.46</v>
      </c>
      <c r="J101" s="133">
        <v>33.39</v>
      </c>
      <c r="K101" s="133">
        <v>32.15</v>
      </c>
      <c r="L101" s="133">
        <v>32.5</v>
      </c>
      <c r="M101" s="133">
        <v>33.130000000000003</v>
      </c>
      <c r="N101" s="133">
        <v>32.76</v>
      </c>
      <c r="O101" s="133">
        <v>34.39</v>
      </c>
      <c r="P101" s="133">
        <v>33.93</v>
      </c>
      <c r="Q101" s="133">
        <v>34.93</v>
      </c>
      <c r="R101" s="133">
        <v>34.11</v>
      </c>
      <c r="S101" s="133">
        <v>34.299999999999997</v>
      </c>
      <c r="T101" s="133">
        <v>33.200000000000003</v>
      </c>
      <c r="U101" s="133">
        <v>34.42</v>
      </c>
      <c r="V101" s="133">
        <v>34.950000000000003</v>
      </c>
      <c r="W101" s="133">
        <v>32.549999999999997</v>
      </c>
      <c r="X101" s="133">
        <v>32.700000000000003</v>
      </c>
      <c r="Y101" s="133">
        <v>33.33</v>
      </c>
      <c r="Z101" s="133">
        <v>33.56</v>
      </c>
      <c r="AA101" s="133">
        <v>34.049999999999997</v>
      </c>
      <c r="AB101" s="133">
        <v>34.01</v>
      </c>
      <c r="AC101" s="133">
        <v>33.26</v>
      </c>
      <c r="AD101" s="133">
        <v>33.36</v>
      </c>
      <c r="AE101" s="133">
        <v>34.18</v>
      </c>
      <c r="AF101" s="133">
        <v>33.57</v>
      </c>
      <c r="AG101" s="133">
        <v>29.7</v>
      </c>
      <c r="AH101" s="133">
        <v>28.62</v>
      </c>
      <c r="AI101" s="133">
        <v>33.68</v>
      </c>
      <c r="AJ101" s="133">
        <v>34.14</v>
      </c>
      <c r="AK101" s="133">
        <v>33.22</v>
      </c>
      <c r="AL101" s="133">
        <v>33.72</v>
      </c>
      <c r="AM101" s="133">
        <v>29.95</v>
      </c>
      <c r="AN101" s="133">
        <v>30.08</v>
      </c>
      <c r="AO101" s="133">
        <v>32.99</v>
      </c>
      <c r="AP101" s="133">
        <v>32.96</v>
      </c>
      <c r="AQ101" s="133">
        <v>34.270000000000003</v>
      </c>
      <c r="AR101" s="133">
        <v>34.46</v>
      </c>
    </row>
    <row r="102" spans="1:44">
      <c r="A102" s="133">
        <v>99</v>
      </c>
      <c r="B102" s="133">
        <v>980</v>
      </c>
      <c r="C102" s="137"/>
      <c r="D102" s="136" t="s">
        <v>316</v>
      </c>
      <c r="E102" s="143">
        <f t="shared" si="2"/>
        <v>33.265789473684215</v>
      </c>
      <c r="F102" s="143">
        <f t="shared" si="3"/>
        <v>33.135263157894741</v>
      </c>
      <c r="G102" s="133">
        <v>34.229999999999997</v>
      </c>
      <c r="H102" s="133">
        <v>32.909999999999997</v>
      </c>
      <c r="I102" s="133">
        <v>33.479999999999997</v>
      </c>
      <c r="J102" s="133">
        <v>33.409999999999997</v>
      </c>
      <c r="K102" s="133">
        <v>32.14</v>
      </c>
      <c r="L102" s="133">
        <v>32.4</v>
      </c>
      <c r="M102" s="133">
        <v>33.119999999999997</v>
      </c>
      <c r="N102" s="133">
        <v>32.770000000000003</v>
      </c>
      <c r="O102" s="133">
        <v>34.409999999999997</v>
      </c>
      <c r="P102" s="133">
        <v>33.979999999999997</v>
      </c>
      <c r="Q102" s="133">
        <v>34.92</v>
      </c>
      <c r="R102" s="133">
        <v>34.07</v>
      </c>
      <c r="S102" s="133">
        <v>34.200000000000003</v>
      </c>
      <c r="T102" s="133">
        <v>33.369999999999997</v>
      </c>
      <c r="U102" s="133">
        <v>34.549999999999997</v>
      </c>
      <c r="V102" s="133">
        <v>35.020000000000003</v>
      </c>
      <c r="W102" s="133">
        <v>32.6</v>
      </c>
      <c r="X102" s="133">
        <v>32.75</v>
      </c>
      <c r="Y102" s="133">
        <v>33.36</v>
      </c>
      <c r="Z102" s="133">
        <v>33.67</v>
      </c>
      <c r="AA102" s="133">
        <v>34.04</v>
      </c>
      <c r="AB102" s="133">
        <v>34.08</v>
      </c>
      <c r="AC102" s="133">
        <v>33.299999999999997</v>
      </c>
      <c r="AD102" s="133">
        <v>33.369999999999997</v>
      </c>
      <c r="AE102" s="133">
        <v>34.130000000000003</v>
      </c>
      <c r="AF102" s="133">
        <v>33.72</v>
      </c>
      <c r="AG102" s="133">
        <v>29.69</v>
      </c>
      <c r="AH102" s="133">
        <v>28.6</v>
      </c>
      <c r="AI102" s="133">
        <v>33.659999999999997</v>
      </c>
      <c r="AJ102" s="133">
        <v>34.159999999999997</v>
      </c>
      <c r="AK102" s="133">
        <v>33.04</v>
      </c>
      <c r="AL102" s="133">
        <v>33.69</v>
      </c>
      <c r="AM102" s="133">
        <v>29.97</v>
      </c>
      <c r="AN102" s="133">
        <v>30.12</v>
      </c>
      <c r="AO102" s="133">
        <v>32.979999999999997</v>
      </c>
      <c r="AP102" s="133">
        <v>32.99</v>
      </c>
      <c r="AQ102" s="133">
        <v>34.229999999999997</v>
      </c>
      <c r="AR102" s="133">
        <v>34.49</v>
      </c>
    </row>
    <row r="103" spans="1:44">
      <c r="A103" s="133">
        <v>100</v>
      </c>
      <c r="B103" s="133">
        <v>990</v>
      </c>
      <c r="C103" s="137"/>
      <c r="D103" s="136" t="s">
        <v>316</v>
      </c>
      <c r="E103" s="143">
        <f t="shared" si="2"/>
        <v>33.278421052631579</v>
      </c>
      <c r="F103" s="143">
        <f t="shared" si="3"/>
        <v>33.160526315789468</v>
      </c>
      <c r="G103" s="133">
        <v>34.17</v>
      </c>
      <c r="H103" s="133">
        <v>32.9</v>
      </c>
      <c r="I103" s="133">
        <v>33.54</v>
      </c>
      <c r="J103" s="133">
        <v>33.43</v>
      </c>
      <c r="K103" s="133">
        <v>32.35</v>
      </c>
      <c r="L103" s="133">
        <v>32.5</v>
      </c>
      <c r="M103" s="133">
        <v>33.15</v>
      </c>
      <c r="N103" s="133">
        <v>32.78</v>
      </c>
      <c r="O103" s="133">
        <v>34.43</v>
      </c>
      <c r="P103" s="133">
        <v>34.1</v>
      </c>
      <c r="Q103" s="133">
        <v>34.9</v>
      </c>
      <c r="R103" s="133">
        <v>34.07</v>
      </c>
      <c r="S103" s="133">
        <v>34.17</v>
      </c>
      <c r="T103" s="133">
        <v>33.369999999999997</v>
      </c>
      <c r="U103" s="133">
        <v>34.53</v>
      </c>
      <c r="V103" s="133">
        <v>35.11</v>
      </c>
      <c r="W103" s="133">
        <v>32.630000000000003</v>
      </c>
      <c r="X103" s="133">
        <v>32.78</v>
      </c>
      <c r="Y103" s="133">
        <v>33.43</v>
      </c>
      <c r="Z103" s="133">
        <v>33.6</v>
      </c>
      <c r="AA103" s="133">
        <v>33.97</v>
      </c>
      <c r="AB103" s="133">
        <v>34.07</v>
      </c>
      <c r="AC103" s="133">
        <v>33.32</v>
      </c>
      <c r="AD103" s="133">
        <v>33.369999999999997</v>
      </c>
      <c r="AE103" s="133">
        <v>34.090000000000003</v>
      </c>
      <c r="AF103" s="133">
        <v>33.82</v>
      </c>
      <c r="AG103" s="133">
        <v>29.68</v>
      </c>
      <c r="AH103" s="133">
        <v>28.58</v>
      </c>
      <c r="AI103" s="133">
        <v>33.67</v>
      </c>
      <c r="AJ103" s="133">
        <v>34.18</v>
      </c>
      <c r="AK103" s="133">
        <v>33.14</v>
      </c>
      <c r="AL103" s="133">
        <v>33.68</v>
      </c>
      <c r="AM103" s="133">
        <v>30.02</v>
      </c>
      <c r="AN103" s="133">
        <v>30.16</v>
      </c>
      <c r="AO103" s="133">
        <v>32.909999999999997</v>
      </c>
      <c r="AP103" s="133">
        <v>33.01</v>
      </c>
      <c r="AQ103" s="133">
        <v>34.19</v>
      </c>
      <c r="AR103" s="133">
        <v>34.54</v>
      </c>
    </row>
    <row r="104" spans="1:44">
      <c r="A104" s="133">
        <v>101</v>
      </c>
      <c r="B104" s="133">
        <v>1000</v>
      </c>
      <c r="C104" s="137"/>
      <c r="D104" s="136" t="s">
        <v>316</v>
      </c>
      <c r="E104" s="143">
        <f t="shared" si="2"/>
        <v>33.304210526315785</v>
      </c>
      <c r="F104" s="143">
        <f t="shared" si="3"/>
        <v>33.168947368421051</v>
      </c>
      <c r="G104" s="133">
        <v>34.130000000000003</v>
      </c>
      <c r="H104" s="133">
        <v>32.86</v>
      </c>
      <c r="I104" s="133">
        <v>33.590000000000003</v>
      </c>
      <c r="J104" s="133">
        <v>33.450000000000003</v>
      </c>
      <c r="K104" s="133">
        <v>32.479999999999997</v>
      </c>
      <c r="L104" s="133">
        <v>32.56</v>
      </c>
      <c r="M104" s="133">
        <v>33.17</v>
      </c>
      <c r="N104" s="133">
        <v>32.79</v>
      </c>
      <c r="O104" s="133">
        <v>34.450000000000003</v>
      </c>
      <c r="P104" s="133">
        <v>34.07</v>
      </c>
      <c r="Q104" s="133">
        <v>34.89</v>
      </c>
      <c r="R104" s="133">
        <v>34.119999999999997</v>
      </c>
      <c r="S104" s="133">
        <v>34.32</v>
      </c>
      <c r="T104" s="133">
        <v>33.74</v>
      </c>
      <c r="U104" s="133">
        <v>34.619999999999997</v>
      </c>
      <c r="V104" s="133">
        <v>35.159999999999997</v>
      </c>
      <c r="W104" s="133">
        <v>32.549999999999997</v>
      </c>
      <c r="X104" s="133">
        <v>32.799999999999997</v>
      </c>
      <c r="Y104" s="133">
        <v>33.479999999999997</v>
      </c>
      <c r="Z104" s="133">
        <v>33.479999999999997</v>
      </c>
      <c r="AA104" s="133">
        <v>33.97</v>
      </c>
      <c r="AB104" s="133">
        <v>34.1</v>
      </c>
      <c r="AC104" s="133">
        <v>33.36</v>
      </c>
      <c r="AD104" s="133">
        <v>33.36</v>
      </c>
      <c r="AE104" s="133">
        <v>34.11</v>
      </c>
      <c r="AF104" s="133">
        <v>33.76</v>
      </c>
      <c r="AG104" s="133">
        <v>29.69</v>
      </c>
      <c r="AH104" s="133">
        <v>28.58</v>
      </c>
      <c r="AI104" s="133">
        <v>33.61</v>
      </c>
      <c r="AJ104" s="133">
        <v>34.11</v>
      </c>
      <c r="AK104" s="133">
        <v>33.03</v>
      </c>
      <c r="AL104" s="133">
        <v>33.68</v>
      </c>
      <c r="AM104" s="133">
        <v>30.23</v>
      </c>
      <c r="AN104" s="133">
        <v>30.08</v>
      </c>
      <c r="AO104" s="133">
        <v>32.93</v>
      </c>
      <c r="AP104" s="133">
        <v>32.99</v>
      </c>
      <c r="AQ104" s="133">
        <v>34.17</v>
      </c>
      <c r="AR104" s="133">
        <v>34.520000000000003</v>
      </c>
    </row>
    <row r="105" spans="1:44">
      <c r="A105" s="133">
        <v>102</v>
      </c>
      <c r="B105" s="133">
        <v>1010</v>
      </c>
      <c r="C105" s="137"/>
      <c r="D105" s="136" t="s">
        <v>316</v>
      </c>
      <c r="E105" s="143">
        <f t="shared" si="2"/>
        <v>33.317894736842099</v>
      </c>
      <c r="F105" s="143">
        <f t="shared" si="3"/>
        <v>33.155263157894744</v>
      </c>
      <c r="G105" s="133">
        <v>34.08</v>
      </c>
      <c r="H105" s="133">
        <v>32.81</v>
      </c>
      <c r="I105" s="133">
        <v>33.64</v>
      </c>
      <c r="J105" s="133">
        <v>33.5</v>
      </c>
      <c r="K105" s="133">
        <v>32.409999999999997</v>
      </c>
      <c r="L105" s="133">
        <v>32.47</v>
      </c>
      <c r="M105" s="133">
        <v>33.17</v>
      </c>
      <c r="N105" s="133">
        <v>32.74</v>
      </c>
      <c r="O105" s="133">
        <v>34.44</v>
      </c>
      <c r="P105" s="133">
        <v>34.03</v>
      </c>
      <c r="Q105" s="133">
        <v>34.89</v>
      </c>
      <c r="R105" s="133">
        <v>34.090000000000003</v>
      </c>
      <c r="S105" s="133">
        <v>34.549999999999997</v>
      </c>
      <c r="T105" s="133">
        <v>33.9</v>
      </c>
      <c r="U105" s="133">
        <v>34.72</v>
      </c>
      <c r="V105" s="133">
        <v>35.17</v>
      </c>
      <c r="W105" s="133">
        <v>32.51</v>
      </c>
      <c r="X105" s="133">
        <v>32.799999999999997</v>
      </c>
      <c r="Y105" s="133">
        <v>33.57</v>
      </c>
      <c r="Z105" s="133">
        <v>33.42</v>
      </c>
      <c r="AA105" s="133">
        <v>33.950000000000003</v>
      </c>
      <c r="AB105" s="133">
        <v>34.159999999999997</v>
      </c>
      <c r="AC105" s="133">
        <v>33.35</v>
      </c>
      <c r="AD105" s="133">
        <v>33.4</v>
      </c>
      <c r="AE105" s="133">
        <v>34.11</v>
      </c>
      <c r="AF105" s="133">
        <v>33.729999999999997</v>
      </c>
      <c r="AG105" s="133">
        <v>29.69</v>
      </c>
      <c r="AH105" s="133">
        <v>28.59</v>
      </c>
      <c r="AI105" s="133">
        <v>33.65</v>
      </c>
      <c r="AJ105" s="133">
        <v>33.979999999999997</v>
      </c>
      <c r="AK105" s="133">
        <v>32.96</v>
      </c>
      <c r="AL105" s="133">
        <v>33.630000000000003</v>
      </c>
      <c r="AM105" s="133">
        <v>30.18</v>
      </c>
      <c r="AN105" s="133">
        <v>30.08</v>
      </c>
      <c r="AO105" s="133">
        <v>32.93</v>
      </c>
      <c r="AP105" s="133">
        <v>33</v>
      </c>
      <c r="AQ105" s="133">
        <v>34.24</v>
      </c>
      <c r="AR105" s="133">
        <v>34.450000000000003</v>
      </c>
    </row>
    <row r="106" spans="1:44">
      <c r="A106" s="133">
        <v>103</v>
      </c>
      <c r="B106" s="133">
        <v>1020</v>
      </c>
      <c r="C106" s="135">
        <v>17</v>
      </c>
      <c r="D106" s="136" t="s">
        <v>316</v>
      </c>
      <c r="E106" s="143">
        <f t="shared" si="2"/>
        <v>33.302105263157891</v>
      </c>
      <c r="F106" s="143">
        <f t="shared" si="3"/>
        <v>33.152105263157893</v>
      </c>
      <c r="G106" s="133">
        <v>34.06</v>
      </c>
      <c r="H106" s="133">
        <v>32.799999999999997</v>
      </c>
      <c r="I106" s="133">
        <v>33.67</v>
      </c>
      <c r="J106" s="133">
        <v>33.54</v>
      </c>
      <c r="K106" s="133">
        <v>32.299999999999997</v>
      </c>
      <c r="L106" s="133">
        <v>32.39</v>
      </c>
      <c r="M106" s="133">
        <v>33.119999999999997</v>
      </c>
      <c r="N106" s="133">
        <v>32.69</v>
      </c>
      <c r="O106" s="133">
        <v>34.409999999999997</v>
      </c>
      <c r="P106" s="133">
        <v>34.020000000000003</v>
      </c>
      <c r="Q106" s="133">
        <v>34.89</v>
      </c>
      <c r="R106" s="133">
        <v>34.08</v>
      </c>
      <c r="S106" s="133">
        <v>34.58</v>
      </c>
      <c r="T106" s="133">
        <v>33.979999999999997</v>
      </c>
      <c r="U106" s="133">
        <v>34.619999999999997</v>
      </c>
      <c r="V106" s="133">
        <v>35.11</v>
      </c>
      <c r="W106" s="133">
        <v>32.57</v>
      </c>
      <c r="X106" s="133">
        <v>32.82</v>
      </c>
      <c r="Y106" s="133">
        <v>33.61</v>
      </c>
      <c r="Z106" s="133">
        <v>33.4</v>
      </c>
      <c r="AA106" s="133">
        <v>34</v>
      </c>
      <c r="AB106" s="133">
        <v>34.19</v>
      </c>
      <c r="AC106" s="133">
        <v>33.39</v>
      </c>
      <c r="AD106" s="133">
        <v>33.409999999999997</v>
      </c>
      <c r="AE106" s="133">
        <v>34.07</v>
      </c>
      <c r="AF106" s="133">
        <v>33.68</v>
      </c>
      <c r="AG106" s="133">
        <v>29.66</v>
      </c>
      <c r="AH106" s="133">
        <v>28.61</v>
      </c>
      <c r="AI106" s="133">
        <v>33.65</v>
      </c>
      <c r="AJ106" s="133">
        <v>33.85</v>
      </c>
      <c r="AK106" s="133">
        <v>32.82</v>
      </c>
      <c r="AL106" s="133">
        <v>33.71</v>
      </c>
      <c r="AM106" s="133">
        <v>30.13</v>
      </c>
      <c r="AN106" s="133">
        <v>30.11</v>
      </c>
      <c r="AO106" s="133">
        <v>32.93</v>
      </c>
      <c r="AP106" s="133">
        <v>33.08</v>
      </c>
      <c r="AQ106" s="133">
        <v>34.26</v>
      </c>
      <c r="AR106" s="133">
        <v>34.42</v>
      </c>
    </row>
    <row r="107" spans="1:44">
      <c r="A107" s="133">
        <v>104</v>
      </c>
      <c r="B107" s="133">
        <v>1030</v>
      </c>
      <c r="C107" s="137"/>
      <c r="D107" s="136" t="s">
        <v>316</v>
      </c>
      <c r="E107" s="143">
        <f t="shared" si="2"/>
        <v>33.28</v>
      </c>
      <c r="F107" s="143">
        <f t="shared" si="3"/>
        <v>33.142631578947366</v>
      </c>
      <c r="G107" s="133">
        <v>34.03</v>
      </c>
      <c r="H107" s="133">
        <v>32.880000000000003</v>
      </c>
      <c r="I107" s="133">
        <v>33.68</v>
      </c>
      <c r="J107" s="133">
        <v>33.53</v>
      </c>
      <c r="K107" s="133">
        <v>32.32</v>
      </c>
      <c r="L107" s="133">
        <v>32.340000000000003</v>
      </c>
      <c r="M107" s="133">
        <v>33.14</v>
      </c>
      <c r="N107" s="133">
        <v>32.71</v>
      </c>
      <c r="O107" s="133">
        <v>34.39</v>
      </c>
      <c r="P107" s="133">
        <v>33.979999999999997</v>
      </c>
      <c r="Q107" s="133">
        <v>34.82</v>
      </c>
      <c r="R107" s="133">
        <v>34</v>
      </c>
      <c r="S107" s="133">
        <v>34.39</v>
      </c>
      <c r="T107" s="133">
        <v>34.06</v>
      </c>
      <c r="U107" s="133">
        <v>34.53</v>
      </c>
      <c r="V107" s="133">
        <v>35.15</v>
      </c>
      <c r="W107" s="133">
        <v>32.630000000000003</v>
      </c>
      <c r="X107" s="133">
        <v>32.83</v>
      </c>
      <c r="Y107" s="133">
        <v>33.659999999999997</v>
      </c>
      <c r="Z107" s="133">
        <v>33.36</v>
      </c>
      <c r="AA107" s="133">
        <v>33.979999999999997</v>
      </c>
      <c r="AB107" s="133">
        <v>34.21</v>
      </c>
      <c r="AC107" s="133">
        <v>33.35</v>
      </c>
      <c r="AD107" s="133">
        <v>33.380000000000003</v>
      </c>
      <c r="AE107" s="133">
        <v>34.08</v>
      </c>
      <c r="AF107" s="133">
        <v>33.619999999999997</v>
      </c>
      <c r="AG107" s="133">
        <v>29.64</v>
      </c>
      <c r="AH107" s="133">
        <v>28.62</v>
      </c>
      <c r="AI107" s="133">
        <v>33.590000000000003</v>
      </c>
      <c r="AJ107" s="133">
        <v>33.619999999999997</v>
      </c>
      <c r="AK107" s="133">
        <v>32.81</v>
      </c>
      <c r="AL107" s="133">
        <v>33.76</v>
      </c>
      <c r="AM107" s="133">
        <v>30.09</v>
      </c>
      <c r="AN107" s="133">
        <v>30.15</v>
      </c>
      <c r="AO107" s="133">
        <v>32.950000000000003</v>
      </c>
      <c r="AP107" s="133">
        <v>33.11</v>
      </c>
      <c r="AQ107" s="133">
        <v>34.24</v>
      </c>
      <c r="AR107" s="133">
        <v>34.4</v>
      </c>
    </row>
    <row r="108" spans="1:44">
      <c r="A108" s="133">
        <v>105</v>
      </c>
      <c r="B108" s="133">
        <v>1040</v>
      </c>
      <c r="C108" s="137"/>
      <c r="D108" s="136" t="s">
        <v>316</v>
      </c>
      <c r="E108" s="143">
        <f t="shared" si="2"/>
        <v>33.278421052631579</v>
      </c>
      <c r="F108" s="143">
        <f t="shared" si="3"/>
        <v>33.130000000000003</v>
      </c>
      <c r="G108" s="133">
        <v>34</v>
      </c>
      <c r="H108" s="133">
        <v>32.99</v>
      </c>
      <c r="I108" s="133">
        <v>33.67</v>
      </c>
      <c r="J108" s="133">
        <v>33.53</v>
      </c>
      <c r="K108" s="133">
        <v>32.31</v>
      </c>
      <c r="L108" s="133">
        <v>32.35</v>
      </c>
      <c r="M108" s="133">
        <v>33.15</v>
      </c>
      <c r="N108" s="133">
        <v>32.69</v>
      </c>
      <c r="O108" s="133">
        <v>34.380000000000003</v>
      </c>
      <c r="P108" s="133">
        <v>33.869999999999997</v>
      </c>
      <c r="Q108" s="133">
        <v>34.869999999999997</v>
      </c>
      <c r="R108" s="133">
        <v>34.04</v>
      </c>
      <c r="S108" s="133">
        <v>34.270000000000003</v>
      </c>
      <c r="T108" s="133">
        <v>33.869999999999997</v>
      </c>
      <c r="U108" s="133">
        <v>34.51</v>
      </c>
      <c r="V108" s="133">
        <v>35.15</v>
      </c>
      <c r="W108" s="133">
        <v>32.700000000000003</v>
      </c>
      <c r="X108" s="133">
        <v>32.840000000000003</v>
      </c>
      <c r="Y108" s="133">
        <v>33.71</v>
      </c>
      <c r="Z108" s="133">
        <v>33.32</v>
      </c>
      <c r="AA108" s="133">
        <v>34.020000000000003</v>
      </c>
      <c r="AB108" s="133">
        <v>34.200000000000003</v>
      </c>
      <c r="AC108" s="133">
        <v>33.32</v>
      </c>
      <c r="AD108" s="133">
        <v>33.380000000000003</v>
      </c>
      <c r="AE108" s="133">
        <v>33.99</v>
      </c>
      <c r="AF108" s="133">
        <v>33.619999999999997</v>
      </c>
      <c r="AG108" s="133">
        <v>29.64</v>
      </c>
      <c r="AH108" s="133">
        <v>28.59</v>
      </c>
      <c r="AI108" s="133">
        <v>33.549999999999997</v>
      </c>
      <c r="AJ108" s="133">
        <v>33.56</v>
      </c>
      <c r="AK108" s="133">
        <v>32.869999999999997</v>
      </c>
      <c r="AL108" s="133">
        <v>33.79</v>
      </c>
      <c r="AM108" s="133">
        <v>30.11</v>
      </c>
      <c r="AN108" s="133">
        <v>30.2</v>
      </c>
      <c r="AO108" s="133">
        <v>32.99</v>
      </c>
      <c r="AP108" s="133">
        <v>33.08</v>
      </c>
      <c r="AQ108" s="133">
        <v>34.229999999999997</v>
      </c>
      <c r="AR108" s="133">
        <v>34.4</v>
      </c>
    </row>
    <row r="109" spans="1:44">
      <c r="A109" s="133">
        <v>106</v>
      </c>
      <c r="B109" s="133">
        <v>1050</v>
      </c>
      <c r="C109" s="137"/>
      <c r="D109" s="136" t="s">
        <v>316</v>
      </c>
      <c r="E109" s="143">
        <f t="shared" si="2"/>
        <v>33.282105263157895</v>
      </c>
      <c r="F109" s="143">
        <f t="shared" si="3"/>
        <v>33.141578947368423</v>
      </c>
      <c r="G109" s="133">
        <v>34.049999999999997</v>
      </c>
      <c r="H109" s="133">
        <v>33.07</v>
      </c>
      <c r="I109" s="133">
        <v>33.659999999999997</v>
      </c>
      <c r="J109" s="133">
        <v>33.549999999999997</v>
      </c>
      <c r="K109" s="133">
        <v>32.29</v>
      </c>
      <c r="L109" s="133">
        <v>32.380000000000003</v>
      </c>
      <c r="M109" s="133">
        <v>33.270000000000003</v>
      </c>
      <c r="N109" s="133">
        <v>32.71</v>
      </c>
      <c r="O109" s="133">
        <v>34.4</v>
      </c>
      <c r="P109" s="133">
        <v>33.89</v>
      </c>
      <c r="Q109" s="133">
        <v>34.89</v>
      </c>
      <c r="R109" s="133">
        <v>33.99</v>
      </c>
      <c r="S109" s="133">
        <v>34.17</v>
      </c>
      <c r="T109" s="133">
        <v>33.909999999999997</v>
      </c>
      <c r="U109" s="133">
        <v>34.619999999999997</v>
      </c>
      <c r="V109" s="133">
        <v>35.159999999999997</v>
      </c>
      <c r="W109" s="133">
        <v>32.729999999999997</v>
      </c>
      <c r="X109" s="133">
        <v>32.869999999999997</v>
      </c>
      <c r="Y109" s="133">
        <v>33.74</v>
      </c>
      <c r="Z109" s="133">
        <v>33.29</v>
      </c>
      <c r="AA109" s="133">
        <v>34.03</v>
      </c>
      <c r="AB109" s="133">
        <v>34.15</v>
      </c>
      <c r="AC109" s="133">
        <v>33.26</v>
      </c>
      <c r="AD109" s="133">
        <v>33.380000000000003</v>
      </c>
      <c r="AE109" s="133">
        <v>33.950000000000003</v>
      </c>
      <c r="AF109" s="133">
        <v>33.61</v>
      </c>
      <c r="AG109" s="133">
        <v>29.63</v>
      </c>
      <c r="AH109" s="133">
        <v>28.53</v>
      </c>
      <c r="AI109" s="133">
        <v>33.520000000000003</v>
      </c>
      <c r="AJ109" s="133">
        <v>33.58</v>
      </c>
      <c r="AK109" s="133">
        <v>32.76</v>
      </c>
      <c r="AL109" s="133">
        <v>33.770000000000003</v>
      </c>
      <c r="AM109" s="133">
        <v>30.11</v>
      </c>
      <c r="AN109" s="133">
        <v>30.22</v>
      </c>
      <c r="AO109" s="133">
        <v>33</v>
      </c>
      <c r="AP109" s="133">
        <v>33.19</v>
      </c>
      <c r="AQ109" s="133">
        <v>34.28</v>
      </c>
      <c r="AR109" s="133">
        <v>34.44</v>
      </c>
    </row>
    <row r="110" spans="1:44">
      <c r="A110" s="133">
        <v>107</v>
      </c>
      <c r="B110" s="133">
        <v>1060</v>
      </c>
      <c r="C110" s="137"/>
      <c r="D110" s="136" t="s">
        <v>316</v>
      </c>
      <c r="E110" s="143">
        <f t="shared" si="2"/>
        <v>33.29526315789473</v>
      </c>
      <c r="F110" s="143">
        <f t="shared" si="3"/>
        <v>33.141578947368423</v>
      </c>
      <c r="G110" s="133">
        <v>34.08</v>
      </c>
      <c r="H110" s="133">
        <v>33.04</v>
      </c>
      <c r="I110" s="133">
        <v>33.64</v>
      </c>
      <c r="J110" s="133">
        <v>33.6</v>
      </c>
      <c r="K110" s="133">
        <v>32.270000000000003</v>
      </c>
      <c r="L110" s="133">
        <v>32.36</v>
      </c>
      <c r="M110" s="133">
        <v>33.369999999999997</v>
      </c>
      <c r="N110" s="133">
        <v>32.799999999999997</v>
      </c>
      <c r="O110" s="133">
        <v>34.44</v>
      </c>
      <c r="P110" s="133">
        <v>33.909999999999997</v>
      </c>
      <c r="Q110" s="133">
        <v>34.89</v>
      </c>
      <c r="R110" s="133">
        <v>34.01</v>
      </c>
      <c r="S110" s="133">
        <v>34.1</v>
      </c>
      <c r="T110" s="133">
        <v>33.89</v>
      </c>
      <c r="U110" s="133">
        <v>34.72</v>
      </c>
      <c r="V110" s="133">
        <v>35.200000000000003</v>
      </c>
      <c r="W110" s="133">
        <v>32.71</v>
      </c>
      <c r="X110" s="133">
        <v>32.9</v>
      </c>
      <c r="Y110" s="133">
        <v>33.75</v>
      </c>
      <c r="Z110" s="133">
        <v>33.28</v>
      </c>
      <c r="AA110" s="133">
        <v>33.93</v>
      </c>
      <c r="AB110" s="133">
        <v>34.07</v>
      </c>
      <c r="AC110" s="133">
        <v>33.29</v>
      </c>
      <c r="AD110" s="133">
        <v>33.35</v>
      </c>
      <c r="AE110" s="133">
        <v>33.950000000000003</v>
      </c>
      <c r="AF110" s="133">
        <v>33.53</v>
      </c>
      <c r="AG110" s="133">
        <v>29.63</v>
      </c>
      <c r="AH110" s="133">
        <v>28.54</v>
      </c>
      <c r="AI110" s="133">
        <v>33.5</v>
      </c>
      <c r="AJ110" s="133">
        <v>33.549999999999997</v>
      </c>
      <c r="AK110" s="133">
        <v>32.89</v>
      </c>
      <c r="AL110" s="133">
        <v>33.78</v>
      </c>
      <c r="AM110" s="133">
        <v>30.13</v>
      </c>
      <c r="AN110" s="133">
        <v>30.24</v>
      </c>
      <c r="AO110" s="133">
        <v>33.04</v>
      </c>
      <c r="AP110" s="133">
        <v>33.21</v>
      </c>
      <c r="AQ110" s="133">
        <v>34.28</v>
      </c>
      <c r="AR110" s="133">
        <v>34.43</v>
      </c>
    </row>
    <row r="111" spans="1:44">
      <c r="A111" s="133">
        <v>108</v>
      </c>
      <c r="B111" s="133">
        <v>1070</v>
      </c>
      <c r="C111" s="137"/>
      <c r="D111" s="136" t="s">
        <v>316</v>
      </c>
      <c r="E111" s="143">
        <f t="shared" si="2"/>
        <v>33.297894736842096</v>
      </c>
      <c r="F111" s="143">
        <f t="shared" si="3"/>
        <v>33.148947368421048</v>
      </c>
      <c r="G111" s="133">
        <v>34.08</v>
      </c>
      <c r="H111" s="133">
        <v>33.1</v>
      </c>
      <c r="I111" s="133">
        <v>33.67</v>
      </c>
      <c r="J111" s="133">
        <v>33.619999999999997</v>
      </c>
      <c r="K111" s="133">
        <v>32.29</v>
      </c>
      <c r="L111" s="133">
        <v>32.409999999999997</v>
      </c>
      <c r="M111" s="133">
        <v>33.46</v>
      </c>
      <c r="N111" s="133">
        <v>32.83</v>
      </c>
      <c r="O111" s="133">
        <v>34.49</v>
      </c>
      <c r="P111" s="133">
        <v>33.83</v>
      </c>
      <c r="Q111" s="133">
        <v>34.909999999999997</v>
      </c>
      <c r="R111" s="133">
        <v>34.07</v>
      </c>
      <c r="S111" s="133">
        <v>34.090000000000003</v>
      </c>
      <c r="T111" s="133">
        <v>33.729999999999997</v>
      </c>
      <c r="U111" s="133">
        <v>34.68</v>
      </c>
      <c r="V111" s="133">
        <v>35.22</v>
      </c>
      <c r="W111" s="133">
        <v>32.65</v>
      </c>
      <c r="X111" s="133">
        <v>32.950000000000003</v>
      </c>
      <c r="Y111" s="133">
        <v>33.74</v>
      </c>
      <c r="Z111" s="133">
        <v>33.270000000000003</v>
      </c>
      <c r="AA111" s="133">
        <v>33.89</v>
      </c>
      <c r="AB111" s="133">
        <v>34.11</v>
      </c>
      <c r="AC111" s="133">
        <v>33.32</v>
      </c>
      <c r="AD111" s="133">
        <v>33.409999999999997</v>
      </c>
      <c r="AE111" s="133">
        <v>33.94</v>
      </c>
      <c r="AF111" s="133">
        <v>33.520000000000003</v>
      </c>
      <c r="AG111" s="133">
        <v>29.62</v>
      </c>
      <c r="AH111" s="133">
        <v>28.58</v>
      </c>
      <c r="AI111" s="133">
        <v>33.47</v>
      </c>
      <c r="AJ111" s="133">
        <v>33.51</v>
      </c>
      <c r="AK111" s="133">
        <v>32.880000000000003</v>
      </c>
      <c r="AL111" s="133">
        <v>33.770000000000003</v>
      </c>
      <c r="AM111" s="133">
        <v>30.14</v>
      </c>
      <c r="AN111" s="133">
        <v>30.18</v>
      </c>
      <c r="AO111" s="133">
        <v>33.06</v>
      </c>
      <c r="AP111" s="133">
        <v>33.22</v>
      </c>
      <c r="AQ111" s="133">
        <v>34.28</v>
      </c>
      <c r="AR111" s="133">
        <v>34.5</v>
      </c>
    </row>
    <row r="112" spans="1:44">
      <c r="A112" s="133">
        <v>109</v>
      </c>
      <c r="B112" s="133">
        <v>1080</v>
      </c>
      <c r="C112" s="135">
        <v>18</v>
      </c>
      <c r="D112" s="136" t="s">
        <v>316</v>
      </c>
      <c r="E112" s="143">
        <f t="shared" si="2"/>
        <v>33.30736842105263</v>
      </c>
      <c r="F112" s="143">
        <f t="shared" si="3"/>
        <v>33.137894736842107</v>
      </c>
      <c r="G112" s="133">
        <v>34.090000000000003</v>
      </c>
      <c r="H112" s="133">
        <v>33.06</v>
      </c>
      <c r="I112" s="133">
        <v>33.61</v>
      </c>
      <c r="J112" s="133">
        <v>33.56</v>
      </c>
      <c r="K112" s="133">
        <v>32.29</v>
      </c>
      <c r="L112" s="133">
        <v>32.5</v>
      </c>
      <c r="M112" s="133">
        <v>33.49</v>
      </c>
      <c r="N112" s="133">
        <v>32.869999999999997</v>
      </c>
      <c r="O112" s="133">
        <v>34.54</v>
      </c>
      <c r="P112" s="133">
        <v>33.74</v>
      </c>
      <c r="Q112" s="133">
        <v>34.92</v>
      </c>
      <c r="R112" s="133">
        <v>34.08</v>
      </c>
      <c r="S112" s="133">
        <v>34.19</v>
      </c>
      <c r="T112" s="133">
        <v>33.57</v>
      </c>
      <c r="U112" s="133">
        <v>34.770000000000003</v>
      </c>
      <c r="V112" s="133">
        <v>35.229999999999997</v>
      </c>
      <c r="W112" s="133">
        <v>32.729999999999997</v>
      </c>
      <c r="X112" s="133">
        <v>32.94</v>
      </c>
      <c r="Y112" s="133">
        <v>33.67</v>
      </c>
      <c r="Z112" s="133">
        <v>33.380000000000003</v>
      </c>
      <c r="AA112" s="133">
        <v>33.880000000000003</v>
      </c>
      <c r="AB112" s="133">
        <v>34.06</v>
      </c>
      <c r="AC112" s="133">
        <v>33.4</v>
      </c>
      <c r="AD112" s="133">
        <v>33.47</v>
      </c>
      <c r="AE112" s="133">
        <v>33.92</v>
      </c>
      <c r="AF112" s="133">
        <v>33.46</v>
      </c>
      <c r="AG112" s="133">
        <v>29.65</v>
      </c>
      <c r="AH112" s="133">
        <v>28.61</v>
      </c>
      <c r="AI112" s="133">
        <v>33.46</v>
      </c>
      <c r="AJ112" s="133">
        <v>33.450000000000003</v>
      </c>
      <c r="AK112" s="133">
        <v>32.85</v>
      </c>
      <c r="AL112" s="133">
        <v>33.78</v>
      </c>
      <c r="AM112" s="133">
        <v>30.15</v>
      </c>
      <c r="AN112" s="133">
        <v>30.12</v>
      </c>
      <c r="AO112" s="133">
        <v>33</v>
      </c>
      <c r="AP112" s="133">
        <v>33.26</v>
      </c>
      <c r="AQ112" s="133">
        <v>34.229999999999997</v>
      </c>
      <c r="AR112" s="133">
        <v>34.479999999999997</v>
      </c>
    </row>
    <row r="113" spans="1:44">
      <c r="A113" s="133">
        <v>110</v>
      </c>
      <c r="B113" s="133">
        <v>1090</v>
      </c>
      <c r="C113" s="137"/>
      <c r="D113" s="136" t="s">
        <v>316</v>
      </c>
      <c r="E113" s="143">
        <f t="shared" si="2"/>
        <v>33.297894736842103</v>
      </c>
      <c r="F113" s="143">
        <f t="shared" si="3"/>
        <v>33.102105263157888</v>
      </c>
      <c r="G113" s="133">
        <v>34.119999999999997</v>
      </c>
      <c r="H113" s="133">
        <v>33.03</v>
      </c>
      <c r="I113" s="133">
        <v>33.44</v>
      </c>
      <c r="J113" s="133">
        <v>33.53</v>
      </c>
      <c r="K113" s="133">
        <v>32.26</v>
      </c>
      <c r="L113" s="133">
        <v>32.590000000000003</v>
      </c>
      <c r="M113" s="133">
        <v>33.53</v>
      </c>
      <c r="N113" s="133">
        <v>32.79</v>
      </c>
      <c r="O113" s="133">
        <v>34.630000000000003</v>
      </c>
      <c r="P113" s="133">
        <v>33.79</v>
      </c>
      <c r="Q113" s="133">
        <v>34.85</v>
      </c>
      <c r="R113" s="133">
        <v>34.049999999999997</v>
      </c>
      <c r="S113" s="133">
        <v>34.21</v>
      </c>
      <c r="T113" s="133">
        <v>33.44</v>
      </c>
      <c r="U113" s="133">
        <v>34.840000000000003</v>
      </c>
      <c r="V113" s="133">
        <v>35.15</v>
      </c>
      <c r="W113" s="133">
        <v>32.799999999999997</v>
      </c>
      <c r="X113" s="133">
        <v>32.96</v>
      </c>
      <c r="Y113" s="133">
        <v>33.71</v>
      </c>
      <c r="Z113" s="133">
        <v>33.43</v>
      </c>
      <c r="AA113" s="133">
        <v>33.85</v>
      </c>
      <c r="AB113" s="133">
        <v>33.96</v>
      </c>
      <c r="AC113" s="133">
        <v>33.36</v>
      </c>
      <c r="AD113" s="133">
        <v>33.49</v>
      </c>
      <c r="AE113" s="133">
        <v>33.9</v>
      </c>
      <c r="AF113" s="133">
        <v>33.450000000000003</v>
      </c>
      <c r="AG113" s="133">
        <v>29.62</v>
      </c>
      <c r="AH113" s="133">
        <v>28.53</v>
      </c>
      <c r="AI113" s="133">
        <v>33.43</v>
      </c>
      <c r="AJ113" s="133">
        <v>33.409999999999997</v>
      </c>
      <c r="AK113" s="133">
        <v>32.78</v>
      </c>
      <c r="AL113" s="133">
        <v>33.78</v>
      </c>
      <c r="AM113" s="133">
        <v>30.15</v>
      </c>
      <c r="AN113" s="133">
        <v>30.04</v>
      </c>
      <c r="AO113" s="133">
        <v>33</v>
      </c>
      <c r="AP113" s="133">
        <v>33.200000000000003</v>
      </c>
      <c r="AQ113" s="133">
        <v>34.18</v>
      </c>
      <c r="AR113" s="133">
        <v>34.32</v>
      </c>
    </row>
    <row r="114" spans="1:44">
      <c r="A114" s="133">
        <v>111</v>
      </c>
      <c r="B114" s="133">
        <v>1100</v>
      </c>
      <c r="C114" s="137"/>
      <c r="D114" s="136" t="s">
        <v>316</v>
      </c>
      <c r="E114" s="143">
        <f t="shared" si="2"/>
        <v>33.300526315789476</v>
      </c>
      <c r="F114" s="143">
        <f t="shared" si="3"/>
        <v>33.087894736842109</v>
      </c>
      <c r="G114" s="133">
        <v>34.159999999999997</v>
      </c>
      <c r="H114" s="133">
        <v>33.090000000000003</v>
      </c>
      <c r="I114" s="133">
        <v>33.479999999999997</v>
      </c>
      <c r="J114" s="133">
        <v>33.44</v>
      </c>
      <c r="K114" s="133">
        <v>32.22</v>
      </c>
      <c r="L114" s="133">
        <v>32.65</v>
      </c>
      <c r="M114" s="133">
        <v>33.49</v>
      </c>
      <c r="N114" s="133">
        <v>32.799999999999997</v>
      </c>
      <c r="O114" s="133">
        <v>34.68</v>
      </c>
      <c r="P114" s="133">
        <v>33.840000000000003</v>
      </c>
      <c r="Q114" s="133">
        <v>34.78</v>
      </c>
      <c r="R114" s="133">
        <v>33.97</v>
      </c>
      <c r="S114" s="133">
        <v>34.24</v>
      </c>
      <c r="T114" s="133">
        <v>33.340000000000003</v>
      </c>
      <c r="U114" s="133">
        <v>34.78</v>
      </c>
      <c r="V114" s="133">
        <v>35.08</v>
      </c>
      <c r="W114" s="133">
        <v>32.799999999999997</v>
      </c>
      <c r="X114" s="133">
        <v>32.979999999999997</v>
      </c>
      <c r="Y114" s="133">
        <v>33.79</v>
      </c>
      <c r="Z114" s="133">
        <v>33.520000000000003</v>
      </c>
      <c r="AA114" s="133">
        <v>33.9</v>
      </c>
      <c r="AB114" s="133">
        <v>33.840000000000003</v>
      </c>
      <c r="AC114" s="133">
        <v>33.32</v>
      </c>
      <c r="AD114" s="133">
        <v>33.520000000000003</v>
      </c>
      <c r="AE114" s="133">
        <v>33.880000000000003</v>
      </c>
      <c r="AF114" s="133">
        <v>33.450000000000003</v>
      </c>
      <c r="AG114" s="133">
        <v>29.59</v>
      </c>
      <c r="AH114" s="133">
        <v>28.5</v>
      </c>
      <c r="AI114" s="133">
        <v>33.42</v>
      </c>
      <c r="AJ114" s="133">
        <v>33.369999999999997</v>
      </c>
      <c r="AK114" s="133">
        <v>32.68</v>
      </c>
      <c r="AL114" s="133">
        <v>33.770000000000003</v>
      </c>
      <c r="AM114" s="133">
        <v>30.17</v>
      </c>
      <c r="AN114" s="133">
        <v>30.05</v>
      </c>
      <c r="AO114" s="133">
        <v>33.14</v>
      </c>
      <c r="AP114" s="133">
        <v>33.22</v>
      </c>
      <c r="AQ114" s="133">
        <v>34.19</v>
      </c>
      <c r="AR114" s="133">
        <v>34.24</v>
      </c>
    </row>
    <row r="115" spans="1:44">
      <c r="A115" s="133">
        <v>112</v>
      </c>
      <c r="B115" s="133">
        <v>1110</v>
      </c>
      <c r="C115" s="137"/>
      <c r="D115" s="136" t="s">
        <v>316</v>
      </c>
      <c r="E115" s="143">
        <f t="shared" si="2"/>
        <v>33.284736842105268</v>
      </c>
      <c r="F115" s="143">
        <f t="shared" si="3"/>
        <v>33.077368421052626</v>
      </c>
      <c r="G115" s="133">
        <v>34.21</v>
      </c>
      <c r="H115" s="133">
        <v>33.15</v>
      </c>
      <c r="I115" s="133">
        <v>33.380000000000003</v>
      </c>
      <c r="J115" s="133">
        <v>33.450000000000003</v>
      </c>
      <c r="K115" s="133">
        <v>32.18</v>
      </c>
      <c r="L115" s="133">
        <v>32.56</v>
      </c>
      <c r="M115" s="133">
        <v>33.450000000000003</v>
      </c>
      <c r="N115" s="133">
        <v>32.81</v>
      </c>
      <c r="O115" s="133">
        <v>34.67</v>
      </c>
      <c r="P115" s="133">
        <v>33.9</v>
      </c>
      <c r="Q115" s="133">
        <v>34.69</v>
      </c>
      <c r="R115" s="133">
        <v>33.94</v>
      </c>
      <c r="S115" s="133">
        <v>34.229999999999997</v>
      </c>
      <c r="T115" s="133">
        <v>33.26</v>
      </c>
      <c r="U115" s="133">
        <v>34.58</v>
      </c>
      <c r="V115" s="133">
        <v>34.97</v>
      </c>
      <c r="W115" s="133">
        <v>32.840000000000003</v>
      </c>
      <c r="X115" s="133">
        <v>32.94</v>
      </c>
      <c r="Y115" s="133">
        <v>33.86</v>
      </c>
      <c r="Z115" s="133">
        <v>33.549999999999997</v>
      </c>
      <c r="AA115" s="133">
        <v>33.89</v>
      </c>
      <c r="AB115" s="133">
        <v>33.770000000000003</v>
      </c>
      <c r="AC115" s="133">
        <v>33.22</v>
      </c>
      <c r="AD115" s="133">
        <v>33.630000000000003</v>
      </c>
      <c r="AE115" s="133">
        <v>33.85</v>
      </c>
      <c r="AF115" s="133">
        <v>33.409999999999997</v>
      </c>
      <c r="AG115" s="133">
        <v>29.56</v>
      </c>
      <c r="AH115" s="133">
        <v>28.47</v>
      </c>
      <c r="AI115" s="133">
        <v>33.39</v>
      </c>
      <c r="AJ115" s="133">
        <v>33.299999999999997</v>
      </c>
      <c r="AK115" s="133">
        <v>32.78</v>
      </c>
      <c r="AL115" s="133">
        <v>33.729999999999997</v>
      </c>
      <c r="AM115" s="133">
        <v>30.17</v>
      </c>
      <c r="AN115" s="133">
        <v>30.08</v>
      </c>
      <c r="AO115" s="133">
        <v>33.200000000000003</v>
      </c>
      <c r="AP115" s="133">
        <v>33.28</v>
      </c>
      <c r="AQ115" s="133">
        <v>34.26</v>
      </c>
      <c r="AR115" s="133">
        <v>34.270000000000003</v>
      </c>
    </row>
    <row r="116" spans="1:44">
      <c r="A116" s="133">
        <v>113</v>
      </c>
      <c r="B116" s="133">
        <v>1120</v>
      </c>
      <c r="C116" s="137"/>
      <c r="D116" s="136" t="s">
        <v>316</v>
      </c>
      <c r="E116" s="143">
        <f t="shared" si="2"/>
        <v>33.284210526315782</v>
      </c>
      <c r="F116" s="143">
        <f t="shared" si="3"/>
        <v>33.056842105263158</v>
      </c>
      <c r="G116" s="133">
        <v>34.21</v>
      </c>
      <c r="H116" s="133">
        <v>33.159999999999997</v>
      </c>
      <c r="I116" s="133">
        <v>33.22</v>
      </c>
      <c r="J116" s="133">
        <v>33.31</v>
      </c>
      <c r="K116" s="133">
        <v>32.22</v>
      </c>
      <c r="L116" s="133">
        <v>32.42</v>
      </c>
      <c r="M116" s="133">
        <v>33.36</v>
      </c>
      <c r="N116" s="133">
        <v>32.86</v>
      </c>
      <c r="O116" s="133">
        <v>34.67</v>
      </c>
      <c r="P116" s="133">
        <v>33.94</v>
      </c>
      <c r="Q116" s="133">
        <v>34.65</v>
      </c>
      <c r="R116" s="133">
        <v>33.880000000000003</v>
      </c>
      <c r="S116" s="133">
        <v>34.29</v>
      </c>
      <c r="T116" s="133">
        <v>33.28</v>
      </c>
      <c r="U116" s="133">
        <v>34.57</v>
      </c>
      <c r="V116" s="133">
        <v>34.880000000000003</v>
      </c>
      <c r="W116" s="133">
        <v>32.869999999999997</v>
      </c>
      <c r="X116" s="133">
        <v>32.909999999999997</v>
      </c>
      <c r="Y116" s="133">
        <v>33.94</v>
      </c>
      <c r="Z116" s="133">
        <v>33.590000000000003</v>
      </c>
      <c r="AA116" s="133">
        <v>33.82</v>
      </c>
      <c r="AB116" s="133">
        <v>33.75</v>
      </c>
      <c r="AC116" s="133">
        <v>33.29</v>
      </c>
      <c r="AD116" s="133">
        <v>33.520000000000003</v>
      </c>
      <c r="AE116" s="133">
        <v>33.840000000000003</v>
      </c>
      <c r="AF116" s="133">
        <v>33.39</v>
      </c>
      <c r="AG116" s="133">
        <v>29.51</v>
      </c>
      <c r="AH116" s="133">
        <v>28.42</v>
      </c>
      <c r="AI116" s="133">
        <v>33.4</v>
      </c>
      <c r="AJ116" s="133">
        <v>33.29</v>
      </c>
      <c r="AK116" s="133">
        <v>32.92</v>
      </c>
      <c r="AL116" s="133">
        <v>33.74</v>
      </c>
      <c r="AM116" s="133">
        <v>30.18</v>
      </c>
      <c r="AN116" s="133">
        <v>30.14</v>
      </c>
      <c r="AO116" s="133">
        <v>33.14</v>
      </c>
      <c r="AP116" s="133">
        <v>33.36</v>
      </c>
      <c r="AQ116" s="133">
        <v>34.299999999999997</v>
      </c>
      <c r="AR116" s="133">
        <v>34.24</v>
      </c>
    </row>
    <row r="117" spans="1:44">
      <c r="A117" s="133">
        <v>114</v>
      </c>
      <c r="B117" s="133">
        <v>1130</v>
      </c>
      <c r="C117" s="137"/>
      <c r="D117" s="136" t="s">
        <v>316</v>
      </c>
      <c r="E117" s="143">
        <f t="shared" si="2"/>
        <v>33.274210526315791</v>
      </c>
      <c r="F117" s="143">
        <f t="shared" si="3"/>
        <v>33.035789473684211</v>
      </c>
      <c r="G117" s="133">
        <v>34.21</v>
      </c>
      <c r="H117" s="133">
        <v>33.08</v>
      </c>
      <c r="I117" s="133">
        <v>33.21</v>
      </c>
      <c r="J117" s="133">
        <v>33.229999999999997</v>
      </c>
      <c r="K117" s="133">
        <v>32.200000000000003</v>
      </c>
      <c r="L117" s="133">
        <v>32.36</v>
      </c>
      <c r="M117" s="133">
        <v>33.31</v>
      </c>
      <c r="N117" s="133">
        <v>32.83</v>
      </c>
      <c r="O117" s="133">
        <v>34.700000000000003</v>
      </c>
      <c r="P117" s="133">
        <v>33.979999999999997</v>
      </c>
      <c r="Q117" s="133">
        <v>34.6</v>
      </c>
      <c r="R117" s="133">
        <v>33.909999999999997</v>
      </c>
      <c r="S117" s="133">
        <v>34.299999999999997</v>
      </c>
      <c r="T117" s="133">
        <v>33.24</v>
      </c>
      <c r="U117" s="133">
        <v>34.51</v>
      </c>
      <c r="V117" s="133">
        <v>34.76</v>
      </c>
      <c r="W117" s="133">
        <v>32.74</v>
      </c>
      <c r="X117" s="133">
        <v>32.86</v>
      </c>
      <c r="Y117" s="133">
        <v>33.979999999999997</v>
      </c>
      <c r="Z117" s="133">
        <v>33.630000000000003</v>
      </c>
      <c r="AA117" s="133">
        <v>33.83</v>
      </c>
      <c r="AB117" s="133">
        <v>33.770000000000003</v>
      </c>
      <c r="AC117" s="133">
        <v>33.340000000000003</v>
      </c>
      <c r="AD117" s="133">
        <v>33.520000000000003</v>
      </c>
      <c r="AE117" s="133">
        <v>33.840000000000003</v>
      </c>
      <c r="AF117" s="133">
        <v>33.35</v>
      </c>
      <c r="AG117" s="133">
        <v>29.45</v>
      </c>
      <c r="AH117" s="133">
        <v>28.34</v>
      </c>
      <c r="AI117" s="133">
        <v>33.43</v>
      </c>
      <c r="AJ117" s="133">
        <v>33.29</v>
      </c>
      <c r="AK117" s="133">
        <v>32.880000000000003</v>
      </c>
      <c r="AL117" s="133">
        <v>33.75</v>
      </c>
      <c r="AM117" s="133">
        <v>30.21</v>
      </c>
      <c r="AN117" s="133">
        <v>30.21</v>
      </c>
      <c r="AO117" s="133">
        <v>33.200000000000003</v>
      </c>
      <c r="AP117" s="133">
        <v>33.340000000000003</v>
      </c>
      <c r="AQ117" s="133">
        <v>34.270000000000003</v>
      </c>
      <c r="AR117" s="133">
        <v>34.229999999999997</v>
      </c>
    </row>
    <row r="118" spans="1:44">
      <c r="A118" s="133">
        <v>115</v>
      </c>
      <c r="B118" s="133">
        <v>1140</v>
      </c>
      <c r="C118" s="135">
        <v>19</v>
      </c>
      <c r="D118" s="136" t="s">
        <v>316</v>
      </c>
      <c r="E118" s="143">
        <f t="shared" si="2"/>
        <v>33.263684210526321</v>
      </c>
      <c r="F118" s="143">
        <f t="shared" si="3"/>
        <v>33.028421052631586</v>
      </c>
      <c r="G118" s="133">
        <v>34.19</v>
      </c>
      <c r="H118" s="133">
        <v>33.03</v>
      </c>
      <c r="I118" s="133">
        <v>33.21</v>
      </c>
      <c r="J118" s="133">
        <v>33.22</v>
      </c>
      <c r="K118" s="133">
        <v>32.17</v>
      </c>
      <c r="L118" s="133">
        <v>32.28</v>
      </c>
      <c r="M118" s="133">
        <v>33.28</v>
      </c>
      <c r="N118" s="133">
        <v>32.840000000000003</v>
      </c>
      <c r="O118" s="133">
        <v>34.72</v>
      </c>
      <c r="P118" s="133">
        <v>34.06</v>
      </c>
      <c r="Q118" s="133">
        <v>34.57</v>
      </c>
      <c r="R118" s="133">
        <v>33.909999999999997</v>
      </c>
      <c r="S118" s="133">
        <v>34.200000000000003</v>
      </c>
      <c r="T118" s="133">
        <v>33.33</v>
      </c>
      <c r="U118" s="133">
        <v>34.43</v>
      </c>
      <c r="V118" s="133">
        <v>34.68</v>
      </c>
      <c r="W118" s="133">
        <v>32.65</v>
      </c>
      <c r="X118" s="133">
        <v>32.85</v>
      </c>
      <c r="Y118" s="133">
        <v>34.01</v>
      </c>
      <c r="Z118" s="133">
        <v>33.65</v>
      </c>
      <c r="AA118" s="133">
        <v>33.840000000000003</v>
      </c>
      <c r="AB118" s="133">
        <v>33.799999999999997</v>
      </c>
      <c r="AC118" s="133">
        <v>33.32</v>
      </c>
      <c r="AD118" s="133">
        <v>33.479999999999997</v>
      </c>
      <c r="AE118" s="133">
        <v>33.909999999999997</v>
      </c>
      <c r="AF118" s="133">
        <v>33.35</v>
      </c>
      <c r="AG118" s="133">
        <v>29.5</v>
      </c>
      <c r="AH118" s="133">
        <v>28.34</v>
      </c>
      <c r="AI118" s="133">
        <v>33.47</v>
      </c>
      <c r="AJ118" s="133">
        <v>33.299999999999997</v>
      </c>
      <c r="AK118" s="133">
        <v>32.85</v>
      </c>
      <c r="AL118" s="133">
        <v>33.700000000000003</v>
      </c>
      <c r="AM118" s="133">
        <v>30.21</v>
      </c>
      <c r="AN118" s="133">
        <v>30.22</v>
      </c>
      <c r="AO118" s="133">
        <v>33.200000000000003</v>
      </c>
      <c r="AP118" s="133">
        <v>33.340000000000003</v>
      </c>
      <c r="AQ118" s="133">
        <v>34.28</v>
      </c>
      <c r="AR118" s="133">
        <v>34.159999999999997</v>
      </c>
    </row>
    <row r="119" spans="1:44">
      <c r="A119" s="133">
        <v>116</v>
      </c>
      <c r="B119" s="133">
        <v>1150</v>
      </c>
      <c r="C119" s="137"/>
      <c r="D119" s="136" t="s">
        <v>316</v>
      </c>
      <c r="E119" s="143">
        <f t="shared" si="2"/>
        <v>33.285789473684211</v>
      </c>
      <c r="F119" s="143">
        <f t="shared" si="3"/>
        <v>33.034736842105254</v>
      </c>
      <c r="G119" s="133">
        <v>34.14</v>
      </c>
      <c r="H119" s="133">
        <v>33.08</v>
      </c>
      <c r="I119" s="133">
        <v>33.32</v>
      </c>
      <c r="J119" s="133">
        <v>33.299999999999997</v>
      </c>
      <c r="K119" s="133">
        <v>32.159999999999997</v>
      </c>
      <c r="L119" s="133">
        <v>32.28</v>
      </c>
      <c r="M119" s="133">
        <v>33.340000000000003</v>
      </c>
      <c r="N119" s="133">
        <v>32.85</v>
      </c>
      <c r="O119" s="133">
        <v>34.76</v>
      </c>
      <c r="P119" s="133">
        <v>34.08</v>
      </c>
      <c r="Q119" s="133">
        <v>34.479999999999997</v>
      </c>
      <c r="R119" s="133">
        <v>33.89</v>
      </c>
      <c r="S119" s="133">
        <v>34.17</v>
      </c>
      <c r="T119" s="133">
        <v>33.299999999999997</v>
      </c>
      <c r="U119" s="133">
        <v>34.53</v>
      </c>
      <c r="V119" s="133">
        <v>34.69</v>
      </c>
      <c r="W119" s="133">
        <v>32.700000000000003</v>
      </c>
      <c r="X119" s="133">
        <v>32.83</v>
      </c>
      <c r="Y119" s="133">
        <v>33.99</v>
      </c>
      <c r="Z119" s="133">
        <v>33.69</v>
      </c>
      <c r="AA119" s="133">
        <v>33.880000000000003</v>
      </c>
      <c r="AB119" s="133">
        <v>33.83</v>
      </c>
      <c r="AC119" s="133">
        <v>33.29</v>
      </c>
      <c r="AD119" s="133">
        <v>33.47</v>
      </c>
      <c r="AE119" s="133">
        <v>33.9</v>
      </c>
      <c r="AF119" s="133">
        <v>33.28</v>
      </c>
      <c r="AG119" s="133">
        <v>29.47</v>
      </c>
      <c r="AH119" s="133">
        <v>28.33</v>
      </c>
      <c r="AI119" s="133">
        <v>33.51</v>
      </c>
      <c r="AJ119" s="133">
        <v>33.369999999999997</v>
      </c>
      <c r="AK119" s="133">
        <v>32.97</v>
      </c>
      <c r="AL119" s="133">
        <v>33.72</v>
      </c>
      <c r="AM119" s="133">
        <v>30.22</v>
      </c>
      <c r="AN119" s="133">
        <v>30.22</v>
      </c>
      <c r="AO119" s="133">
        <v>33.31</v>
      </c>
      <c r="AP119" s="133">
        <v>33.29</v>
      </c>
      <c r="AQ119" s="133">
        <v>34.29</v>
      </c>
      <c r="AR119" s="133">
        <v>34.159999999999997</v>
      </c>
    </row>
    <row r="120" spans="1:44">
      <c r="A120" s="133">
        <v>117</v>
      </c>
      <c r="B120" s="133">
        <v>1160</v>
      </c>
      <c r="C120" s="137"/>
      <c r="D120" s="136" t="s">
        <v>316</v>
      </c>
      <c r="E120" s="143">
        <f t="shared" si="2"/>
        <v>33.286842105263162</v>
      </c>
      <c r="F120" s="143">
        <f t="shared" si="3"/>
        <v>33.0421052631579</v>
      </c>
      <c r="G120" s="133">
        <v>34.130000000000003</v>
      </c>
      <c r="H120" s="133">
        <v>33.1</v>
      </c>
      <c r="I120" s="133">
        <v>33.450000000000003</v>
      </c>
      <c r="J120" s="133">
        <v>33.409999999999997</v>
      </c>
      <c r="K120" s="133">
        <v>32.17</v>
      </c>
      <c r="L120" s="133">
        <v>32.25</v>
      </c>
      <c r="M120" s="133">
        <v>33.32</v>
      </c>
      <c r="N120" s="133">
        <v>32.9</v>
      </c>
      <c r="O120" s="133">
        <v>34.79</v>
      </c>
      <c r="P120" s="133">
        <v>34.130000000000003</v>
      </c>
      <c r="Q120" s="133">
        <v>34.479999999999997</v>
      </c>
      <c r="R120" s="133">
        <v>33.869999999999997</v>
      </c>
      <c r="S120" s="133">
        <v>34.090000000000003</v>
      </c>
      <c r="T120" s="133">
        <v>33.270000000000003</v>
      </c>
      <c r="U120" s="133">
        <v>34.46</v>
      </c>
      <c r="V120" s="133">
        <v>34.61</v>
      </c>
      <c r="W120" s="133">
        <v>32.729999999999997</v>
      </c>
      <c r="X120" s="133">
        <v>32.83</v>
      </c>
      <c r="Y120" s="133">
        <v>33.99</v>
      </c>
      <c r="Z120" s="133">
        <v>33.68</v>
      </c>
      <c r="AA120" s="133">
        <v>33.86</v>
      </c>
      <c r="AB120" s="133">
        <v>33.79</v>
      </c>
      <c r="AC120" s="133">
        <v>33.299999999999997</v>
      </c>
      <c r="AD120" s="133">
        <v>33.43</v>
      </c>
      <c r="AE120" s="133">
        <v>33.909999999999997</v>
      </c>
      <c r="AF120" s="133">
        <v>33.340000000000003</v>
      </c>
      <c r="AG120" s="133">
        <v>29.46</v>
      </c>
      <c r="AH120" s="133">
        <v>28.36</v>
      </c>
      <c r="AI120" s="133">
        <v>33.53</v>
      </c>
      <c r="AJ120" s="133">
        <v>33.42</v>
      </c>
      <c r="AK120" s="133">
        <v>32.96</v>
      </c>
      <c r="AL120" s="133">
        <v>33.67</v>
      </c>
      <c r="AM120" s="133">
        <v>30.22</v>
      </c>
      <c r="AN120" s="133">
        <v>30.28</v>
      </c>
      <c r="AO120" s="133">
        <v>33.299999999999997</v>
      </c>
      <c r="AP120" s="133">
        <v>33.33</v>
      </c>
      <c r="AQ120" s="133">
        <v>34.299999999999997</v>
      </c>
      <c r="AR120" s="133">
        <v>34.130000000000003</v>
      </c>
    </row>
    <row r="121" spans="1:44">
      <c r="A121" s="133">
        <v>118</v>
      </c>
      <c r="B121" s="133">
        <v>1170</v>
      </c>
      <c r="C121" s="137"/>
      <c r="D121" s="136" t="s">
        <v>316</v>
      </c>
      <c r="E121" s="143">
        <f t="shared" si="2"/>
        <v>33.268947368421045</v>
      </c>
      <c r="F121" s="143">
        <f t="shared" si="3"/>
        <v>33.036315789473683</v>
      </c>
      <c r="G121" s="133">
        <v>34.119999999999997</v>
      </c>
      <c r="H121" s="133">
        <v>33.19</v>
      </c>
      <c r="I121" s="133">
        <v>33.53</v>
      </c>
      <c r="J121" s="133">
        <v>33.44</v>
      </c>
      <c r="K121" s="133">
        <v>32.19</v>
      </c>
      <c r="L121" s="133">
        <v>32.22</v>
      </c>
      <c r="M121" s="133">
        <v>33.32</v>
      </c>
      <c r="N121" s="133">
        <v>32.880000000000003</v>
      </c>
      <c r="O121" s="133">
        <v>34.79</v>
      </c>
      <c r="P121" s="133">
        <v>34.130000000000003</v>
      </c>
      <c r="Q121" s="133">
        <v>34.39</v>
      </c>
      <c r="R121" s="133">
        <v>33.799999999999997</v>
      </c>
      <c r="S121" s="133">
        <v>34.090000000000003</v>
      </c>
      <c r="T121" s="133">
        <v>33.26</v>
      </c>
      <c r="U121" s="133">
        <v>34.42</v>
      </c>
      <c r="V121" s="133">
        <v>34.590000000000003</v>
      </c>
      <c r="W121" s="133">
        <v>32.72</v>
      </c>
      <c r="X121" s="133">
        <v>32.81</v>
      </c>
      <c r="Y121" s="133">
        <v>34.020000000000003</v>
      </c>
      <c r="Z121" s="133">
        <v>33.68</v>
      </c>
      <c r="AA121" s="133">
        <v>33.799999999999997</v>
      </c>
      <c r="AB121" s="133">
        <v>33.79</v>
      </c>
      <c r="AC121" s="133">
        <v>33.340000000000003</v>
      </c>
      <c r="AD121" s="133">
        <v>33.4</v>
      </c>
      <c r="AE121" s="133">
        <v>33.81</v>
      </c>
      <c r="AF121" s="133">
        <v>33.28</v>
      </c>
      <c r="AG121" s="133">
        <v>29.4</v>
      </c>
      <c r="AH121" s="133">
        <v>28.34</v>
      </c>
      <c r="AI121" s="133">
        <v>33.51</v>
      </c>
      <c r="AJ121" s="133">
        <v>33.46</v>
      </c>
      <c r="AK121" s="133">
        <v>32.93</v>
      </c>
      <c r="AL121" s="133">
        <v>33.630000000000003</v>
      </c>
      <c r="AM121" s="133">
        <v>30.21</v>
      </c>
      <c r="AN121" s="133">
        <v>30.31</v>
      </c>
      <c r="AO121" s="133">
        <v>33.24</v>
      </c>
      <c r="AP121" s="133">
        <v>33.36</v>
      </c>
      <c r="AQ121" s="133">
        <v>34.28</v>
      </c>
      <c r="AR121" s="133">
        <v>34.119999999999997</v>
      </c>
    </row>
    <row r="122" spans="1:44">
      <c r="A122" s="133">
        <v>119</v>
      </c>
      <c r="B122" s="133">
        <v>1180</v>
      </c>
      <c r="C122" s="137"/>
      <c r="D122" s="136" t="s">
        <v>316</v>
      </c>
      <c r="E122" s="143">
        <f t="shared" si="2"/>
        <v>33.277894736842107</v>
      </c>
      <c r="F122" s="143">
        <f t="shared" si="3"/>
        <v>33.047894736842103</v>
      </c>
      <c r="G122" s="133">
        <v>34.11</v>
      </c>
      <c r="H122" s="133">
        <v>33.18</v>
      </c>
      <c r="I122" s="133">
        <v>33.61</v>
      </c>
      <c r="J122" s="133">
        <v>33.4</v>
      </c>
      <c r="K122" s="133">
        <v>32.21</v>
      </c>
      <c r="L122" s="133">
        <v>32.22</v>
      </c>
      <c r="M122" s="133">
        <v>33.36</v>
      </c>
      <c r="N122" s="133">
        <v>32.869999999999997</v>
      </c>
      <c r="O122" s="133">
        <v>34.729999999999997</v>
      </c>
      <c r="P122" s="133">
        <v>34.119999999999997</v>
      </c>
      <c r="Q122" s="133">
        <v>34.340000000000003</v>
      </c>
      <c r="R122" s="133">
        <v>33.79</v>
      </c>
      <c r="S122" s="133">
        <v>34.090000000000003</v>
      </c>
      <c r="T122" s="133">
        <v>33.4</v>
      </c>
      <c r="U122" s="133">
        <v>34.43</v>
      </c>
      <c r="V122" s="133">
        <v>34.53</v>
      </c>
      <c r="W122" s="133">
        <v>32.71</v>
      </c>
      <c r="X122" s="133">
        <v>32.840000000000003</v>
      </c>
      <c r="Y122" s="133">
        <v>34.01</v>
      </c>
      <c r="Z122" s="133">
        <v>33.71</v>
      </c>
      <c r="AA122" s="133">
        <v>33.9</v>
      </c>
      <c r="AB122" s="133">
        <v>33.83</v>
      </c>
      <c r="AC122" s="133">
        <v>33.42</v>
      </c>
      <c r="AD122" s="133">
        <v>33.51</v>
      </c>
      <c r="AE122" s="133">
        <v>33.799999999999997</v>
      </c>
      <c r="AF122" s="133">
        <v>33.33</v>
      </c>
      <c r="AG122" s="133">
        <v>29.38</v>
      </c>
      <c r="AH122" s="133">
        <v>28.36</v>
      </c>
      <c r="AI122" s="133">
        <v>33.53</v>
      </c>
      <c r="AJ122" s="133">
        <v>33.39</v>
      </c>
      <c r="AK122" s="133">
        <v>32.909999999999997</v>
      </c>
      <c r="AL122" s="133">
        <v>33.61</v>
      </c>
      <c r="AM122" s="133">
        <v>30.22</v>
      </c>
      <c r="AN122" s="133">
        <v>30.3</v>
      </c>
      <c r="AO122" s="133">
        <v>33.25</v>
      </c>
      <c r="AP122" s="133">
        <v>33.450000000000003</v>
      </c>
      <c r="AQ122" s="133">
        <v>34.270000000000003</v>
      </c>
      <c r="AR122" s="133">
        <v>34.07</v>
      </c>
    </row>
    <row r="123" spans="1:44">
      <c r="A123" s="133">
        <v>120</v>
      </c>
      <c r="B123" s="133">
        <v>1190</v>
      </c>
      <c r="C123" s="137"/>
      <c r="D123" s="136" t="s">
        <v>316</v>
      </c>
      <c r="E123" s="143">
        <f t="shared" si="2"/>
        <v>33.257894736842111</v>
      </c>
      <c r="F123" s="143">
        <f t="shared" si="3"/>
        <v>33.066842105263149</v>
      </c>
      <c r="G123" s="133">
        <v>34.03</v>
      </c>
      <c r="H123" s="133">
        <v>33.159999999999997</v>
      </c>
      <c r="I123" s="133">
        <v>33.65</v>
      </c>
      <c r="J123" s="133">
        <v>33.380000000000003</v>
      </c>
      <c r="K123" s="133">
        <v>32.22</v>
      </c>
      <c r="L123" s="133">
        <v>32.17</v>
      </c>
      <c r="M123" s="133">
        <v>33.26</v>
      </c>
      <c r="N123" s="133">
        <v>32.86</v>
      </c>
      <c r="O123" s="133">
        <v>34.71</v>
      </c>
      <c r="P123" s="133">
        <v>34.15</v>
      </c>
      <c r="Q123" s="133">
        <v>34.29</v>
      </c>
      <c r="R123" s="133">
        <v>33.81</v>
      </c>
      <c r="S123" s="133">
        <v>34.020000000000003</v>
      </c>
      <c r="T123" s="133">
        <v>33.57</v>
      </c>
      <c r="U123" s="133">
        <v>34.46</v>
      </c>
      <c r="V123" s="133">
        <v>34.58</v>
      </c>
      <c r="W123" s="133">
        <v>32.68</v>
      </c>
      <c r="X123" s="133">
        <v>32.909999999999997</v>
      </c>
      <c r="Y123" s="133">
        <v>34.03</v>
      </c>
      <c r="Z123" s="133">
        <v>33.700000000000003</v>
      </c>
      <c r="AA123" s="133">
        <v>33.93</v>
      </c>
      <c r="AB123" s="133">
        <v>33.82</v>
      </c>
      <c r="AC123" s="133">
        <v>33.32</v>
      </c>
      <c r="AD123" s="133">
        <v>33.450000000000003</v>
      </c>
      <c r="AE123" s="133">
        <v>33.81</v>
      </c>
      <c r="AF123" s="133">
        <v>33.32</v>
      </c>
      <c r="AG123" s="133">
        <v>29.41</v>
      </c>
      <c r="AH123" s="133">
        <v>28.38</v>
      </c>
      <c r="AI123" s="133">
        <v>33.4</v>
      </c>
      <c r="AJ123" s="133">
        <v>33.44</v>
      </c>
      <c r="AK123" s="133">
        <v>32.83</v>
      </c>
      <c r="AL123" s="133">
        <v>33.619999999999997</v>
      </c>
      <c r="AM123" s="133">
        <v>30.22</v>
      </c>
      <c r="AN123" s="133">
        <v>30.28</v>
      </c>
      <c r="AO123" s="133">
        <v>33.36</v>
      </c>
      <c r="AP123" s="133">
        <v>33.520000000000003</v>
      </c>
      <c r="AQ123" s="133">
        <v>34.270000000000003</v>
      </c>
      <c r="AR123" s="133">
        <v>34.15</v>
      </c>
    </row>
    <row r="124" spans="1:44">
      <c r="A124" s="133">
        <v>121</v>
      </c>
      <c r="B124" s="133">
        <v>1200</v>
      </c>
      <c r="C124" s="135">
        <v>20</v>
      </c>
      <c r="D124" s="136" t="s">
        <v>316</v>
      </c>
      <c r="E124" s="143">
        <f t="shared" si="2"/>
        <v>33.247368421052627</v>
      </c>
      <c r="F124" s="143">
        <f t="shared" si="3"/>
        <v>33.06</v>
      </c>
      <c r="G124" s="133">
        <v>34.06</v>
      </c>
      <c r="H124" s="133">
        <v>33.159999999999997</v>
      </c>
      <c r="I124" s="133">
        <v>33.68</v>
      </c>
      <c r="J124" s="133">
        <v>33.36</v>
      </c>
      <c r="K124" s="133">
        <v>32.18</v>
      </c>
      <c r="L124" s="133">
        <v>32.19</v>
      </c>
      <c r="M124" s="133">
        <v>33.229999999999997</v>
      </c>
      <c r="N124" s="133">
        <v>32.81</v>
      </c>
      <c r="O124" s="133">
        <v>34.799999999999997</v>
      </c>
      <c r="P124" s="133">
        <v>34.11</v>
      </c>
      <c r="Q124" s="133">
        <v>34.24</v>
      </c>
      <c r="R124" s="133">
        <v>33.770000000000003</v>
      </c>
      <c r="S124" s="133">
        <v>34.04</v>
      </c>
      <c r="T124" s="133">
        <v>33.64</v>
      </c>
      <c r="U124" s="133">
        <v>34.44</v>
      </c>
      <c r="V124" s="133">
        <v>34.51</v>
      </c>
      <c r="W124" s="133">
        <v>32.64</v>
      </c>
      <c r="X124" s="133">
        <v>32.840000000000003</v>
      </c>
      <c r="Y124" s="133">
        <v>34.049999999999997</v>
      </c>
      <c r="Z124" s="133">
        <v>33.729999999999997</v>
      </c>
      <c r="AA124" s="133">
        <v>33.92</v>
      </c>
      <c r="AB124" s="133">
        <v>33.82</v>
      </c>
      <c r="AC124" s="133">
        <v>33.270000000000003</v>
      </c>
      <c r="AD124" s="133">
        <v>33.43</v>
      </c>
      <c r="AE124" s="133">
        <v>33.79</v>
      </c>
      <c r="AF124" s="133">
        <v>33.28</v>
      </c>
      <c r="AG124" s="133">
        <v>29.46</v>
      </c>
      <c r="AH124" s="133">
        <v>28.42</v>
      </c>
      <c r="AI124" s="133">
        <v>33.340000000000003</v>
      </c>
      <c r="AJ124" s="133">
        <v>33.51</v>
      </c>
      <c r="AK124" s="133">
        <v>32.64</v>
      </c>
      <c r="AL124" s="133">
        <v>33.61</v>
      </c>
      <c r="AM124" s="133">
        <v>30.2</v>
      </c>
      <c r="AN124" s="133">
        <v>30.26</v>
      </c>
      <c r="AO124" s="133">
        <v>33.42</v>
      </c>
      <c r="AP124" s="133">
        <v>33.46</v>
      </c>
      <c r="AQ124" s="133">
        <v>34.299999999999997</v>
      </c>
      <c r="AR124" s="133">
        <v>34.229999999999997</v>
      </c>
    </row>
    <row r="125" spans="1:44">
      <c r="A125" s="133">
        <v>122</v>
      </c>
      <c r="B125" s="133">
        <v>1210</v>
      </c>
      <c r="C125" s="137"/>
      <c r="D125" s="136" t="s">
        <v>316</v>
      </c>
      <c r="E125" s="143">
        <f t="shared" si="2"/>
        <v>33.226315789473681</v>
      </c>
      <c r="F125" s="143">
        <f t="shared" si="3"/>
        <v>33.076842105263154</v>
      </c>
      <c r="G125" s="133">
        <v>34.03</v>
      </c>
      <c r="H125" s="133">
        <v>33.14</v>
      </c>
      <c r="I125" s="133">
        <v>33.67</v>
      </c>
      <c r="J125" s="133">
        <v>33.43</v>
      </c>
      <c r="K125" s="133">
        <v>32.15</v>
      </c>
      <c r="L125" s="133">
        <v>32.19</v>
      </c>
      <c r="M125" s="133">
        <v>33.18</v>
      </c>
      <c r="N125" s="133">
        <v>32.799999999999997</v>
      </c>
      <c r="O125" s="133">
        <v>34.67</v>
      </c>
      <c r="P125" s="133">
        <v>34.19</v>
      </c>
      <c r="Q125" s="133">
        <v>34.17</v>
      </c>
      <c r="R125" s="133">
        <v>33.79</v>
      </c>
      <c r="S125" s="133">
        <v>34.020000000000003</v>
      </c>
      <c r="T125" s="133">
        <v>33.6</v>
      </c>
      <c r="U125" s="133">
        <v>34.32</v>
      </c>
      <c r="V125" s="133">
        <v>34.49</v>
      </c>
      <c r="W125" s="133">
        <v>32.71</v>
      </c>
      <c r="X125" s="133">
        <v>32.869999999999997</v>
      </c>
      <c r="Y125" s="133">
        <v>34.08</v>
      </c>
      <c r="Z125" s="133">
        <v>33.75</v>
      </c>
      <c r="AA125" s="133">
        <v>33.85</v>
      </c>
      <c r="AB125" s="133">
        <v>33.840000000000003</v>
      </c>
      <c r="AC125" s="133">
        <v>33.270000000000003</v>
      </c>
      <c r="AD125" s="133">
        <v>33.39</v>
      </c>
      <c r="AE125" s="133">
        <v>33.950000000000003</v>
      </c>
      <c r="AF125" s="133">
        <v>33.44</v>
      </c>
      <c r="AG125" s="133">
        <v>29.51</v>
      </c>
      <c r="AH125" s="133">
        <v>28.46</v>
      </c>
      <c r="AI125" s="133">
        <v>33.24</v>
      </c>
      <c r="AJ125" s="133">
        <v>33.57</v>
      </c>
      <c r="AK125" s="133">
        <v>32.520000000000003</v>
      </c>
      <c r="AL125" s="133">
        <v>33.590000000000003</v>
      </c>
      <c r="AM125" s="133">
        <v>30.18</v>
      </c>
      <c r="AN125" s="133">
        <v>30.29</v>
      </c>
      <c r="AO125" s="133">
        <v>33.5</v>
      </c>
      <c r="AP125" s="133">
        <v>33.409999999999997</v>
      </c>
      <c r="AQ125" s="133">
        <v>34.28</v>
      </c>
      <c r="AR125" s="133">
        <v>34.22</v>
      </c>
    </row>
    <row r="126" spans="1:44">
      <c r="A126" s="133">
        <v>123</v>
      </c>
      <c r="B126" s="133">
        <v>1220</v>
      </c>
      <c r="C126" s="137"/>
      <c r="D126" s="136" t="s">
        <v>316</v>
      </c>
      <c r="E126" s="143">
        <f t="shared" si="2"/>
        <v>33.218421052631577</v>
      </c>
      <c r="F126" s="143">
        <f t="shared" si="3"/>
        <v>33.102105263157895</v>
      </c>
      <c r="G126" s="133">
        <v>34.049999999999997</v>
      </c>
      <c r="H126" s="133">
        <v>33.15</v>
      </c>
      <c r="I126" s="133">
        <v>33.58</v>
      </c>
      <c r="J126" s="133">
        <v>33.409999999999997</v>
      </c>
      <c r="K126" s="133">
        <v>32.159999999999997</v>
      </c>
      <c r="L126" s="133">
        <v>32.19</v>
      </c>
      <c r="M126" s="133">
        <v>33.32</v>
      </c>
      <c r="N126" s="133">
        <v>32.93</v>
      </c>
      <c r="O126" s="133">
        <v>34.56</v>
      </c>
      <c r="P126" s="133">
        <v>34.21</v>
      </c>
      <c r="Q126" s="133">
        <v>34.119999999999997</v>
      </c>
      <c r="R126" s="133">
        <v>33.79</v>
      </c>
      <c r="S126" s="133">
        <v>34.020000000000003</v>
      </c>
      <c r="T126" s="133">
        <v>33.65</v>
      </c>
      <c r="U126" s="133">
        <v>34.299999999999997</v>
      </c>
      <c r="V126" s="133">
        <v>34.51</v>
      </c>
      <c r="W126" s="133">
        <v>32.74</v>
      </c>
      <c r="X126" s="133">
        <v>32.9</v>
      </c>
      <c r="Y126" s="133">
        <v>33.99</v>
      </c>
      <c r="Z126" s="133">
        <v>33.76</v>
      </c>
      <c r="AA126" s="133">
        <v>33.869999999999997</v>
      </c>
      <c r="AB126" s="133">
        <v>33.869999999999997</v>
      </c>
      <c r="AC126" s="133">
        <v>33.25</v>
      </c>
      <c r="AD126" s="133">
        <v>33.35</v>
      </c>
      <c r="AE126" s="133">
        <v>34.020000000000003</v>
      </c>
      <c r="AF126" s="133">
        <v>33.5</v>
      </c>
      <c r="AG126" s="133">
        <v>29.51</v>
      </c>
      <c r="AH126" s="133">
        <v>28.5</v>
      </c>
      <c r="AI126" s="133">
        <v>33.270000000000003</v>
      </c>
      <c r="AJ126" s="133">
        <v>33.590000000000003</v>
      </c>
      <c r="AK126" s="133">
        <v>32.54</v>
      </c>
      <c r="AL126" s="133">
        <v>33.619999999999997</v>
      </c>
      <c r="AM126" s="133">
        <v>30.15</v>
      </c>
      <c r="AN126" s="133">
        <v>30.35</v>
      </c>
      <c r="AO126" s="133">
        <v>33.47</v>
      </c>
      <c r="AP126" s="133">
        <v>33.43</v>
      </c>
      <c r="AQ126" s="133">
        <v>34.229999999999997</v>
      </c>
      <c r="AR126" s="133">
        <v>34.229999999999997</v>
      </c>
    </row>
    <row r="127" spans="1:44">
      <c r="A127" s="133">
        <v>124</v>
      </c>
      <c r="B127" s="133">
        <v>1230</v>
      </c>
      <c r="C127" s="137"/>
      <c r="D127" s="136" t="s">
        <v>316</v>
      </c>
      <c r="E127" s="143">
        <f t="shared" si="2"/>
        <v>33.222105263157893</v>
      </c>
      <c r="F127" s="143">
        <f t="shared" si="3"/>
        <v>33.120526315789469</v>
      </c>
      <c r="G127" s="133">
        <v>33.979999999999997</v>
      </c>
      <c r="H127" s="133">
        <v>33.11</v>
      </c>
      <c r="I127" s="133">
        <v>33.65</v>
      </c>
      <c r="J127" s="133">
        <v>33.450000000000003</v>
      </c>
      <c r="K127" s="133">
        <v>32.229999999999997</v>
      </c>
      <c r="L127" s="133">
        <v>32.29</v>
      </c>
      <c r="M127" s="133">
        <v>33.31</v>
      </c>
      <c r="N127" s="133">
        <v>33</v>
      </c>
      <c r="O127" s="133">
        <v>34.54</v>
      </c>
      <c r="P127" s="133">
        <v>34.19</v>
      </c>
      <c r="Q127" s="133">
        <v>34.090000000000003</v>
      </c>
      <c r="R127" s="133">
        <v>33.83</v>
      </c>
      <c r="S127" s="133">
        <v>34</v>
      </c>
      <c r="T127" s="133">
        <v>33.67</v>
      </c>
      <c r="U127" s="133">
        <v>34.29</v>
      </c>
      <c r="V127" s="133">
        <v>34.58</v>
      </c>
      <c r="W127" s="133">
        <v>32.83</v>
      </c>
      <c r="X127" s="133">
        <v>32.909999999999997</v>
      </c>
      <c r="Y127" s="133">
        <v>33.950000000000003</v>
      </c>
      <c r="Z127" s="133">
        <v>33.71</v>
      </c>
      <c r="AA127" s="133">
        <v>33.909999999999997</v>
      </c>
      <c r="AB127" s="133">
        <v>33.880000000000003</v>
      </c>
      <c r="AC127" s="133">
        <v>33.25</v>
      </c>
      <c r="AD127" s="133">
        <v>33.35</v>
      </c>
      <c r="AE127" s="133">
        <v>34.07</v>
      </c>
      <c r="AF127" s="133">
        <v>33.57</v>
      </c>
      <c r="AG127" s="133">
        <v>29.53</v>
      </c>
      <c r="AH127" s="133">
        <v>28.49</v>
      </c>
      <c r="AI127" s="133">
        <v>33.270000000000003</v>
      </c>
      <c r="AJ127" s="133">
        <v>33.61</v>
      </c>
      <c r="AK127" s="133">
        <v>32.56</v>
      </c>
      <c r="AL127" s="133">
        <v>33.659999999999997</v>
      </c>
      <c r="AM127" s="133">
        <v>30.21</v>
      </c>
      <c r="AN127" s="133">
        <v>30.39</v>
      </c>
      <c r="AO127" s="133">
        <v>33.369999999999997</v>
      </c>
      <c r="AP127" s="133">
        <v>33.42</v>
      </c>
      <c r="AQ127" s="133">
        <v>34.18</v>
      </c>
      <c r="AR127" s="133">
        <v>34.18</v>
      </c>
    </row>
    <row r="128" spans="1:44">
      <c r="A128" s="133">
        <v>125</v>
      </c>
      <c r="B128" s="133">
        <v>1240</v>
      </c>
      <c r="C128" s="137"/>
      <c r="D128" s="136" t="s">
        <v>316</v>
      </c>
      <c r="E128" s="143">
        <f t="shared" si="2"/>
        <v>33.242105263157903</v>
      </c>
      <c r="F128" s="143">
        <f t="shared" si="3"/>
        <v>33.122105263157891</v>
      </c>
      <c r="G128" s="133">
        <v>33.979999999999997</v>
      </c>
      <c r="H128" s="133">
        <v>33.130000000000003</v>
      </c>
      <c r="I128" s="133">
        <v>33.67</v>
      </c>
      <c r="J128" s="133">
        <v>33.54</v>
      </c>
      <c r="K128" s="133">
        <v>32.15</v>
      </c>
      <c r="L128" s="133">
        <v>32.18</v>
      </c>
      <c r="M128" s="133">
        <v>33.42</v>
      </c>
      <c r="N128" s="133">
        <v>32.94</v>
      </c>
      <c r="O128" s="133">
        <v>34.520000000000003</v>
      </c>
      <c r="P128" s="133">
        <v>34.17</v>
      </c>
      <c r="Q128" s="133">
        <v>34.08</v>
      </c>
      <c r="R128" s="133">
        <v>33.9</v>
      </c>
      <c r="S128" s="133">
        <v>34.090000000000003</v>
      </c>
      <c r="T128" s="133">
        <v>33.64</v>
      </c>
      <c r="U128" s="133">
        <v>34.31</v>
      </c>
      <c r="V128" s="133">
        <v>34.53</v>
      </c>
      <c r="W128" s="133">
        <v>32.85</v>
      </c>
      <c r="X128" s="133">
        <v>32.909999999999997</v>
      </c>
      <c r="Y128" s="133">
        <v>33.92</v>
      </c>
      <c r="Z128" s="133">
        <v>33.700000000000003</v>
      </c>
      <c r="AA128" s="133">
        <v>33.869999999999997</v>
      </c>
      <c r="AB128" s="133">
        <v>33.94</v>
      </c>
      <c r="AC128" s="133">
        <v>33.24</v>
      </c>
      <c r="AD128" s="133">
        <v>33.36</v>
      </c>
      <c r="AE128" s="133">
        <v>34.049999999999997</v>
      </c>
      <c r="AF128" s="133">
        <v>33.51</v>
      </c>
      <c r="AG128" s="133">
        <v>29.55</v>
      </c>
      <c r="AH128" s="133">
        <v>28.43</v>
      </c>
      <c r="AI128" s="133">
        <v>33.340000000000003</v>
      </c>
      <c r="AJ128" s="133">
        <v>33.67</v>
      </c>
      <c r="AK128" s="133">
        <v>32.72</v>
      </c>
      <c r="AL128" s="133">
        <v>33.68</v>
      </c>
      <c r="AM128" s="133">
        <v>30.2</v>
      </c>
      <c r="AN128" s="133">
        <v>30.34</v>
      </c>
      <c r="AO128" s="133">
        <v>33.47</v>
      </c>
      <c r="AP128" s="133">
        <v>33.46</v>
      </c>
      <c r="AQ128" s="133">
        <v>34.17</v>
      </c>
      <c r="AR128" s="133">
        <v>34.29</v>
      </c>
    </row>
    <row r="129" spans="1:44">
      <c r="A129" s="133">
        <v>126</v>
      </c>
      <c r="B129" s="133">
        <v>1250</v>
      </c>
      <c r="C129" s="137"/>
      <c r="D129" s="136" t="s">
        <v>316</v>
      </c>
      <c r="E129" s="143">
        <f t="shared" si="2"/>
        <v>33.250526315789472</v>
      </c>
      <c r="F129" s="143">
        <f t="shared" si="3"/>
        <v>33.135263157894734</v>
      </c>
      <c r="G129" s="133">
        <v>33.99</v>
      </c>
      <c r="H129" s="133">
        <v>33.130000000000003</v>
      </c>
      <c r="I129" s="133">
        <v>33.51</v>
      </c>
      <c r="J129" s="133">
        <v>33.520000000000003</v>
      </c>
      <c r="K129" s="133">
        <v>32.19</v>
      </c>
      <c r="L129" s="133">
        <v>32.29</v>
      </c>
      <c r="M129" s="133">
        <v>33.520000000000003</v>
      </c>
      <c r="N129" s="133">
        <v>32.96</v>
      </c>
      <c r="O129" s="133">
        <v>34.39</v>
      </c>
      <c r="P129" s="133">
        <v>34.18</v>
      </c>
      <c r="Q129" s="133">
        <v>34.19</v>
      </c>
      <c r="R129" s="133">
        <v>33.94</v>
      </c>
      <c r="S129" s="133">
        <v>34.07</v>
      </c>
      <c r="T129" s="133">
        <v>33.619999999999997</v>
      </c>
      <c r="U129" s="133">
        <v>34.25</v>
      </c>
      <c r="V129" s="133">
        <v>34.549999999999997</v>
      </c>
      <c r="W129" s="133">
        <v>32.81</v>
      </c>
      <c r="X129" s="133">
        <v>32.92</v>
      </c>
      <c r="Y129" s="133">
        <v>33.909999999999997</v>
      </c>
      <c r="Z129" s="133">
        <v>33.68</v>
      </c>
      <c r="AA129" s="133">
        <v>33.89</v>
      </c>
      <c r="AB129" s="133">
        <v>34</v>
      </c>
      <c r="AC129" s="133">
        <v>33.270000000000003</v>
      </c>
      <c r="AD129" s="133">
        <v>33.33</v>
      </c>
      <c r="AE129" s="133">
        <v>34.04</v>
      </c>
      <c r="AF129" s="133">
        <v>33.5</v>
      </c>
      <c r="AG129" s="133">
        <v>29.56</v>
      </c>
      <c r="AH129" s="133">
        <v>28.38</v>
      </c>
      <c r="AI129" s="133">
        <v>33.380000000000003</v>
      </c>
      <c r="AJ129" s="133">
        <v>33.700000000000003</v>
      </c>
      <c r="AK129" s="133">
        <v>32.9</v>
      </c>
      <c r="AL129" s="133">
        <v>33.729999999999997</v>
      </c>
      <c r="AM129" s="133">
        <v>30.16</v>
      </c>
      <c r="AN129" s="133">
        <v>30.33</v>
      </c>
      <c r="AO129" s="133">
        <v>33.6</v>
      </c>
      <c r="AP129" s="133">
        <v>33.53</v>
      </c>
      <c r="AQ129" s="133">
        <v>34.130000000000003</v>
      </c>
      <c r="AR129" s="133">
        <v>34.28</v>
      </c>
    </row>
    <row r="130" spans="1:44">
      <c r="A130" s="133">
        <v>127</v>
      </c>
      <c r="B130" s="133">
        <v>1260</v>
      </c>
      <c r="C130" s="135">
        <v>21</v>
      </c>
      <c r="D130" s="136" t="s">
        <v>316</v>
      </c>
      <c r="E130" s="143">
        <f t="shared" si="2"/>
        <v>33.234210526315792</v>
      </c>
      <c r="F130" s="143">
        <f t="shared" si="3"/>
        <v>33.131052631578953</v>
      </c>
      <c r="G130" s="133">
        <v>34.020000000000003</v>
      </c>
      <c r="H130" s="133">
        <v>33.130000000000003</v>
      </c>
      <c r="I130" s="133">
        <v>33.28</v>
      </c>
      <c r="J130" s="133">
        <v>33.450000000000003</v>
      </c>
      <c r="K130" s="133">
        <v>32.26</v>
      </c>
      <c r="L130" s="133">
        <v>32.32</v>
      </c>
      <c r="M130" s="133">
        <v>33.549999999999997</v>
      </c>
      <c r="N130" s="133">
        <v>32.950000000000003</v>
      </c>
      <c r="O130" s="133">
        <v>34.4</v>
      </c>
      <c r="P130" s="133">
        <v>34.17</v>
      </c>
      <c r="Q130" s="133">
        <v>34.24</v>
      </c>
      <c r="R130" s="133">
        <v>33.909999999999997</v>
      </c>
      <c r="S130" s="133">
        <v>33.94</v>
      </c>
      <c r="T130" s="133">
        <v>33.56</v>
      </c>
      <c r="U130" s="133">
        <v>34.24</v>
      </c>
      <c r="V130" s="133">
        <v>34.54</v>
      </c>
      <c r="W130" s="133">
        <v>32.700000000000003</v>
      </c>
      <c r="X130" s="133">
        <v>32.85</v>
      </c>
      <c r="Y130" s="133">
        <v>33.89</v>
      </c>
      <c r="Z130" s="133">
        <v>33.69</v>
      </c>
      <c r="AA130" s="133">
        <v>33.92</v>
      </c>
      <c r="AB130" s="133">
        <v>34.07</v>
      </c>
      <c r="AC130" s="133">
        <v>33.25</v>
      </c>
      <c r="AD130" s="133">
        <v>33.28</v>
      </c>
      <c r="AE130" s="133">
        <v>34.020000000000003</v>
      </c>
      <c r="AF130" s="133">
        <v>33.479999999999997</v>
      </c>
      <c r="AG130" s="133">
        <v>29.56</v>
      </c>
      <c r="AH130" s="133">
        <v>28.35</v>
      </c>
      <c r="AI130" s="133">
        <v>33.340000000000003</v>
      </c>
      <c r="AJ130" s="133">
        <v>33.659999999999997</v>
      </c>
      <c r="AK130" s="133">
        <v>32.96</v>
      </c>
      <c r="AL130" s="133">
        <v>33.770000000000003</v>
      </c>
      <c r="AM130" s="133">
        <v>30.16</v>
      </c>
      <c r="AN130" s="133">
        <v>30.33</v>
      </c>
      <c r="AO130" s="133">
        <v>33.6</v>
      </c>
      <c r="AP130" s="133">
        <v>33.57</v>
      </c>
      <c r="AQ130" s="133">
        <v>34.119999999999997</v>
      </c>
      <c r="AR130" s="133">
        <v>34.409999999999997</v>
      </c>
    </row>
    <row r="131" spans="1:44">
      <c r="A131" s="133">
        <v>128</v>
      </c>
      <c r="B131" s="133">
        <v>1270</v>
      </c>
      <c r="C131" s="137"/>
      <c r="D131" s="136" t="s">
        <v>316</v>
      </c>
      <c r="E131" s="143">
        <f t="shared" si="2"/>
        <v>33.246842105263148</v>
      </c>
      <c r="F131" s="143">
        <f t="shared" si="3"/>
        <v>33.125263157894743</v>
      </c>
      <c r="G131" s="133">
        <v>34.020000000000003</v>
      </c>
      <c r="H131" s="133">
        <v>33.08</v>
      </c>
      <c r="I131" s="133">
        <v>33.22</v>
      </c>
      <c r="J131" s="133">
        <v>33.39</v>
      </c>
      <c r="K131" s="133">
        <v>32.31</v>
      </c>
      <c r="L131" s="133">
        <v>32.26</v>
      </c>
      <c r="M131" s="133">
        <v>33.549999999999997</v>
      </c>
      <c r="N131" s="133">
        <v>32.950000000000003</v>
      </c>
      <c r="O131" s="133">
        <v>34.39</v>
      </c>
      <c r="P131" s="133">
        <v>34.130000000000003</v>
      </c>
      <c r="Q131" s="133">
        <v>34.29</v>
      </c>
      <c r="R131" s="133">
        <v>33.92</v>
      </c>
      <c r="S131" s="133">
        <v>33.979999999999997</v>
      </c>
      <c r="T131" s="133">
        <v>33.53</v>
      </c>
      <c r="U131" s="133">
        <v>34.380000000000003</v>
      </c>
      <c r="V131" s="133">
        <v>34.58</v>
      </c>
      <c r="W131" s="133">
        <v>32.72</v>
      </c>
      <c r="X131" s="133">
        <v>32.869999999999997</v>
      </c>
      <c r="Y131" s="133">
        <v>33.909999999999997</v>
      </c>
      <c r="Z131" s="133">
        <v>33.68</v>
      </c>
      <c r="AA131" s="133">
        <v>33.909999999999997</v>
      </c>
      <c r="AB131" s="133">
        <v>34.11</v>
      </c>
      <c r="AC131" s="133">
        <v>33.25</v>
      </c>
      <c r="AD131" s="133">
        <v>33.28</v>
      </c>
      <c r="AE131" s="133">
        <v>34</v>
      </c>
      <c r="AF131" s="133">
        <v>33.520000000000003</v>
      </c>
      <c r="AG131" s="133">
        <v>29.59</v>
      </c>
      <c r="AH131" s="133">
        <v>28.36</v>
      </c>
      <c r="AI131" s="133">
        <v>33.26</v>
      </c>
      <c r="AJ131" s="133">
        <v>33.619999999999997</v>
      </c>
      <c r="AK131" s="133">
        <v>32.97</v>
      </c>
      <c r="AL131" s="133">
        <v>33.82</v>
      </c>
      <c r="AM131" s="133">
        <v>30.16</v>
      </c>
      <c r="AN131" s="133">
        <v>30.37</v>
      </c>
      <c r="AO131" s="133">
        <v>33.619999999999997</v>
      </c>
      <c r="AP131" s="133">
        <v>33.5</v>
      </c>
      <c r="AQ131" s="133">
        <v>34.159999999999997</v>
      </c>
      <c r="AR131" s="133">
        <v>34.409999999999997</v>
      </c>
    </row>
    <row r="132" spans="1:44">
      <c r="A132" s="133">
        <v>129</v>
      </c>
      <c r="B132" s="133">
        <v>1280</v>
      </c>
      <c r="C132" s="137"/>
      <c r="D132" s="136" t="s">
        <v>316</v>
      </c>
      <c r="E132" s="143">
        <f t="shared" si="2"/>
        <v>33.261052631578941</v>
      </c>
      <c r="F132" s="143">
        <f t="shared" si="3"/>
        <v>33.136842105263156</v>
      </c>
      <c r="G132" s="133">
        <v>33.97</v>
      </c>
      <c r="H132" s="133">
        <v>33.1</v>
      </c>
      <c r="I132" s="133">
        <v>33.4</v>
      </c>
      <c r="J132" s="133">
        <v>33.39</v>
      </c>
      <c r="K132" s="133">
        <v>32.26</v>
      </c>
      <c r="L132" s="133">
        <v>32.14</v>
      </c>
      <c r="M132" s="133">
        <v>33.47</v>
      </c>
      <c r="N132" s="133">
        <v>32.94</v>
      </c>
      <c r="O132" s="133">
        <v>34.39</v>
      </c>
      <c r="P132" s="133">
        <v>34.07</v>
      </c>
      <c r="Q132" s="133">
        <v>34.340000000000003</v>
      </c>
      <c r="R132" s="133">
        <v>33.94</v>
      </c>
      <c r="S132" s="133">
        <v>34.14</v>
      </c>
      <c r="T132" s="133">
        <v>33.64</v>
      </c>
      <c r="U132" s="133">
        <v>34.340000000000003</v>
      </c>
      <c r="V132" s="133">
        <v>34.590000000000003</v>
      </c>
      <c r="W132" s="133">
        <v>32.770000000000003</v>
      </c>
      <c r="X132" s="133">
        <v>32.909999999999997</v>
      </c>
      <c r="Y132" s="133">
        <v>33.89</v>
      </c>
      <c r="Z132" s="133">
        <v>33.74</v>
      </c>
      <c r="AA132" s="133">
        <v>33.909999999999997</v>
      </c>
      <c r="AB132" s="133">
        <v>34.08</v>
      </c>
      <c r="AC132" s="133">
        <v>33.229999999999997</v>
      </c>
      <c r="AD132" s="133">
        <v>33.26</v>
      </c>
      <c r="AE132" s="133">
        <v>33.96</v>
      </c>
      <c r="AF132" s="133">
        <v>33.49</v>
      </c>
      <c r="AG132" s="133">
        <v>29.63</v>
      </c>
      <c r="AH132" s="133">
        <v>28.37</v>
      </c>
      <c r="AI132" s="133">
        <v>33.19</v>
      </c>
      <c r="AJ132" s="133">
        <v>33.61</v>
      </c>
      <c r="AK132" s="133">
        <v>33.04</v>
      </c>
      <c r="AL132" s="133">
        <v>33.869999999999997</v>
      </c>
      <c r="AM132" s="133">
        <v>30.21</v>
      </c>
      <c r="AN132" s="133">
        <v>30.48</v>
      </c>
      <c r="AO132" s="133">
        <v>33.64</v>
      </c>
      <c r="AP132" s="133">
        <v>33.54</v>
      </c>
      <c r="AQ132" s="133">
        <v>34.18</v>
      </c>
      <c r="AR132" s="133">
        <v>34.44</v>
      </c>
    </row>
    <row r="133" spans="1:44">
      <c r="A133" s="133">
        <v>130</v>
      </c>
      <c r="B133" s="133">
        <v>1290</v>
      </c>
      <c r="C133" s="137"/>
      <c r="D133" s="136" t="s">
        <v>316</v>
      </c>
      <c r="E133" s="143">
        <f t="shared" ref="E133:E196" si="4">AVERAGE(G133,I133,K133,M133,O133,Q133,S133,U133,W133,Y133,AA133,AC133,AE133,AG133,AI133,AK133,AM133,AO133,AQ133,AS133)</f>
        <v>33.255789473684217</v>
      </c>
      <c r="F133" s="143">
        <f t="shared" ref="F133:F196" si="5">AVERAGE(H133,J133,L133,N133,P133,R133,T133,V133,X133,Z133,AB133,AD133,AF133,AH133,AJ133,AL133,AN133,AP133,AR133,AT133)</f>
        <v>33.121052631578948</v>
      </c>
      <c r="G133" s="133">
        <v>33.909999999999997</v>
      </c>
      <c r="H133" s="133">
        <v>33.07</v>
      </c>
      <c r="I133" s="133">
        <v>33.520000000000003</v>
      </c>
      <c r="J133" s="133">
        <v>33.380000000000003</v>
      </c>
      <c r="K133" s="133">
        <v>32.21</v>
      </c>
      <c r="L133" s="133">
        <v>32.06</v>
      </c>
      <c r="M133" s="133">
        <v>33.369999999999997</v>
      </c>
      <c r="N133" s="133">
        <v>32.93</v>
      </c>
      <c r="O133" s="133">
        <v>34.5</v>
      </c>
      <c r="P133" s="133">
        <v>34.1</v>
      </c>
      <c r="Q133" s="133">
        <v>34.51</v>
      </c>
      <c r="R133" s="133">
        <v>33.89</v>
      </c>
      <c r="S133" s="133">
        <v>33.81</v>
      </c>
      <c r="T133" s="133">
        <v>33.81</v>
      </c>
      <c r="U133" s="133">
        <v>34.340000000000003</v>
      </c>
      <c r="V133" s="133">
        <v>34.6</v>
      </c>
      <c r="W133" s="133">
        <v>32.729999999999997</v>
      </c>
      <c r="X133" s="133">
        <v>32.92</v>
      </c>
      <c r="Y133" s="133">
        <v>33.89</v>
      </c>
      <c r="Z133" s="133">
        <v>33.72</v>
      </c>
      <c r="AA133" s="133">
        <v>33.9</v>
      </c>
      <c r="AB133" s="133">
        <v>34.04</v>
      </c>
      <c r="AC133" s="133">
        <v>33.24</v>
      </c>
      <c r="AD133" s="133">
        <v>33.24</v>
      </c>
      <c r="AE133" s="133">
        <v>33.880000000000003</v>
      </c>
      <c r="AF133" s="133">
        <v>33.44</v>
      </c>
      <c r="AG133" s="133">
        <v>29.66</v>
      </c>
      <c r="AH133" s="133">
        <v>28.34</v>
      </c>
      <c r="AI133" s="133">
        <v>33.299999999999997</v>
      </c>
      <c r="AJ133" s="133">
        <v>33.51</v>
      </c>
      <c r="AK133" s="133">
        <v>33.08</v>
      </c>
      <c r="AL133" s="133">
        <v>33.85</v>
      </c>
      <c r="AM133" s="133">
        <v>30.23</v>
      </c>
      <c r="AN133" s="133">
        <v>30.38</v>
      </c>
      <c r="AO133" s="133">
        <v>33.590000000000003</v>
      </c>
      <c r="AP133" s="133">
        <v>33.549999999999997</v>
      </c>
      <c r="AQ133" s="133">
        <v>34.19</v>
      </c>
      <c r="AR133" s="133">
        <v>34.47</v>
      </c>
    </row>
    <row r="134" spans="1:44">
      <c r="A134" s="133">
        <v>131</v>
      </c>
      <c r="B134" s="133">
        <v>1300</v>
      </c>
      <c r="C134" s="137"/>
      <c r="D134" s="136" t="s">
        <v>316</v>
      </c>
      <c r="E134" s="143">
        <f t="shared" si="4"/>
        <v>33.256315789473682</v>
      </c>
      <c r="F134" s="143">
        <f t="shared" si="5"/>
        <v>33.098421052631572</v>
      </c>
      <c r="G134" s="133">
        <v>33.89</v>
      </c>
      <c r="H134" s="133">
        <v>33</v>
      </c>
      <c r="I134" s="133">
        <v>33.64</v>
      </c>
      <c r="J134" s="133">
        <v>33.549999999999997</v>
      </c>
      <c r="K134" s="133">
        <v>32.229999999999997</v>
      </c>
      <c r="L134" s="133">
        <v>31.99</v>
      </c>
      <c r="M134" s="133">
        <v>33.340000000000003</v>
      </c>
      <c r="N134" s="133">
        <v>32.89</v>
      </c>
      <c r="O134" s="133">
        <v>34.54</v>
      </c>
      <c r="P134" s="133">
        <v>34.090000000000003</v>
      </c>
      <c r="Q134" s="133">
        <v>34.68</v>
      </c>
      <c r="R134" s="133">
        <v>33.97</v>
      </c>
      <c r="S134" s="133">
        <v>33.590000000000003</v>
      </c>
      <c r="T134" s="133">
        <v>33.86</v>
      </c>
      <c r="U134" s="133">
        <v>34.369999999999997</v>
      </c>
      <c r="V134" s="133">
        <v>34.57</v>
      </c>
      <c r="W134" s="133">
        <v>32.68</v>
      </c>
      <c r="X134" s="133">
        <v>32.9</v>
      </c>
      <c r="Y134" s="133">
        <v>33.880000000000003</v>
      </c>
      <c r="Z134" s="133">
        <v>33.700000000000003</v>
      </c>
      <c r="AA134" s="133">
        <v>33.92</v>
      </c>
      <c r="AB134" s="133">
        <v>33.909999999999997</v>
      </c>
      <c r="AC134" s="133">
        <v>33.26</v>
      </c>
      <c r="AD134" s="133">
        <v>33.24</v>
      </c>
      <c r="AE134" s="133">
        <v>33.880000000000003</v>
      </c>
      <c r="AF134" s="133">
        <v>33.42</v>
      </c>
      <c r="AG134" s="133">
        <v>29.64</v>
      </c>
      <c r="AH134" s="133">
        <v>28.27</v>
      </c>
      <c r="AI134" s="133">
        <v>33.4</v>
      </c>
      <c r="AJ134" s="133">
        <v>33.409999999999997</v>
      </c>
      <c r="AK134" s="133">
        <v>32.97</v>
      </c>
      <c r="AL134" s="133">
        <v>33.799999999999997</v>
      </c>
      <c r="AM134" s="133">
        <v>30.23</v>
      </c>
      <c r="AN134" s="133">
        <v>30.35</v>
      </c>
      <c r="AO134" s="133">
        <v>33.57</v>
      </c>
      <c r="AP134" s="133">
        <v>33.51</v>
      </c>
      <c r="AQ134" s="133">
        <v>34.159999999999997</v>
      </c>
      <c r="AR134" s="133">
        <v>34.44</v>
      </c>
    </row>
    <row r="135" spans="1:44">
      <c r="A135" s="133">
        <v>132</v>
      </c>
      <c r="B135" s="133">
        <v>1310</v>
      </c>
      <c r="C135" s="137"/>
      <c r="D135" s="136" t="s">
        <v>316</v>
      </c>
      <c r="E135" s="143">
        <f t="shared" si="4"/>
        <v>33.230526315789476</v>
      </c>
      <c r="F135" s="143">
        <f t="shared" si="5"/>
        <v>33.109999999999992</v>
      </c>
      <c r="G135" s="133">
        <v>33.869999999999997</v>
      </c>
      <c r="H135" s="133">
        <v>32.99</v>
      </c>
      <c r="I135" s="133">
        <v>33.700000000000003</v>
      </c>
      <c r="J135" s="133">
        <v>33.590000000000003</v>
      </c>
      <c r="K135" s="133">
        <v>32.200000000000003</v>
      </c>
      <c r="L135" s="133">
        <v>31.97</v>
      </c>
      <c r="M135" s="133">
        <v>33.35</v>
      </c>
      <c r="N135" s="133">
        <v>32.880000000000003</v>
      </c>
      <c r="O135" s="133">
        <v>34.57</v>
      </c>
      <c r="P135" s="133">
        <v>34.06</v>
      </c>
      <c r="Q135" s="133">
        <v>34.770000000000003</v>
      </c>
      <c r="R135" s="133">
        <v>33.97</v>
      </c>
      <c r="S135" s="133">
        <v>33.25</v>
      </c>
      <c r="T135" s="133">
        <v>34.15</v>
      </c>
      <c r="U135" s="133">
        <v>34.29</v>
      </c>
      <c r="V135" s="133">
        <v>34.58</v>
      </c>
      <c r="W135" s="133">
        <v>32.64</v>
      </c>
      <c r="X135" s="133">
        <v>32.9</v>
      </c>
      <c r="Y135" s="133">
        <v>33.82</v>
      </c>
      <c r="Z135" s="133">
        <v>33.72</v>
      </c>
      <c r="AA135" s="133">
        <v>33.94</v>
      </c>
      <c r="AB135" s="133">
        <v>33.869999999999997</v>
      </c>
      <c r="AC135" s="133">
        <v>33.270000000000003</v>
      </c>
      <c r="AD135" s="133">
        <v>33.22</v>
      </c>
      <c r="AE135" s="133">
        <v>33.869999999999997</v>
      </c>
      <c r="AF135" s="133">
        <v>33.39</v>
      </c>
      <c r="AG135" s="133">
        <v>29.62</v>
      </c>
      <c r="AH135" s="133">
        <v>28.27</v>
      </c>
      <c r="AI135" s="133">
        <v>33.479999999999997</v>
      </c>
      <c r="AJ135" s="133">
        <v>33.39</v>
      </c>
      <c r="AK135" s="133">
        <v>32.869999999999997</v>
      </c>
      <c r="AL135" s="133">
        <v>33.79</v>
      </c>
      <c r="AM135" s="133">
        <v>30.25</v>
      </c>
      <c r="AN135" s="133">
        <v>30.42</v>
      </c>
      <c r="AO135" s="133">
        <v>33.479999999999997</v>
      </c>
      <c r="AP135" s="133">
        <v>33.520000000000003</v>
      </c>
      <c r="AQ135" s="133">
        <v>34.14</v>
      </c>
      <c r="AR135" s="133">
        <v>34.409999999999997</v>
      </c>
    </row>
    <row r="136" spans="1:44">
      <c r="A136" s="133">
        <v>133</v>
      </c>
      <c r="B136" s="133">
        <v>1320</v>
      </c>
      <c r="C136" s="135">
        <v>22</v>
      </c>
      <c r="D136" s="136" t="s">
        <v>316</v>
      </c>
      <c r="E136" s="143">
        <f t="shared" si="4"/>
        <v>33.223684210526308</v>
      </c>
      <c r="F136" s="143">
        <f t="shared" si="5"/>
        <v>33.10526315789474</v>
      </c>
      <c r="G136" s="133">
        <v>33.9</v>
      </c>
      <c r="H136" s="133">
        <v>32.96</v>
      </c>
      <c r="I136" s="133">
        <v>33.75</v>
      </c>
      <c r="J136" s="133">
        <v>33.619999999999997</v>
      </c>
      <c r="K136" s="133">
        <v>32.19</v>
      </c>
      <c r="L136" s="133">
        <v>32</v>
      </c>
      <c r="M136" s="133">
        <v>33.380000000000003</v>
      </c>
      <c r="N136" s="133">
        <v>32.880000000000003</v>
      </c>
      <c r="O136" s="133">
        <v>34.590000000000003</v>
      </c>
      <c r="P136" s="133">
        <v>34.03</v>
      </c>
      <c r="Q136" s="133">
        <v>34.74</v>
      </c>
      <c r="R136" s="133">
        <v>33.92</v>
      </c>
      <c r="S136" s="133">
        <v>33.270000000000003</v>
      </c>
      <c r="T136" s="133">
        <v>34.21</v>
      </c>
      <c r="U136" s="133">
        <v>34.22</v>
      </c>
      <c r="V136" s="133">
        <v>34.51</v>
      </c>
      <c r="W136" s="133">
        <v>32.6</v>
      </c>
      <c r="X136" s="133">
        <v>32.880000000000003</v>
      </c>
      <c r="Y136" s="133">
        <v>33.86</v>
      </c>
      <c r="Z136" s="133">
        <v>33.74</v>
      </c>
      <c r="AA136" s="133">
        <v>33.81</v>
      </c>
      <c r="AB136" s="133">
        <v>33.82</v>
      </c>
      <c r="AC136" s="133">
        <v>33.21</v>
      </c>
      <c r="AD136" s="133">
        <v>33.200000000000003</v>
      </c>
      <c r="AE136" s="133">
        <v>33.840000000000003</v>
      </c>
      <c r="AF136" s="133">
        <v>33.4</v>
      </c>
      <c r="AG136" s="133">
        <v>29.64</v>
      </c>
      <c r="AH136" s="133">
        <v>28.34</v>
      </c>
      <c r="AI136" s="133">
        <v>33.53</v>
      </c>
      <c r="AJ136" s="133">
        <v>33.369999999999997</v>
      </c>
      <c r="AK136" s="133">
        <v>32.76</v>
      </c>
      <c r="AL136" s="133">
        <v>33.75</v>
      </c>
      <c r="AM136" s="133">
        <v>30.28</v>
      </c>
      <c r="AN136" s="133">
        <v>30.47</v>
      </c>
      <c r="AO136" s="133">
        <v>33.54</v>
      </c>
      <c r="AP136" s="133">
        <v>33.479999999999997</v>
      </c>
      <c r="AQ136" s="133">
        <v>34.14</v>
      </c>
      <c r="AR136" s="133">
        <v>34.42</v>
      </c>
    </row>
    <row r="137" spans="1:44">
      <c r="A137" s="133">
        <v>134</v>
      </c>
      <c r="B137" s="133">
        <v>1330</v>
      </c>
      <c r="C137" s="137"/>
      <c r="D137" s="136" t="s">
        <v>316</v>
      </c>
      <c r="E137" s="143">
        <f t="shared" si="4"/>
        <v>33.229999999999997</v>
      </c>
      <c r="F137" s="143">
        <f t="shared" si="5"/>
        <v>33.109473684210521</v>
      </c>
      <c r="G137" s="133">
        <v>33.9</v>
      </c>
      <c r="H137" s="133">
        <v>32.909999999999997</v>
      </c>
      <c r="I137" s="133">
        <v>33.82</v>
      </c>
      <c r="J137" s="133">
        <v>33.69</v>
      </c>
      <c r="K137" s="133">
        <v>32.21</v>
      </c>
      <c r="L137" s="133">
        <v>32</v>
      </c>
      <c r="M137" s="133">
        <v>33.72</v>
      </c>
      <c r="N137" s="133">
        <v>32.979999999999997</v>
      </c>
      <c r="O137" s="133">
        <v>34.590000000000003</v>
      </c>
      <c r="P137" s="133">
        <v>34.11</v>
      </c>
      <c r="Q137" s="133">
        <v>34.75</v>
      </c>
      <c r="R137" s="133">
        <v>33.92</v>
      </c>
      <c r="S137" s="133">
        <v>33.200000000000003</v>
      </c>
      <c r="T137" s="133">
        <v>34.22</v>
      </c>
      <c r="U137" s="133">
        <v>34.26</v>
      </c>
      <c r="V137" s="133">
        <v>34.43</v>
      </c>
      <c r="W137" s="133">
        <v>32.65</v>
      </c>
      <c r="X137" s="133">
        <v>32.89</v>
      </c>
      <c r="Y137" s="133">
        <v>33.9</v>
      </c>
      <c r="Z137" s="133">
        <v>33.69</v>
      </c>
      <c r="AA137" s="133">
        <v>33.76</v>
      </c>
      <c r="AB137" s="133">
        <v>33.799999999999997</v>
      </c>
      <c r="AC137" s="133">
        <v>33.22</v>
      </c>
      <c r="AD137" s="133">
        <v>33.15</v>
      </c>
      <c r="AE137" s="133">
        <v>33.85</v>
      </c>
      <c r="AF137" s="133">
        <v>33.380000000000003</v>
      </c>
      <c r="AG137" s="133">
        <v>29.66</v>
      </c>
      <c r="AH137" s="133">
        <v>28.34</v>
      </c>
      <c r="AI137" s="133">
        <v>33.42</v>
      </c>
      <c r="AJ137" s="133">
        <v>33.39</v>
      </c>
      <c r="AK137" s="133">
        <v>32.47</v>
      </c>
      <c r="AL137" s="133">
        <v>33.76</v>
      </c>
      <c r="AM137" s="133">
        <v>30.31</v>
      </c>
      <c r="AN137" s="133">
        <v>30.6</v>
      </c>
      <c r="AO137" s="133">
        <v>33.53</v>
      </c>
      <c r="AP137" s="133">
        <v>33.43</v>
      </c>
      <c r="AQ137" s="133">
        <v>34.15</v>
      </c>
      <c r="AR137" s="133">
        <v>34.39</v>
      </c>
    </row>
    <row r="138" spans="1:44">
      <c r="A138" s="133">
        <v>135</v>
      </c>
      <c r="B138" s="133">
        <v>1340</v>
      </c>
      <c r="C138" s="137"/>
      <c r="D138" s="136" t="s">
        <v>316</v>
      </c>
      <c r="E138" s="143">
        <f t="shared" si="4"/>
        <v>33.227368421052631</v>
      </c>
      <c r="F138" s="143">
        <f t="shared" si="5"/>
        <v>33.12157894736842</v>
      </c>
      <c r="G138" s="133">
        <v>33.94</v>
      </c>
      <c r="H138" s="133">
        <v>32.99</v>
      </c>
      <c r="I138" s="133">
        <v>33.840000000000003</v>
      </c>
      <c r="J138" s="133">
        <v>33.68</v>
      </c>
      <c r="K138" s="133">
        <v>32.24</v>
      </c>
      <c r="L138" s="133">
        <v>31.94</v>
      </c>
      <c r="M138" s="133">
        <v>33.72</v>
      </c>
      <c r="N138" s="133">
        <v>33.049999999999997</v>
      </c>
      <c r="O138" s="133">
        <v>34.549999999999997</v>
      </c>
      <c r="P138" s="133">
        <v>34.1</v>
      </c>
      <c r="Q138" s="133">
        <v>34.700000000000003</v>
      </c>
      <c r="R138" s="133">
        <v>33.96</v>
      </c>
      <c r="S138" s="133">
        <v>33.24</v>
      </c>
      <c r="T138" s="133">
        <v>34.229999999999997</v>
      </c>
      <c r="U138" s="133">
        <v>34.119999999999997</v>
      </c>
      <c r="V138" s="133">
        <v>34.49</v>
      </c>
      <c r="W138" s="133">
        <v>32.700000000000003</v>
      </c>
      <c r="X138" s="133">
        <v>32.93</v>
      </c>
      <c r="Y138" s="133">
        <v>33.869999999999997</v>
      </c>
      <c r="Z138" s="133">
        <v>33.68</v>
      </c>
      <c r="AA138" s="133">
        <v>33.79</v>
      </c>
      <c r="AB138" s="133">
        <v>33.799999999999997</v>
      </c>
      <c r="AC138" s="133">
        <v>33.24</v>
      </c>
      <c r="AD138" s="133">
        <v>33.130000000000003</v>
      </c>
      <c r="AE138" s="133">
        <v>33.89</v>
      </c>
      <c r="AF138" s="133">
        <v>33.35</v>
      </c>
      <c r="AG138" s="133">
        <v>29.69</v>
      </c>
      <c r="AH138" s="133">
        <v>28.34</v>
      </c>
      <c r="AI138" s="133">
        <v>33.369999999999997</v>
      </c>
      <c r="AJ138" s="133">
        <v>33.450000000000003</v>
      </c>
      <c r="AK138" s="133">
        <v>32.32</v>
      </c>
      <c r="AL138" s="133">
        <v>33.78</v>
      </c>
      <c r="AM138" s="133">
        <v>30.39</v>
      </c>
      <c r="AN138" s="133">
        <v>30.61</v>
      </c>
      <c r="AO138" s="133">
        <v>33.57</v>
      </c>
      <c r="AP138" s="133">
        <v>33.49</v>
      </c>
      <c r="AQ138" s="133">
        <v>34.14</v>
      </c>
      <c r="AR138" s="133">
        <v>34.31</v>
      </c>
    </row>
    <row r="139" spans="1:44">
      <c r="A139" s="133">
        <v>136</v>
      </c>
      <c r="B139" s="133">
        <v>1350</v>
      </c>
      <c r="C139" s="137"/>
      <c r="D139" s="136" t="s">
        <v>316</v>
      </c>
      <c r="E139" s="143">
        <f t="shared" si="4"/>
        <v>33.207894736842114</v>
      </c>
      <c r="F139" s="143">
        <f t="shared" si="5"/>
        <v>33.121578947368427</v>
      </c>
      <c r="G139" s="133">
        <v>33.909999999999997</v>
      </c>
      <c r="H139" s="133">
        <v>33.049999999999997</v>
      </c>
      <c r="I139" s="133">
        <v>33.869999999999997</v>
      </c>
      <c r="J139" s="133">
        <v>33.729999999999997</v>
      </c>
      <c r="K139" s="133">
        <v>32.25</v>
      </c>
      <c r="L139" s="133">
        <v>31.86</v>
      </c>
      <c r="M139" s="133">
        <v>33.67</v>
      </c>
      <c r="N139" s="133">
        <v>33.1</v>
      </c>
      <c r="O139" s="133">
        <v>34.53</v>
      </c>
      <c r="P139" s="133">
        <v>34.090000000000003</v>
      </c>
      <c r="Q139" s="133">
        <v>34.61</v>
      </c>
      <c r="R139" s="133">
        <v>33.93</v>
      </c>
      <c r="S139" s="133">
        <v>33.28</v>
      </c>
      <c r="T139" s="133">
        <v>34.21</v>
      </c>
      <c r="U139" s="133">
        <v>34.08</v>
      </c>
      <c r="V139" s="133">
        <v>34.53</v>
      </c>
      <c r="W139" s="133">
        <v>32.78</v>
      </c>
      <c r="X139" s="133">
        <v>32.99</v>
      </c>
      <c r="Y139" s="133">
        <v>33.83</v>
      </c>
      <c r="Z139" s="133">
        <v>33.549999999999997</v>
      </c>
      <c r="AA139" s="133">
        <v>33.83</v>
      </c>
      <c r="AB139" s="133">
        <v>33.83</v>
      </c>
      <c r="AC139" s="133">
        <v>33.21</v>
      </c>
      <c r="AD139" s="133">
        <v>33.11</v>
      </c>
      <c r="AE139" s="133">
        <v>33.869999999999997</v>
      </c>
      <c r="AF139" s="133">
        <v>33.380000000000003</v>
      </c>
      <c r="AG139" s="133">
        <v>29.64</v>
      </c>
      <c r="AH139" s="133">
        <v>28.29</v>
      </c>
      <c r="AI139" s="133">
        <v>33.299999999999997</v>
      </c>
      <c r="AJ139" s="133">
        <v>33.54</v>
      </c>
      <c r="AK139" s="133">
        <v>32.22</v>
      </c>
      <c r="AL139" s="133">
        <v>33.729999999999997</v>
      </c>
      <c r="AM139" s="133">
        <v>30.44</v>
      </c>
      <c r="AN139" s="133">
        <v>30.66</v>
      </c>
      <c r="AO139" s="133">
        <v>33.56</v>
      </c>
      <c r="AP139" s="133">
        <v>33.5</v>
      </c>
      <c r="AQ139" s="133">
        <v>34.07</v>
      </c>
      <c r="AR139" s="133">
        <v>34.229999999999997</v>
      </c>
    </row>
    <row r="140" spans="1:44">
      <c r="A140" s="133">
        <v>137</v>
      </c>
      <c r="B140" s="133">
        <v>1360</v>
      </c>
      <c r="C140" s="137"/>
      <c r="D140" s="136" t="s">
        <v>316</v>
      </c>
      <c r="E140" s="143">
        <f t="shared" si="4"/>
        <v>33.224210526315794</v>
      </c>
      <c r="F140" s="143">
        <f t="shared" si="5"/>
        <v>33.129473684210531</v>
      </c>
      <c r="G140" s="133">
        <v>33.96</v>
      </c>
      <c r="H140" s="133">
        <v>33</v>
      </c>
      <c r="I140" s="133">
        <v>33.86</v>
      </c>
      <c r="J140" s="133">
        <v>33.799999999999997</v>
      </c>
      <c r="K140" s="133">
        <v>32.26</v>
      </c>
      <c r="L140" s="133">
        <v>31.83</v>
      </c>
      <c r="M140" s="133">
        <v>33.58</v>
      </c>
      <c r="N140" s="133">
        <v>33.31</v>
      </c>
      <c r="O140" s="133">
        <v>34.6</v>
      </c>
      <c r="P140" s="133">
        <v>34</v>
      </c>
      <c r="Q140" s="133">
        <v>34.549999999999997</v>
      </c>
      <c r="R140" s="133">
        <v>33.799999999999997</v>
      </c>
      <c r="S140" s="133">
        <v>33.42</v>
      </c>
      <c r="T140" s="133">
        <v>34.200000000000003</v>
      </c>
      <c r="U140" s="133">
        <v>34.1</v>
      </c>
      <c r="V140" s="133">
        <v>34.53</v>
      </c>
      <c r="W140" s="133">
        <v>32.79</v>
      </c>
      <c r="X140" s="133">
        <v>32.979999999999997</v>
      </c>
      <c r="Y140" s="133">
        <v>33.96</v>
      </c>
      <c r="Z140" s="133">
        <v>33.5</v>
      </c>
      <c r="AA140" s="133">
        <v>33.78</v>
      </c>
      <c r="AB140" s="133">
        <v>33.89</v>
      </c>
      <c r="AC140" s="133">
        <v>33.200000000000003</v>
      </c>
      <c r="AD140" s="133">
        <v>33.11</v>
      </c>
      <c r="AE140" s="133">
        <v>33.9</v>
      </c>
      <c r="AF140" s="133">
        <v>33.39</v>
      </c>
      <c r="AG140" s="133">
        <v>29.6</v>
      </c>
      <c r="AH140" s="133">
        <v>28.25</v>
      </c>
      <c r="AI140" s="133">
        <v>33.159999999999997</v>
      </c>
      <c r="AJ140" s="133">
        <v>33.6</v>
      </c>
      <c r="AK140" s="133">
        <v>32.36</v>
      </c>
      <c r="AL140" s="133">
        <v>33.700000000000003</v>
      </c>
      <c r="AM140" s="133">
        <v>30.5</v>
      </c>
      <c r="AN140" s="133">
        <v>30.75</v>
      </c>
      <c r="AO140" s="133">
        <v>33.700000000000003</v>
      </c>
      <c r="AP140" s="133">
        <v>33.56</v>
      </c>
      <c r="AQ140" s="133">
        <v>33.979999999999997</v>
      </c>
      <c r="AR140" s="133">
        <v>34.26</v>
      </c>
    </row>
    <row r="141" spans="1:44">
      <c r="A141" s="133">
        <v>138</v>
      </c>
      <c r="B141" s="133">
        <v>1370</v>
      </c>
      <c r="C141" s="137"/>
      <c r="D141" s="136" t="s">
        <v>316</v>
      </c>
      <c r="E141" s="143">
        <f t="shared" si="4"/>
        <v>33.221578947368414</v>
      </c>
      <c r="F141" s="143">
        <f t="shared" si="5"/>
        <v>33.143157894736845</v>
      </c>
      <c r="G141" s="133">
        <v>33.93</v>
      </c>
      <c r="H141" s="133">
        <v>33.01</v>
      </c>
      <c r="I141" s="133">
        <v>33.85</v>
      </c>
      <c r="J141" s="133">
        <v>33.909999999999997</v>
      </c>
      <c r="K141" s="133">
        <v>32.24</v>
      </c>
      <c r="L141" s="133">
        <v>31.83</v>
      </c>
      <c r="M141" s="133">
        <v>33.6</v>
      </c>
      <c r="N141" s="133">
        <v>33.380000000000003</v>
      </c>
      <c r="O141" s="133">
        <v>34.64</v>
      </c>
      <c r="P141" s="133">
        <v>33.99</v>
      </c>
      <c r="Q141" s="133">
        <v>34.47</v>
      </c>
      <c r="R141" s="133">
        <v>33.79</v>
      </c>
      <c r="S141" s="133">
        <v>33.49</v>
      </c>
      <c r="T141" s="133">
        <v>34.19</v>
      </c>
      <c r="U141" s="133">
        <v>34.11</v>
      </c>
      <c r="V141" s="133">
        <v>34.56</v>
      </c>
      <c r="W141" s="133">
        <v>32.89</v>
      </c>
      <c r="X141" s="133">
        <v>33.020000000000003</v>
      </c>
      <c r="Y141" s="133">
        <v>33.99</v>
      </c>
      <c r="Z141" s="133">
        <v>33.47</v>
      </c>
      <c r="AA141" s="133">
        <v>33.71</v>
      </c>
      <c r="AB141" s="133">
        <v>33.950000000000003</v>
      </c>
      <c r="AC141" s="133">
        <v>33.229999999999997</v>
      </c>
      <c r="AD141" s="133">
        <v>33.11</v>
      </c>
      <c r="AE141" s="133">
        <v>33.92</v>
      </c>
      <c r="AF141" s="133">
        <v>33.4</v>
      </c>
      <c r="AG141" s="133">
        <v>29.32</v>
      </c>
      <c r="AH141" s="133">
        <v>28.16</v>
      </c>
      <c r="AI141" s="133">
        <v>33.119999999999997</v>
      </c>
      <c r="AJ141" s="133">
        <v>33.630000000000003</v>
      </c>
      <c r="AK141" s="133">
        <v>32.36</v>
      </c>
      <c r="AL141" s="133">
        <v>33.729999999999997</v>
      </c>
      <c r="AM141" s="133">
        <v>30.55</v>
      </c>
      <c r="AN141" s="133">
        <v>30.79</v>
      </c>
      <c r="AO141" s="133">
        <v>33.79</v>
      </c>
      <c r="AP141" s="133">
        <v>33.57</v>
      </c>
      <c r="AQ141" s="133">
        <v>34</v>
      </c>
      <c r="AR141" s="133">
        <v>34.229999999999997</v>
      </c>
    </row>
    <row r="142" spans="1:44">
      <c r="A142" s="133">
        <v>139</v>
      </c>
      <c r="B142" s="133">
        <v>1380</v>
      </c>
      <c r="C142" s="135">
        <v>23</v>
      </c>
      <c r="D142" s="136" t="s">
        <v>316</v>
      </c>
      <c r="E142" s="143">
        <f t="shared" si="4"/>
        <v>33.2363157894737</v>
      </c>
      <c r="F142" s="143">
        <f t="shared" si="5"/>
        <v>33.139473684210522</v>
      </c>
      <c r="G142" s="133">
        <v>33.950000000000003</v>
      </c>
      <c r="H142" s="133">
        <v>33.11</v>
      </c>
      <c r="I142" s="133">
        <v>33.840000000000003</v>
      </c>
      <c r="J142" s="133">
        <v>34.01</v>
      </c>
      <c r="K142" s="133">
        <v>32.25</v>
      </c>
      <c r="L142" s="133">
        <v>31.86</v>
      </c>
      <c r="M142" s="133">
        <v>33.630000000000003</v>
      </c>
      <c r="N142" s="133">
        <v>33.47</v>
      </c>
      <c r="O142" s="133">
        <v>34.68</v>
      </c>
      <c r="P142" s="133">
        <v>33.96</v>
      </c>
      <c r="Q142" s="133">
        <v>34.42</v>
      </c>
      <c r="R142" s="133">
        <v>33.64</v>
      </c>
      <c r="S142" s="133">
        <v>33.520000000000003</v>
      </c>
      <c r="T142" s="133">
        <v>33.950000000000003</v>
      </c>
      <c r="U142" s="133">
        <v>34.049999999999997</v>
      </c>
      <c r="V142" s="133">
        <v>34.549999999999997</v>
      </c>
      <c r="W142" s="133">
        <v>32.92</v>
      </c>
      <c r="X142" s="133">
        <v>33.020000000000003</v>
      </c>
      <c r="Y142" s="133">
        <v>34.11</v>
      </c>
      <c r="Z142" s="133">
        <v>33.46</v>
      </c>
      <c r="AA142" s="133">
        <v>33.81</v>
      </c>
      <c r="AB142" s="133">
        <v>33.94</v>
      </c>
      <c r="AC142" s="133">
        <v>33.229999999999997</v>
      </c>
      <c r="AD142" s="133">
        <v>33.14</v>
      </c>
      <c r="AE142" s="133">
        <v>33.92</v>
      </c>
      <c r="AF142" s="133">
        <v>33.4</v>
      </c>
      <c r="AG142" s="133">
        <v>29.35</v>
      </c>
      <c r="AH142" s="133">
        <v>28.14</v>
      </c>
      <c r="AI142" s="133">
        <v>33.159999999999997</v>
      </c>
      <c r="AJ142" s="133">
        <v>33.64</v>
      </c>
      <c r="AK142" s="133">
        <v>32.229999999999997</v>
      </c>
      <c r="AL142" s="133">
        <v>33.75</v>
      </c>
      <c r="AM142" s="133">
        <v>30.58</v>
      </c>
      <c r="AN142" s="133">
        <v>30.78</v>
      </c>
      <c r="AO142" s="133">
        <v>33.85</v>
      </c>
      <c r="AP142" s="133">
        <v>33.54</v>
      </c>
      <c r="AQ142" s="133">
        <v>33.99</v>
      </c>
      <c r="AR142" s="133">
        <v>34.29</v>
      </c>
    </row>
    <row r="143" spans="1:44">
      <c r="A143" s="133">
        <v>140</v>
      </c>
      <c r="B143" s="133">
        <v>1390</v>
      </c>
      <c r="C143" s="137"/>
      <c r="D143" s="136" t="s">
        <v>316</v>
      </c>
      <c r="E143" s="143">
        <f t="shared" si="4"/>
        <v>33.218421052631584</v>
      </c>
      <c r="F143" s="143">
        <f t="shared" si="5"/>
        <v>33.132105263157889</v>
      </c>
      <c r="G143" s="133">
        <v>33.94</v>
      </c>
      <c r="H143" s="133">
        <v>33.130000000000003</v>
      </c>
      <c r="I143" s="133">
        <v>33.700000000000003</v>
      </c>
      <c r="J143" s="133">
        <v>34.06</v>
      </c>
      <c r="K143" s="133">
        <v>32.29</v>
      </c>
      <c r="L143" s="133">
        <v>31.87</v>
      </c>
      <c r="M143" s="133">
        <v>33.619999999999997</v>
      </c>
      <c r="N143" s="133">
        <v>33.53</v>
      </c>
      <c r="O143" s="133">
        <v>34.71</v>
      </c>
      <c r="P143" s="133">
        <v>33.93</v>
      </c>
      <c r="Q143" s="133">
        <v>34.25</v>
      </c>
      <c r="R143" s="133">
        <v>33.43</v>
      </c>
      <c r="S143" s="133">
        <v>33.5</v>
      </c>
      <c r="T143" s="133">
        <v>33.869999999999997</v>
      </c>
      <c r="U143" s="133">
        <v>34.03</v>
      </c>
      <c r="V143" s="133">
        <v>34.409999999999997</v>
      </c>
      <c r="W143" s="133">
        <v>32.840000000000003</v>
      </c>
      <c r="X143" s="133">
        <v>33.03</v>
      </c>
      <c r="Y143" s="133">
        <v>34.01</v>
      </c>
      <c r="Z143" s="133">
        <v>33.54</v>
      </c>
      <c r="AA143" s="133">
        <v>33.86</v>
      </c>
      <c r="AB143" s="133">
        <v>33.96</v>
      </c>
      <c r="AC143" s="133">
        <v>33.270000000000003</v>
      </c>
      <c r="AD143" s="133">
        <v>33.14</v>
      </c>
      <c r="AE143" s="133">
        <v>33.89</v>
      </c>
      <c r="AF143" s="133">
        <v>33.5</v>
      </c>
      <c r="AG143" s="133">
        <v>29.43</v>
      </c>
      <c r="AH143" s="133">
        <v>28.18</v>
      </c>
      <c r="AI143" s="133">
        <v>33.06</v>
      </c>
      <c r="AJ143" s="133">
        <v>33.619999999999997</v>
      </c>
      <c r="AK143" s="133">
        <v>32.31</v>
      </c>
      <c r="AL143" s="133">
        <v>33.619999999999997</v>
      </c>
      <c r="AM143" s="133">
        <v>30.63</v>
      </c>
      <c r="AN143" s="133">
        <v>30.8</v>
      </c>
      <c r="AO143" s="133">
        <v>33.840000000000003</v>
      </c>
      <c r="AP143" s="133">
        <v>33.56</v>
      </c>
      <c r="AQ143" s="133">
        <v>33.97</v>
      </c>
      <c r="AR143" s="133">
        <v>34.33</v>
      </c>
    </row>
    <row r="144" spans="1:44">
      <c r="A144" s="133">
        <v>141</v>
      </c>
      <c r="B144" s="133">
        <v>1400</v>
      </c>
      <c r="C144" s="137"/>
      <c r="D144" s="136" t="s">
        <v>316</v>
      </c>
      <c r="E144" s="143">
        <f t="shared" si="4"/>
        <v>33.220000000000006</v>
      </c>
      <c r="F144" s="143">
        <f t="shared" si="5"/>
        <v>33.14473684210526</v>
      </c>
      <c r="G144" s="133">
        <v>33.96</v>
      </c>
      <c r="H144" s="133">
        <v>33.14</v>
      </c>
      <c r="I144" s="133">
        <v>33.54</v>
      </c>
      <c r="J144" s="133">
        <v>34</v>
      </c>
      <c r="K144" s="133">
        <v>32.340000000000003</v>
      </c>
      <c r="L144" s="133">
        <v>31.99</v>
      </c>
      <c r="M144" s="133">
        <v>33.61</v>
      </c>
      <c r="N144" s="133">
        <v>33.53</v>
      </c>
      <c r="O144" s="133">
        <v>34.74</v>
      </c>
      <c r="P144" s="133">
        <v>33.93</v>
      </c>
      <c r="Q144" s="133">
        <v>34.17</v>
      </c>
      <c r="R144" s="133">
        <v>33.54</v>
      </c>
      <c r="S144" s="133">
        <v>33.549999999999997</v>
      </c>
      <c r="T144" s="133">
        <v>33.83</v>
      </c>
      <c r="U144" s="133">
        <v>34.090000000000003</v>
      </c>
      <c r="V144" s="133">
        <v>34.35</v>
      </c>
      <c r="W144" s="133">
        <v>32.909999999999997</v>
      </c>
      <c r="X144" s="133">
        <v>33.07</v>
      </c>
      <c r="Y144" s="133">
        <v>33.94</v>
      </c>
      <c r="Z144" s="133">
        <v>33.619999999999997</v>
      </c>
      <c r="AA144" s="133">
        <v>33.93</v>
      </c>
      <c r="AB144" s="133">
        <v>33.97</v>
      </c>
      <c r="AC144" s="133">
        <v>33.270000000000003</v>
      </c>
      <c r="AD144" s="133">
        <v>33.130000000000003</v>
      </c>
      <c r="AE144" s="133">
        <v>33.9</v>
      </c>
      <c r="AF144" s="133">
        <v>33.520000000000003</v>
      </c>
      <c r="AG144" s="133">
        <v>29.48</v>
      </c>
      <c r="AH144" s="133">
        <v>28.19</v>
      </c>
      <c r="AI144" s="133">
        <v>33.04</v>
      </c>
      <c r="AJ144" s="133">
        <v>33.71</v>
      </c>
      <c r="AK144" s="133">
        <v>32.28</v>
      </c>
      <c r="AL144" s="133">
        <v>33.57</v>
      </c>
      <c r="AM144" s="133">
        <v>30.61</v>
      </c>
      <c r="AN144" s="133">
        <v>30.85</v>
      </c>
      <c r="AO144" s="133">
        <v>33.81</v>
      </c>
      <c r="AP144" s="133">
        <v>33.51</v>
      </c>
      <c r="AQ144" s="133">
        <v>34.01</v>
      </c>
      <c r="AR144" s="133">
        <v>34.299999999999997</v>
      </c>
    </row>
    <row r="145" spans="1:44">
      <c r="A145" s="133">
        <v>142</v>
      </c>
      <c r="B145" s="133">
        <v>1410</v>
      </c>
      <c r="C145" s="137"/>
      <c r="D145" s="136" t="s">
        <v>316</v>
      </c>
      <c r="E145" s="143">
        <f t="shared" si="4"/>
        <v>33.22789473684211</v>
      </c>
      <c r="F145" s="143">
        <f t="shared" si="5"/>
        <v>33.164210526315792</v>
      </c>
      <c r="G145" s="133">
        <v>33.979999999999997</v>
      </c>
      <c r="H145" s="133">
        <v>33.1</v>
      </c>
      <c r="I145" s="133">
        <v>33.46</v>
      </c>
      <c r="J145" s="133">
        <v>33.79</v>
      </c>
      <c r="K145" s="133">
        <v>32.24</v>
      </c>
      <c r="L145" s="133">
        <v>32.020000000000003</v>
      </c>
      <c r="M145" s="133">
        <v>33.630000000000003</v>
      </c>
      <c r="N145" s="133">
        <v>33.56</v>
      </c>
      <c r="O145" s="133">
        <v>34.770000000000003</v>
      </c>
      <c r="P145" s="133">
        <v>34.020000000000003</v>
      </c>
      <c r="Q145" s="133">
        <v>34.21</v>
      </c>
      <c r="R145" s="133">
        <v>33.590000000000003</v>
      </c>
      <c r="S145" s="133">
        <v>33.49</v>
      </c>
      <c r="T145" s="133">
        <v>33.840000000000003</v>
      </c>
      <c r="U145" s="133">
        <v>34.200000000000003</v>
      </c>
      <c r="V145" s="133">
        <v>34.39</v>
      </c>
      <c r="W145" s="133">
        <v>32.92</v>
      </c>
      <c r="X145" s="133">
        <v>33.119999999999997</v>
      </c>
      <c r="Y145" s="133">
        <v>33.92</v>
      </c>
      <c r="Z145" s="133">
        <v>33.67</v>
      </c>
      <c r="AA145" s="133">
        <v>33.96</v>
      </c>
      <c r="AB145" s="133">
        <v>33.979999999999997</v>
      </c>
      <c r="AC145" s="133">
        <v>33.22</v>
      </c>
      <c r="AD145" s="133">
        <v>33.090000000000003</v>
      </c>
      <c r="AE145" s="133">
        <v>33.94</v>
      </c>
      <c r="AF145" s="133">
        <v>33.54</v>
      </c>
      <c r="AG145" s="133">
        <v>29.52</v>
      </c>
      <c r="AH145" s="133">
        <v>28.23</v>
      </c>
      <c r="AI145" s="133">
        <v>32.99</v>
      </c>
      <c r="AJ145" s="133">
        <v>33.79</v>
      </c>
      <c r="AK145" s="133">
        <v>32.409999999999997</v>
      </c>
      <c r="AL145" s="133">
        <v>33.630000000000003</v>
      </c>
      <c r="AM145" s="133">
        <v>30.63</v>
      </c>
      <c r="AN145" s="133">
        <v>30.92</v>
      </c>
      <c r="AO145" s="133">
        <v>33.82</v>
      </c>
      <c r="AP145" s="133">
        <v>33.54</v>
      </c>
      <c r="AQ145" s="133">
        <v>34.020000000000003</v>
      </c>
      <c r="AR145" s="133">
        <v>34.299999999999997</v>
      </c>
    </row>
    <row r="146" spans="1:44">
      <c r="A146" s="133">
        <v>143</v>
      </c>
      <c r="B146" s="133">
        <v>1420</v>
      </c>
      <c r="C146" s="137"/>
      <c r="D146" s="136" t="s">
        <v>316</v>
      </c>
      <c r="E146" s="143">
        <f t="shared" si="4"/>
        <v>33.235263157894735</v>
      </c>
      <c r="F146" s="143">
        <f t="shared" si="5"/>
        <v>33.172631578947374</v>
      </c>
      <c r="G146" s="133">
        <v>33.979999999999997</v>
      </c>
      <c r="H146" s="133">
        <v>33.11</v>
      </c>
      <c r="I146" s="133">
        <v>33.46</v>
      </c>
      <c r="J146" s="133">
        <v>33.67</v>
      </c>
      <c r="K146" s="133">
        <v>32.270000000000003</v>
      </c>
      <c r="L146" s="133">
        <v>32.04</v>
      </c>
      <c r="M146" s="133">
        <v>33.64</v>
      </c>
      <c r="N146" s="133">
        <v>33.58</v>
      </c>
      <c r="O146" s="133">
        <v>34.79</v>
      </c>
      <c r="P146" s="133">
        <v>34.04</v>
      </c>
      <c r="Q146" s="133">
        <v>34.29</v>
      </c>
      <c r="R146" s="133">
        <v>33.65</v>
      </c>
      <c r="S146" s="133">
        <v>33.46</v>
      </c>
      <c r="T146" s="133">
        <v>33.799999999999997</v>
      </c>
      <c r="U146" s="133">
        <v>34.24</v>
      </c>
      <c r="V146" s="133">
        <v>34.42</v>
      </c>
      <c r="W146" s="133">
        <v>32.86</v>
      </c>
      <c r="X146" s="133">
        <v>33.1</v>
      </c>
      <c r="Y146" s="133">
        <v>33.93</v>
      </c>
      <c r="Z146" s="133">
        <v>33.67</v>
      </c>
      <c r="AA146" s="133">
        <v>34.03</v>
      </c>
      <c r="AB146" s="133">
        <v>34.04</v>
      </c>
      <c r="AC146" s="133">
        <v>33.24</v>
      </c>
      <c r="AD146" s="133">
        <v>33.11</v>
      </c>
      <c r="AE146" s="133">
        <v>33.97</v>
      </c>
      <c r="AF146" s="133">
        <v>33.53</v>
      </c>
      <c r="AG146" s="133">
        <v>29.55</v>
      </c>
      <c r="AH146" s="133">
        <v>28.22</v>
      </c>
      <c r="AI146" s="133">
        <v>32.93</v>
      </c>
      <c r="AJ146" s="133">
        <v>33.85</v>
      </c>
      <c r="AK146" s="133">
        <v>32.47</v>
      </c>
      <c r="AL146" s="133">
        <v>33.659999999999997</v>
      </c>
      <c r="AM146" s="133">
        <v>30.67</v>
      </c>
      <c r="AN146" s="133">
        <v>30.92</v>
      </c>
      <c r="AO146" s="133">
        <v>33.69</v>
      </c>
      <c r="AP146" s="133">
        <v>33.520000000000003</v>
      </c>
      <c r="AQ146" s="133">
        <v>34</v>
      </c>
      <c r="AR146" s="133">
        <v>34.35</v>
      </c>
    </row>
    <row r="147" spans="1:44">
      <c r="A147" s="133">
        <v>144</v>
      </c>
      <c r="B147" s="133">
        <v>1430</v>
      </c>
      <c r="C147" s="137"/>
      <c r="D147" s="136" t="s">
        <v>316</v>
      </c>
      <c r="E147" s="143">
        <f t="shared" si="4"/>
        <v>33.212105263157895</v>
      </c>
      <c r="F147" s="143">
        <f t="shared" si="5"/>
        <v>33.165789473684214</v>
      </c>
      <c r="G147" s="133">
        <v>33.92</v>
      </c>
      <c r="H147" s="133">
        <v>33.01</v>
      </c>
      <c r="I147" s="133">
        <v>33.56</v>
      </c>
      <c r="J147" s="133">
        <v>33.61</v>
      </c>
      <c r="K147" s="133">
        <v>32.28</v>
      </c>
      <c r="L147" s="133">
        <v>32.07</v>
      </c>
      <c r="M147" s="133">
        <v>33.619999999999997</v>
      </c>
      <c r="N147" s="133">
        <v>33.520000000000003</v>
      </c>
      <c r="O147" s="133">
        <v>34.799999999999997</v>
      </c>
      <c r="P147" s="133">
        <v>34.06</v>
      </c>
      <c r="Q147" s="133">
        <v>34.26</v>
      </c>
      <c r="R147" s="133">
        <v>33.700000000000003</v>
      </c>
      <c r="S147" s="133">
        <v>33.32</v>
      </c>
      <c r="T147" s="133">
        <v>33.74</v>
      </c>
      <c r="U147" s="133">
        <v>34.22</v>
      </c>
      <c r="V147" s="133">
        <v>34.46</v>
      </c>
      <c r="W147" s="133">
        <v>32.770000000000003</v>
      </c>
      <c r="X147" s="133">
        <v>33.130000000000003</v>
      </c>
      <c r="Y147" s="133">
        <v>33.89</v>
      </c>
      <c r="Z147" s="133">
        <v>33.71</v>
      </c>
      <c r="AA147" s="133">
        <v>34.03</v>
      </c>
      <c r="AB147" s="133">
        <v>34.049999999999997</v>
      </c>
      <c r="AC147" s="133">
        <v>33.26</v>
      </c>
      <c r="AD147" s="133">
        <v>33.1</v>
      </c>
      <c r="AE147" s="133">
        <v>33.94</v>
      </c>
      <c r="AF147" s="133">
        <v>33.479999999999997</v>
      </c>
      <c r="AG147" s="133">
        <v>29.53</v>
      </c>
      <c r="AH147" s="133">
        <v>28.21</v>
      </c>
      <c r="AI147" s="133">
        <v>32.89</v>
      </c>
      <c r="AJ147" s="133">
        <v>33.869999999999997</v>
      </c>
      <c r="AK147" s="133">
        <v>32.4</v>
      </c>
      <c r="AL147" s="133">
        <v>33.700000000000003</v>
      </c>
      <c r="AM147" s="133">
        <v>30.76</v>
      </c>
      <c r="AN147" s="133">
        <v>30.92</v>
      </c>
      <c r="AO147" s="133">
        <v>33.630000000000003</v>
      </c>
      <c r="AP147" s="133">
        <v>33.58</v>
      </c>
      <c r="AQ147" s="133">
        <v>33.950000000000003</v>
      </c>
      <c r="AR147" s="133">
        <v>34.229999999999997</v>
      </c>
    </row>
    <row r="148" spans="1:44">
      <c r="A148" s="133">
        <v>145</v>
      </c>
      <c r="B148" s="133">
        <v>1440</v>
      </c>
      <c r="C148" s="135">
        <v>24</v>
      </c>
      <c r="D148" s="136" t="s">
        <v>316</v>
      </c>
      <c r="E148" s="143">
        <f t="shared" si="4"/>
        <v>33.216842105263154</v>
      </c>
      <c r="F148" s="143">
        <f t="shared" si="5"/>
        <v>33.159473684210525</v>
      </c>
      <c r="G148" s="133">
        <v>33.9</v>
      </c>
      <c r="H148" s="133">
        <v>32.93</v>
      </c>
      <c r="I148" s="133">
        <v>33.619999999999997</v>
      </c>
      <c r="J148" s="133">
        <v>33.479999999999997</v>
      </c>
      <c r="K148" s="133">
        <v>32.29</v>
      </c>
      <c r="L148" s="133">
        <v>32.01</v>
      </c>
      <c r="M148" s="133">
        <v>33.700000000000003</v>
      </c>
      <c r="N148" s="133">
        <v>33.49</v>
      </c>
      <c r="O148" s="133">
        <v>34.68</v>
      </c>
      <c r="P148" s="133">
        <v>34.03</v>
      </c>
      <c r="Q148" s="133">
        <v>34.29</v>
      </c>
      <c r="R148" s="133">
        <v>33.71</v>
      </c>
      <c r="S148" s="133">
        <v>33.29</v>
      </c>
      <c r="T148" s="133">
        <v>33.67</v>
      </c>
      <c r="U148" s="133">
        <v>34.32</v>
      </c>
      <c r="V148" s="133">
        <v>34.5</v>
      </c>
      <c r="W148" s="133">
        <v>32.799999999999997</v>
      </c>
      <c r="X148" s="133">
        <v>33.1</v>
      </c>
      <c r="Y148" s="133">
        <v>33.909999999999997</v>
      </c>
      <c r="Z148" s="133">
        <v>33.74</v>
      </c>
      <c r="AA148" s="133">
        <v>33.99</v>
      </c>
      <c r="AB148" s="133">
        <v>34.11</v>
      </c>
      <c r="AC148" s="133">
        <v>33.28</v>
      </c>
      <c r="AD148" s="133">
        <v>33.119999999999997</v>
      </c>
      <c r="AE148" s="133">
        <v>33.94</v>
      </c>
      <c r="AF148" s="133">
        <v>33.520000000000003</v>
      </c>
      <c r="AG148" s="133">
        <v>29.52</v>
      </c>
      <c r="AH148" s="133">
        <v>28.24</v>
      </c>
      <c r="AI148" s="133">
        <v>32.9</v>
      </c>
      <c r="AJ148" s="133">
        <v>33.9</v>
      </c>
      <c r="AK148" s="133">
        <v>32.39</v>
      </c>
      <c r="AL148" s="133">
        <v>33.69</v>
      </c>
      <c r="AM148" s="133">
        <v>30.81</v>
      </c>
      <c r="AN148" s="133">
        <v>31.1</v>
      </c>
      <c r="AO148" s="133">
        <v>33.54</v>
      </c>
      <c r="AP148" s="133">
        <v>33.53</v>
      </c>
      <c r="AQ148" s="133">
        <v>33.950000000000003</v>
      </c>
      <c r="AR148" s="133">
        <v>34.159999999999997</v>
      </c>
    </row>
    <row r="149" spans="1:44">
      <c r="A149" s="133">
        <v>146</v>
      </c>
      <c r="B149" s="133">
        <v>1450</v>
      </c>
      <c r="C149" s="137"/>
      <c r="D149" s="136" t="s">
        <v>316</v>
      </c>
      <c r="E149" s="143">
        <f t="shared" si="4"/>
        <v>33.200000000000003</v>
      </c>
      <c r="F149" s="143">
        <f t="shared" si="5"/>
        <v>33.153684210526329</v>
      </c>
      <c r="G149" s="133">
        <v>33.92</v>
      </c>
      <c r="H149" s="133">
        <v>32.840000000000003</v>
      </c>
      <c r="I149" s="133">
        <v>33.67</v>
      </c>
      <c r="J149" s="133">
        <v>33.42</v>
      </c>
      <c r="K149" s="133">
        <v>32.28</v>
      </c>
      <c r="L149" s="133">
        <v>32.01</v>
      </c>
      <c r="M149" s="133">
        <v>33.65</v>
      </c>
      <c r="N149" s="133">
        <v>33.450000000000003</v>
      </c>
      <c r="O149" s="133">
        <v>34.56</v>
      </c>
      <c r="P149" s="133">
        <v>33.99</v>
      </c>
      <c r="Q149" s="133">
        <v>34.369999999999997</v>
      </c>
      <c r="R149" s="133">
        <v>33.72</v>
      </c>
      <c r="S149" s="133">
        <v>33.33</v>
      </c>
      <c r="T149" s="133">
        <v>33.700000000000003</v>
      </c>
      <c r="U149" s="133">
        <v>34.28</v>
      </c>
      <c r="V149" s="133">
        <v>34.51</v>
      </c>
      <c r="W149" s="133">
        <v>32.880000000000003</v>
      </c>
      <c r="X149" s="133">
        <v>33.1</v>
      </c>
      <c r="Y149" s="133">
        <v>33.92</v>
      </c>
      <c r="Z149" s="133">
        <v>33.75</v>
      </c>
      <c r="AA149" s="133">
        <v>33.9</v>
      </c>
      <c r="AB149" s="133">
        <v>34.159999999999997</v>
      </c>
      <c r="AC149" s="133">
        <v>33.29</v>
      </c>
      <c r="AD149" s="133">
        <v>33.130000000000003</v>
      </c>
      <c r="AE149" s="133">
        <v>33.86</v>
      </c>
      <c r="AF149" s="133">
        <v>33.520000000000003</v>
      </c>
      <c r="AG149" s="133">
        <v>29.49</v>
      </c>
      <c r="AH149" s="133">
        <v>28.2</v>
      </c>
      <c r="AI149" s="133">
        <v>32.85</v>
      </c>
      <c r="AJ149" s="133">
        <v>33.93</v>
      </c>
      <c r="AK149" s="133">
        <v>32.409999999999997</v>
      </c>
      <c r="AL149" s="133">
        <v>33.700000000000003</v>
      </c>
      <c r="AM149" s="133">
        <v>30.86</v>
      </c>
      <c r="AN149" s="133">
        <v>31.2</v>
      </c>
      <c r="AO149" s="133">
        <v>33.44</v>
      </c>
      <c r="AP149" s="133">
        <v>33.46</v>
      </c>
      <c r="AQ149" s="133">
        <v>33.840000000000003</v>
      </c>
      <c r="AR149" s="133">
        <v>34.130000000000003</v>
      </c>
    </row>
    <row r="150" spans="1:44">
      <c r="A150" s="133">
        <v>147</v>
      </c>
      <c r="B150" s="133">
        <v>1460</v>
      </c>
      <c r="C150" s="137"/>
      <c r="D150" s="136" t="s">
        <v>316</v>
      </c>
      <c r="E150" s="143">
        <f t="shared" si="4"/>
        <v>33.176842105263155</v>
      </c>
      <c r="F150" s="143">
        <f t="shared" si="5"/>
        <v>33.146315789473682</v>
      </c>
      <c r="G150" s="133">
        <v>33.76</v>
      </c>
      <c r="H150" s="133">
        <v>32.799999999999997</v>
      </c>
      <c r="I150" s="133">
        <v>33.72</v>
      </c>
      <c r="J150" s="133">
        <v>33.369999999999997</v>
      </c>
      <c r="K150" s="133">
        <v>32.28</v>
      </c>
      <c r="L150" s="133">
        <v>32.01</v>
      </c>
      <c r="M150" s="133">
        <v>33.61</v>
      </c>
      <c r="N150" s="133">
        <v>33.36</v>
      </c>
      <c r="O150" s="133">
        <v>34.61</v>
      </c>
      <c r="P150" s="133">
        <v>34.020000000000003</v>
      </c>
      <c r="Q150" s="133">
        <v>34.42</v>
      </c>
      <c r="R150" s="133">
        <v>33.61</v>
      </c>
      <c r="S150" s="133">
        <v>33.07</v>
      </c>
      <c r="T150" s="133">
        <v>33.9</v>
      </c>
      <c r="U150" s="133">
        <v>34.22</v>
      </c>
      <c r="V150" s="133">
        <v>34.49</v>
      </c>
      <c r="W150" s="133">
        <v>32.92</v>
      </c>
      <c r="X150" s="133">
        <v>33.1</v>
      </c>
      <c r="Y150" s="133">
        <v>33.9</v>
      </c>
      <c r="Z150" s="133">
        <v>33.74</v>
      </c>
      <c r="AA150" s="133">
        <v>33.99</v>
      </c>
      <c r="AB150" s="133">
        <v>34.11</v>
      </c>
      <c r="AC150" s="133">
        <v>33.28</v>
      </c>
      <c r="AD150" s="133">
        <v>33.15</v>
      </c>
      <c r="AE150" s="133">
        <v>33.909999999999997</v>
      </c>
      <c r="AF150" s="133">
        <v>33.53</v>
      </c>
      <c r="AG150" s="133">
        <v>29.42</v>
      </c>
      <c r="AH150" s="133">
        <v>28.15</v>
      </c>
      <c r="AI150" s="133">
        <v>32.89</v>
      </c>
      <c r="AJ150" s="133">
        <v>33.94</v>
      </c>
      <c r="AK150" s="133">
        <v>32.31</v>
      </c>
      <c r="AL150" s="133">
        <v>33.659999999999997</v>
      </c>
      <c r="AM150" s="133">
        <v>30.91</v>
      </c>
      <c r="AN150" s="133">
        <v>31.27</v>
      </c>
      <c r="AO150" s="133">
        <v>33.369999999999997</v>
      </c>
      <c r="AP150" s="133">
        <v>33.51</v>
      </c>
      <c r="AQ150" s="133">
        <v>33.770000000000003</v>
      </c>
      <c r="AR150" s="133">
        <v>34.06</v>
      </c>
    </row>
    <row r="151" spans="1:44">
      <c r="A151" s="133">
        <v>148</v>
      </c>
      <c r="B151" s="133">
        <v>1470</v>
      </c>
      <c r="C151" s="137"/>
      <c r="D151" s="136" t="s">
        <v>316</v>
      </c>
      <c r="E151" s="143">
        <f t="shared" si="4"/>
        <v>33.152631578947364</v>
      </c>
      <c r="F151" s="143">
        <f t="shared" si="5"/>
        <v>33.151052631578956</v>
      </c>
      <c r="G151" s="133">
        <v>33.72</v>
      </c>
      <c r="H151" s="133">
        <v>32.79</v>
      </c>
      <c r="I151" s="133">
        <v>33.78</v>
      </c>
      <c r="J151" s="133">
        <v>33.33</v>
      </c>
      <c r="K151" s="133">
        <v>32.270000000000003</v>
      </c>
      <c r="L151" s="133">
        <v>32.06</v>
      </c>
      <c r="M151" s="133">
        <v>33.549999999999997</v>
      </c>
      <c r="N151" s="133">
        <v>33.299999999999997</v>
      </c>
      <c r="O151" s="133">
        <v>34.58</v>
      </c>
      <c r="P151" s="133">
        <v>33.96</v>
      </c>
      <c r="Q151" s="133">
        <v>34.380000000000003</v>
      </c>
      <c r="R151" s="133">
        <v>33.61</v>
      </c>
      <c r="S151" s="133">
        <v>32.979999999999997</v>
      </c>
      <c r="T151" s="133">
        <v>34.020000000000003</v>
      </c>
      <c r="U151" s="133">
        <v>34.24</v>
      </c>
      <c r="V151" s="133">
        <v>34.54</v>
      </c>
      <c r="W151" s="133">
        <v>32.909999999999997</v>
      </c>
      <c r="X151" s="133">
        <v>33.18</v>
      </c>
      <c r="Y151" s="133">
        <v>33.869999999999997</v>
      </c>
      <c r="Z151" s="133">
        <v>33.74</v>
      </c>
      <c r="AA151" s="133">
        <v>34.04</v>
      </c>
      <c r="AB151" s="133">
        <v>34.03</v>
      </c>
      <c r="AC151" s="133">
        <v>33.270000000000003</v>
      </c>
      <c r="AD151" s="133">
        <v>33.14</v>
      </c>
      <c r="AE151" s="133">
        <v>33.89</v>
      </c>
      <c r="AF151" s="133">
        <v>33.56</v>
      </c>
      <c r="AG151" s="133">
        <v>29.36</v>
      </c>
      <c r="AH151" s="133">
        <v>28.12</v>
      </c>
      <c r="AI151" s="133">
        <v>32.86</v>
      </c>
      <c r="AJ151" s="133">
        <v>33.76</v>
      </c>
      <c r="AK151" s="133">
        <v>32.33</v>
      </c>
      <c r="AL151" s="133">
        <v>33.68</v>
      </c>
      <c r="AM151" s="133">
        <v>30.93</v>
      </c>
      <c r="AN151" s="133">
        <v>31.34</v>
      </c>
      <c r="AO151" s="133">
        <v>33.340000000000003</v>
      </c>
      <c r="AP151" s="133">
        <v>33.58</v>
      </c>
      <c r="AQ151" s="133">
        <v>33.6</v>
      </c>
      <c r="AR151" s="133">
        <v>34.130000000000003</v>
      </c>
    </row>
    <row r="152" spans="1:44">
      <c r="A152" s="133">
        <v>149</v>
      </c>
      <c r="B152" s="133">
        <v>1480</v>
      </c>
      <c r="C152" s="137"/>
      <c r="D152" s="136" t="s">
        <v>316</v>
      </c>
      <c r="E152" s="143">
        <f t="shared" si="4"/>
        <v>33.181052631578957</v>
      </c>
      <c r="F152" s="143">
        <f t="shared" si="5"/>
        <v>33.140526315789479</v>
      </c>
      <c r="G152" s="133">
        <v>33.770000000000003</v>
      </c>
      <c r="H152" s="133">
        <v>32.869999999999997</v>
      </c>
      <c r="I152" s="133">
        <v>33.74</v>
      </c>
      <c r="J152" s="133">
        <v>33.21</v>
      </c>
      <c r="K152" s="133">
        <v>32.229999999999997</v>
      </c>
      <c r="L152" s="133">
        <v>32.07</v>
      </c>
      <c r="M152" s="133">
        <v>33.57</v>
      </c>
      <c r="N152" s="133">
        <v>33.33</v>
      </c>
      <c r="O152" s="133">
        <v>34.54</v>
      </c>
      <c r="P152" s="133">
        <v>33.93</v>
      </c>
      <c r="Q152" s="133">
        <v>34.33</v>
      </c>
      <c r="R152" s="133">
        <v>33.67</v>
      </c>
      <c r="S152" s="133">
        <v>33</v>
      </c>
      <c r="T152" s="133">
        <v>34.020000000000003</v>
      </c>
      <c r="U152" s="133">
        <v>34.630000000000003</v>
      </c>
      <c r="V152" s="133">
        <v>34.53</v>
      </c>
      <c r="W152" s="133">
        <v>32.869999999999997</v>
      </c>
      <c r="X152" s="133">
        <v>33.200000000000003</v>
      </c>
      <c r="Y152" s="133">
        <v>33.93</v>
      </c>
      <c r="Z152" s="133">
        <v>33.76</v>
      </c>
      <c r="AA152" s="133">
        <v>34.03</v>
      </c>
      <c r="AB152" s="133">
        <v>33.85</v>
      </c>
      <c r="AC152" s="133">
        <v>33.28</v>
      </c>
      <c r="AD152" s="133">
        <v>33.159999999999997</v>
      </c>
      <c r="AE152" s="133">
        <v>33.81</v>
      </c>
      <c r="AF152" s="133">
        <v>33.549999999999997</v>
      </c>
      <c r="AG152" s="133">
        <v>29.41</v>
      </c>
      <c r="AH152" s="133">
        <v>28.13</v>
      </c>
      <c r="AI152" s="133">
        <v>32.840000000000003</v>
      </c>
      <c r="AJ152" s="133">
        <v>33.65</v>
      </c>
      <c r="AK152" s="133">
        <v>32.44</v>
      </c>
      <c r="AL152" s="133">
        <v>33.64</v>
      </c>
      <c r="AM152" s="133">
        <v>31.07</v>
      </c>
      <c r="AN152" s="133">
        <v>31.42</v>
      </c>
      <c r="AO152" s="133">
        <v>33.31</v>
      </c>
      <c r="AP152" s="133">
        <v>33.57</v>
      </c>
      <c r="AQ152" s="133">
        <v>33.64</v>
      </c>
      <c r="AR152" s="133">
        <v>34.11</v>
      </c>
    </row>
    <row r="153" spans="1:44">
      <c r="A153" s="133">
        <v>150</v>
      </c>
      <c r="B153" s="133">
        <v>1490</v>
      </c>
      <c r="C153" s="137"/>
      <c r="D153" s="136" t="s">
        <v>316</v>
      </c>
      <c r="E153" s="143">
        <f t="shared" si="4"/>
        <v>33.099473684210523</v>
      </c>
      <c r="F153" s="143">
        <f t="shared" si="5"/>
        <v>33.128421052631573</v>
      </c>
      <c r="G153" s="133">
        <v>33.83</v>
      </c>
      <c r="H153" s="133">
        <v>32.909999999999997</v>
      </c>
      <c r="I153" s="133">
        <v>33.74</v>
      </c>
      <c r="J153" s="133">
        <v>33.26</v>
      </c>
      <c r="K153" s="133">
        <v>32.14</v>
      </c>
      <c r="L153" s="133">
        <v>32.119999999999997</v>
      </c>
      <c r="M153" s="133">
        <v>33.47</v>
      </c>
      <c r="N153" s="133">
        <v>33.270000000000003</v>
      </c>
      <c r="O153" s="133">
        <v>34.51</v>
      </c>
      <c r="P153" s="133">
        <v>33.880000000000003</v>
      </c>
      <c r="Q153" s="133">
        <v>34.340000000000003</v>
      </c>
      <c r="R153" s="133">
        <v>33.65</v>
      </c>
      <c r="S153" s="133">
        <v>33.22</v>
      </c>
      <c r="T153" s="133">
        <v>33.89</v>
      </c>
      <c r="U153" s="133">
        <v>32.83</v>
      </c>
      <c r="V153" s="133">
        <v>34.409999999999997</v>
      </c>
      <c r="W153" s="133">
        <v>32.869999999999997</v>
      </c>
      <c r="X153" s="133">
        <v>33.26</v>
      </c>
      <c r="Y153" s="133">
        <v>33.92</v>
      </c>
      <c r="Z153" s="133">
        <v>33.76</v>
      </c>
      <c r="AA153" s="133">
        <v>34.03</v>
      </c>
      <c r="AB153" s="133">
        <v>33.75</v>
      </c>
      <c r="AC153" s="133">
        <v>33.29</v>
      </c>
      <c r="AD153" s="133">
        <v>33.159999999999997</v>
      </c>
      <c r="AE153" s="133">
        <v>33.799999999999997</v>
      </c>
      <c r="AF153" s="133">
        <v>33.57</v>
      </c>
      <c r="AG153" s="133">
        <v>29.38</v>
      </c>
      <c r="AH153" s="133">
        <v>28.13</v>
      </c>
      <c r="AI153" s="133">
        <v>32.869999999999997</v>
      </c>
      <c r="AJ153" s="133">
        <v>33.6</v>
      </c>
      <c r="AK153" s="133">
        <v>32.409999999999997</v>
      </c>
      <c r="AL153" s="133">
        <v>33.65</v>
      </c>
      <c r="AM153" s="133">
        <v>31.28</v>
      </c>
      <c r="AN153" s="133">
        <v>31.5</v>
      </c>
      <c r="AO153" s="133">
        <v>33.26</v>
      </c>
      <c r="AP153" s="133">
        <v>33.549999999999997</v>
      </c>
      <c r="AQ153" s="133">
        <v>33.700000000000003</v>
      </c>
      <c r="AR153" s="133">
        <v>34.119999999999997</v>
      </c>
    </row>
    <row r="154" spans="1:44">
      <c r="A154" s="133">
        <v>151</v>
      </c>
      <c r="B154" s="133">
        <v>1500</v>
      </c>
      <c r="C154" s="135">
        <v>25</v>
      </c>
      <c r="D154" s="136" t="s">
        <v>316</v>
      </c>
      <c r="E154" s="143">
        <f t="shared" si="4"/>
        <v>32.982105263157891</v>
      </c>
      <c r="F154" s="143">
        <f t="shared" si="5"/>
        <v>33.125263157894743</v>
      </c>
      <c r="G154" s="133">
        <v>33.9</v>
      </c>
      <c r="H154" s="133">
        <v>32.83</v>
      </c>
      <c r="I154" s="133">
        <v>33.619999999999997</v>
      </c>
      <c r="J154" s="133">
        <v>33.33</v>
      </c>
      <c r="K154" s="133">
        <v>32.130000000000003</v>
      </c>
      <c r="L154" s="133">
        <v>32.26</v>
      </c>
      <c r="M154" s="133">
        <v>33.380000000000003</v>
      </c>
      <c r="N154" s="133">
        <v>33.24</v>
      </c>
      <c r="O154" s="133">
        <v>34.49</v>
      </c>
      <c r="P154" s="133">
        <v>33.950000000000003</v>
      </c>
      <c r="Q154" s="133">
        <v>34.42</v>
      </c>
      <c r="R154" s="133">
        <v>33.71</v>
      </c>
      <c r="S154" s="133">
        <v>33.26</v>
      </c>
      <c r="T154" s="133">
        <v>33.78</v>
      </c>
      <c r="U154" s="133">
        <v>30.59</v>
      </c>
      <c r="V154" s="133">
        <v>34.39</v>
      </c>
      <c r="W154" s="133">
        <v>32.83</v>
      </c>
      <c r="X154" s="133">
        <v>33.299999999999997</v>
      </c>
      <c r="Y154" s="133">
        <v>33.94</v>
      </c>
      <c r="Z154" s="133">
        <v>33.75</v>
      </c>
      <c r="AA154" s="133">
        <v>33.909999999999997</v>
      </c>
      <c r="AB154" s="133">
        <v>33.76</v>
      </c>
      <c r="AC154" s="133">
        <v>33.29</v>
      </c>
      <c r="AD154" s="133">
        <v>33.14</v>
      </c>
      <c r="AE154" s="133">
        <v>33.83</v>
      </c>
      <c r="AF154" s="133">
        <v>33.49</v>
      </c>
      <c r="AG154" s="133">
        <v>29.32</v>
      </c>
      <c r="AH154" s="133">
        <v>28.12</v>
      </c>
      <c r="AI154" s="133">
        <v>32.85</v>
      </c>
      <c r="AJ154" s="133">
        <v>33.49</v>
      </c>
      <c r="AK154" s="133">
        <v>32.479999999999997</v>
      </c>
      <c r="AL154" s="133">
        <v>33.630000000000003</v>
      </c>
      <c r="AM154" s="133">
        <v>31.46</v>
      </c>
      <c r="AN154" s="133">
        <v>31.55</v>
      </c>
      <c r="AO154" s="133">
        <v>33.25</v>
      </c>
      <c r="AP154" s="133">
        <v>33.57</v>
      </c>
      <c r="AQ154" s="133">
        <v>33.71</v>
      </c>
      <c r="AR154" s="133">
        <v>34.090000000000003</v>
      </c>
    </row>
    <row r="155" spans="1:44">
      <c r="A155" s="133">
        <v>152</v>
      </c>
      <c r="B155" s="133">
        <v>1510</v>
      </c>
      <c r="C155" s="137"/>
      <c r="D155" s="136" t="s">
        <v>316</v>
      </c>
      <c r="E155" s="143">
        <f t="shared" si="4"/>
        <v>33.160526315789475</v>
      </c>
      <c r="F155" s="143">
        <f t="shared" si="5"/>
        <v>33.144210526315788</v>
      </c>
      <c r="G155" s="133">
        <v>33.94</v>
      </c>
      <c r="H155" s="133">
        <v>32.81</v>
      </c>
      <c r="I155" s="133">
        <v>33.549999999999997</v>
      </c>
      <c r="J155" s="133">
        <v>33.340000000000003</v>
      </c>
      <c r="K155" s="133">
        <v>32.130000000000003</v>
      </c>
      <c r="L155" s="133">
        <v>32.369999999999997</v>
      </c>
      <c r="M155" s="133">
        <v>33.340000000000003</v>
      </c>
      <c r="N155" s="133">
        <v>33.22</v>
      </c>
      <c r="O155" s="133">
        <v>34.479999999999997</v>
      </c>
      <c r="P155" s="133">
        <v>33.97</v>
      </c>
      <c r="Q155" s="133">
        <v>34.46</v>
      </c>
      <c r="R155" s="133">
        <v>33.770000000000003</v>
      </c>
      <c r="S155" s="133">
        <v>33.31</v>
      </c>
      <c r="T155" s="133">
        <v>33.74</v>
      </c>
      <c r="U155" s="133">
        <v>33.380000000000003</v>
      </c>
      <c r="V155" s="133">
        <v>34.4</v>
      </c>
      <c r="W155" s="133">
        <v>32.81</v>
      </c>
      <c r="X155" s="133">
        <v>33.31</v>
      </c>
      <c r="Y155" s="133">
        <v>33.93</v>
      </c>
      <c r="Z155" s="133">
        <v>33.74</v>
      </c>
      <c r="AA155" s="133">
        <v>33.909999999999997</v>
      </c>
      <c r="AB155" s="133">
        <v>33.76</v>
      </c>
      <c r="AC155" s="133">
        <v>33.25</v>
      </c>
      <c r="AD155" s="133">
        <v>33.130000000000003</v>
      </c>
      <c r="AE155" s="133">
        <v>33.78</v>
      </c>
      <c r="AF155" s="133">
        <v>33.51</v>
      </c>
      <c r="AG155" s="133">
        <v>29.33</v>
      </c>
      <c r="AH155" s="133">
        <v>28.15</v>
      </c>
      <c r="AI155" s="133">
        <v>32.909999999999997</v>
      </c>
      <c r="AJ155" s="133">
        <v>33.51</v>
      </c>
      <c r="AK155" s="133">
        <v>32.76</v>
      </c>
      <c r="AL155" s="133">
        <v>33.69</v>
      </c>
      <c r="AM155" s="133">
        <v>31.58</v>
      </c>
      <c r="AN155" s="133">
        <v>31.6</v>
      </c>
      <c r="AO155" s="133">
        <v>33.32</v>
      </c>
      <c r="AP155" s="133">
        <v>33.590000000000003</v>
      </c>
      <c r="AQ155" s="133">
        <v>33.880000000000003</v>
      </c>
      <c r="AR155" s="133">
        <v>34.130000000000003</v>
      </c>
    </row>
    <row r="156" spans="1:44">
      <c r="A156" s="133">
        <v>153</v>
      </c>
      <c r="B156" s="133">
        <v>1520</v>
      </c>
      <c r="C156" s="137"/>
      <c r="D156" s="136" t="s">
        <v>316</v>
      </c>
      <c r="E156" s="143">
        <f t="shared" si="4"/>
        <v>33.197368421052623</v>
      </c>
      <c r="F156" s="143">
        <f t="shared" si="5"/>
        <v>33.168947368421051</v>
      </c>
      <c r="G156" s="133">
        <v>33.86</v>
      </c>
      <c r="H156" s="133">
        <v>32.86</v>
      </c>
      <c r="I156" s="133">
        <v>33.54</v>
      </c>
      <c r="J156" s="133">
        <v>33.33</v>
      </c>
      <c r="K156" s="133">
        <v>32.1</v>
      </c>
      <c r="L156" s="133">
        <v>32.46</v>
      </c>
      <c r="M156" s="133">
        <v>33.4</v>
      </c>
      <c r="N156" s="133">
        <v>33.58</v>
      </c>
      <c r="O156" s="133">
        <v>34.44</v>
      </c>
      <c r="P156" s="133">
        <v>34.020000000000003</v>
      </c>
      <c r="Q156" s="133">
        <v>34.479999999999997</v>
      </c>
      <c r="R156" s="133">
        <v>33.78</v>
      </c>
      <c r="S156" s="133">
        <v>33.39</v>
      </c>
      <c r="T156" s="133">
        <v>33.72</v>
      </c>
      <c r="U156" s="133">
        <v>33.96</v>
      </c>
      <c r="V156" s="133">
        <v>34.369999999999997</v>
      </c>
      <c r="W156" s="133">
        <v>32.81</v>
      </c>
      <c r="X156" s="133">
        <v>33.36</v>
      </c>
      <c r="Y156" s="133">
        <v>33.89</v>
      </c>
      <c r="Z156" s="133">
        <v>33.75</v>
      </c>
      <c r="AA156" s="133">
        <v>33.92</v>
      </c>
      <c r="AB156" s="133">
        <v>33.75</v>
      </c>
      <c r="AC156" s="133">
        <v>33.21</v>
      </c>
      <c r="AD156" s="133">
        <v>33.159999999999997</v>
      </c>
      <c r="AE156" s="133">
        <v>33.659999999999997</v>
      </c>
      <c r="AF156" s="133">
        <v>33.56</v>
      </c>
      <c r="AG156" s="133">
        <v>29.37</v>
      </c>
      <c r="AH156" s="133">
        <v>28.15</v>
      </c>
      <c r="AI156" s="133">
        <v>32.869999999999997</v>
      </c>
      <c r="AJ156" s="133">
        <v>33.33</v>
      </c>
      <c r="AK156" s="133">
        <v>32.92</v>
      </c>
      <c r="AL156" s="133">
        <v>33.71</v>
      </c>
      <c r="AM156" s="133">
        <v>31.66</v>
      </c>
      <c r="AN156" s="133">
        <v>31.64</v>
      </c>
      <c r="AO156" s="133">
        <v>33.369999999999997</v>
      </c>
      <c r="AP156" s="133">
        <v>33.57</v>
      </c>
      <c r="AQ156" s="133">
        <v>33.9</v>
      </c>
      <c r="AR156" s="133">
        <v>34.11</v>
      </c>
    </row>
    <row r="157" spans="1:44">
      <c r="A157" s="133">
        <v>154</v>
      </c>
      <c r="B157" s="133">
        <v>1530</v>
      </c>
      <c r="C157" s="137"/>
      <c r="D157" s="136" t="s">
        <v>316</v>
      </c>
      <c r="E157" s="143">
        <f t="shared" si="4"/>
        <v>33.228421052631575</v>
      </c>
      <c r="F157" s="143">
        <f t="shared" si="5"/>
        <v>33.183157894736837</v>
      </c>
      <c r="G157" s="133">
        <v>33.79</v>
      </c>
      <c r="H157" s="133">
        <v>32.94</v>
      </c>
      <c r="I157" s="133">
        <v>33.49</v>
      </c>
      <c r="J157" s="133">
        <v>33.369999999999997</v>
      </c>
      <c r="K157" s="133">
        <v>32.090000000000003</v>
      </c>
      <c r="L157" s="133">
        <v>32.54</v>
      </c>
      <c r="M157" s="133">
        <v>33.520000000000003</v>
      </c>
      <c r="N157" s="133">
        <v>33.47</v>
      </c>
      <c r="O157" s="133">
        <v>34.35</v>
      </c>
      <c r="P157" s="133">
        <v>33.96</v>
      </c>
      <c r="Q157" s="133">
        <v>34.44</v>
      </c>
      <c r="R157" s="133">
        <v>33.770000000000003</v>
      </c>
      <c r="S157" s="133">
        <v>33.590000000000003</v>
      </c>
      <c r="T157" s="133">
        <v>33.89</v>
      </c>
      <c r="U157" s="133">
        <v>34.35</v>
      </c>
      <c r="V157" s="133">
        <v>34.49</v>
      </c>
      <c r="W157" s="133">
        <v>32.83</v>
      </c>
      <c r="X157" s="133">
        <v>33.35</v>
      </c>
      <c r="Y157" s="133">
        <v>33.909999999999997</v>
      </c>
      <c r="Z157" s="133">
        <v>33.76</v>
      </c>
      <c r="AA157" s="133">
        <v>33.94</v>
      </c>
      <c r="AB157" s="133">
        <v>33.76</v>
      </c>
      <c r="AC157" s="133">
        <v>33.26</v>
      </c>
      <c r="AD157" s="133">
        <v>33.22</v>
      </c>
      <c r="AE157" s="133">
        <v>33.520000000000003</v>
      </c>
      <c r="AF157" s="133">
        <v>33.630000000000003</v>
      </c>
      <c r="AG157" s="133">
        <v>29.33</v>
      </c>
      <c r="AH157" s="133">
        <v>28.14</v>
      </c>
      <c r="AI157" s="133">
        <v>32.909999999999997</v>
      </c>
      <c r="AJ157" s="133">
        <v>33.21</v>
      </c>
      <c r="AK157" s="133">
        <v>32.979999999999997</v>
      </c>
      <c r="AL157" s="133">
        <v>33.700000000000003</v>
      </c>
      <c r="AM157" s="133">
        <v>31.72</v>
      </c>
      <c r="AN157" s="133">
        <v>31.64</v>
      </c>
      <c r="AO157" s="133">
        <v>33.380000000000003</v>
      </c>
      <c r="AP157" s="133">
        <v>33.47</v>
      </c>
      <c r="AQ157" s="133">
        <v>33.94</v>
      </c>
      <c r="AR157" s="133">
        <v>34.17</v>
      </c>
    </row>
    <row r="158" spans="1:44">
      <c r="A158" s="133">
        <v>155</v>
      </c>
      <c r="B158" s="133">
        <v>1540</v>
      </c>
      <c r="C158" s="137"/>
      <c r="D158" s="136" t="s">
        <v>316</v>
      </c>
      <c r="E158" s="143">
        <f t="shared" si="4"/>
        <v>33.243157894736839</v>
      </c>
      <c r="F158" s="143">
        <f t="shared" si="5"/>
        <v>33.181052631578943</v>
      </c>
      <c r="G158" s="133">
        <v>33.909999999999997</v>
      </c>
      <c r="H158" s="133">
        <v>32.93</v>
      </c>
      <c r="I158" s="133">
        <v>33.5</v>
      </c>
      <c r="J158" s="133">
        <v>33.42</v>
      </c>
      <c r="K158" s="133">
        <v>32.07</v>
      </c>
      <c r="L158" s="133">
        <v>32.61</v>
      </c>
      <c r="M158" s="133">
        <v>33.520000000000003</v>
      </c>
      <c r="N158" s="133">
        <v>33.340000000000003</v>
      </c>
      <c r="O158" s="133">
        <v>34.299999999999997</v>
      </c>
      <c r="P158" s="133">
        <v>33.99</v>
      </c>
      <c r="Q158" s="133">
        <v>34.5</v>
      </c>
      <c r="R158" s="133">
        <v>33.770000000000003</v>
      </c>
      <c r="S158" s="133">
        <v>33.61</v>
      </c>
      <c r="T158" s="133">
        <v>33.770000000000003</v>
      </c>
      <c r="U158" s="133">
        <v>34.450000000000003</v>
      </c>
      <c r="V158" s="133">
        <v>34.49</v>
      </c>
      <c r="W158" s="133">
        <v>32.86</v>
      </c>
      <c r="X158" s="133">
        <v>33.369999999999997</v>
      </c>
      <c r="Y158" s="133">
        <v>33.92</v>
      </c>
      <c r="Z158" s="133">
        <v>33.75</v>
      </c>
      <c r="AA158" s="133">
        <v>34</v>
      </c>
      <c r="AB158" s="133">
        <v>33.74</v>
      </c>
      <c r="AC158" s="133">
        <v>33.270000000000003</v>
      </c>
      <c r="AD158" s="133">
        <v>33.22</v>
      </c>
      <c r="AE158" s="133">
        <v>33.54</v>
      </c>
      <c r="AF158" s="133">
        <v>33.69</v>
      </c>
      <c r="AG158" s="133">
        <v>29.32</v>
      </c>
      <c r="AH158" s="133">
        <v>28.15</v>
      </c>
      <c r="AI158" s="133">
        <v>32.880000000000003</v>
      </c>
      <c r="AJ158" s="133">
        <v>33.130000000000003</v>
      </c>
      <c r="AK158" s="133">
        <v>32.99</v>
      </c>
      <c r="AL158" s="133">
        <v>33.729999999999997</v>
      </c>
      <c r="AM158" s="133">
        <v>31.75</v>
      </c>
      <c r="AN158" s="133">
        <v>31.67</v>
      </c>
      <c r="AO158" s="133">
        <v>33.31</v>
      </c>
      <c r="AP158" s="133">
        <v>33.49</v>
      </c>
      <c r="AQ158" s="133">
        <v>33.92</v>
      </c>
      <c r="AR158" s="133">
        <v>34.18</v>
      </c>
    </row>
    <row r="159" spans="1:44">
      <c r="A159" s="133">
        <v>156</v>
      </c>
      <c r="B159" s="133">
        <v>1550</v>
      </c>
      <c r="C159" s="137"/>
      <c r="D159" s="136" t="s">
        <v>316</v>
      </c>
      <c r="E159" s="143">
        <f t="shared" si="4"/>
        <v>33.268947368421038</v>
      </c>
      <c r="F159" s="143">
        <f t="shared" si="5"/>
        <v>33.192631578947363</v>
      </c>
      <c r="G159" s="133">
        <v>33.94</v>
      </c>
      <c r="H159" s="133">
        <v>32.880000000000003</v>
      </c>
      <c r="I159" s="133">
        <v>33.53</v>
      </c>
      <c r="J159" s="133">
        <v>33.58</v>
      </c>
      <c r="K159" s="133">
        <v>32.08</v>
      </c>
      <c r="L159" s="133">
        <v>32.68</v>
      </c>
      <c r="M159" s="133">
        <v>33.54</v>
      </c>
      <c r="N159" s="133">
        <v>33.36</v>
      </c>
      <c r="O159" s="133">
        <v>34.25</v>
      </c>
      <c r="P159" s="133">
        <v>34.020000000000003</v>
      </c>
      <c r="Q159" s="133">
        <v>34.49</v>
      </c>
      <c r="R159" s="133">
        <v>33.79</v>
      </c>
      <c r="S159" s="133">
        <v>33.549999999999997</v>
      </c>
      <c r="T159" s="133">
        <v>33.659999999999997</v>
      </c>
      <c r="U159" s="133">
        <v>34.53</v>
      </c>
      <c r="V159" s="133">
        <v>34.4</v>
      </c>
      <c r="W159" s="133">
        <v>32.86</v>
      </c>
      <c r="X159" s="133">
        <v>33.369999999999997</v>
      </c>
      <c r="Y159" s="133">
        <v>33.9</v>
      </c>
      <c r="Z159" s="133">
        <v>33.74</v>
      </c>
      <c r="AA159" s="133">
        <v>34.01</v>
      </c>
      <c r="AB159" s="133">
        <v>33.78</v>
      </c>
      <c r="AC159" s="133">
        <v>33.229999999999997</v>
      </c>
      <c r="AD159" s="133">
        <v>33.22</v>
      </c>
      <c r="AE159" s="133">
        <v>33.96</v>
      </c>
      <c r="AF159" s="133">
        <v>33.71</v>
      </c>
      <c r="AG159" s="133">
        <v>29.33</v>
      </c>
      <c r="AH159" s="133">
        <v>28.16</v>
      </c>
      <c r="AI159" s="133">
        <v>32.89</v>
      </c>
      <c r="AJ159" s="133">
        <v>33.03</v>
      </c>
      <c r="AK159" s="133">
        <v>33.03</v>
      </c>
      <c r="AL159" s="133">
        <v>33.76</v>
      </c>
      <c r="AM159" s="133">
        <v>31.76</v>
      </c>
      <c r="AN159" s="133">
        <v>31.74</v>
      </c>
      <c r="AO159" s="133">
        <v>33.31</v>
      </c>
      <c r="AP159" s="133">
        <v>33.549999999999997</v>
      </c>
      <c r="AQ159" s="133">
        <v>33.92</v>
      </c>
      <c r="AR159" s="133">
        <v>34.229999999999997</v>
      </c>
    </row>
    <row r="160" spans="1:44">
      <c r="A160" s="133">
        <v>157</v>
      </c>
      <c r="B160" s="133">
        <v>1560</v>
      </c>
      <c r="C160" s="135">
        <v>26</v>
      </c>
      <c r="D160" s="136" t="s">
        <v>316</v>
      </c>
      <c r="E160" s="143">
        <f t="shared" si="4"/>
        <v>33.267894736842102</v>
      </c>
      <c r="F160" s="143">
        <f t="shared" si="5"/>
        <v>33.211052631578944</v>
      </c>
      <c r="G160" s="133">
        <v>33.99</v>
      </c>
      <c r="H160" s="133">
        <v>32.86</v>
      </c>
      <c r="I160" s="133">
        <v>33.43</v>
      </c>
      <c r="J160" s="133">
        <v>33.54</v>
      </c>
      <c r="K160" s="133">
        <v>32.11</v>
      </c>
      <c r="L160" s="133">
        <v>32.74</v>
      </c>
      <c r="M160" s="133">
        <v>33.590000000000003</v>
      </c>
      <c r="N160" s="133">
        <v>33.5</v>
      </c>
      <c r="O160" s="133">
        <v>34.21</v>
      </c>
      <c r="P160" s="133">
        <v>34.04</v>
      </c>
      <c r="Q160" s="133">
        <v>34.5</v>
      </c>
      <c r="R160" s="133">
        <v>33.82</v>
      </c>
      <c r="S160" s="133">
        <v>33.54</v>
      </c>
      <c r="T160" s="133">
        <v>33.700000000000003</v>
      </c>
      <c r="U160" s="133">
        <v>34.54</v>
      </c>
      <c r="V160" s="133">
        <v>34.39</v>
      </c>
      <c r="W160" s="133">
        <v>32.799999999999997</v>
      </c>
      <c r="X160" s="133">
        <v>33.44</v>
      </c>
      <c r="Y160" s="133">
        <v>33.880000000000003</v>
      </c>
      <c r="Z160" s="133">
        <v>33.76</v>
      </c>
      <c r="AA160" s="133">
        <v>34.01</v>
      </c>
      <c r="AB160" s="133">
        <v>33.78</v>
      </c>
      <c r="AC160" s="133">
        <v>33.21</v>
      </c>
      <c r="AD160" s="133">
        <v>33.21</v>
      </c>
      <c r="AE160" s="133">
        <v>33.909999999999997</v>
      </c>
      <c r="AF160" s="133">
        <v>33.72</v>
      </c>
      <c r="AG160" s="133">
        <v>29.34</v>
      </c>
      <c r="AH160" s="133">
        <v>28.15</v>
      </c>
      <c r="AI160" s="133">
        <v>32.99</v>
      </c>
      <c r="AJ160" s="133">
        <v>33.08</v>
      </c>
      <c r="AK160" s="133">
        <v>33.03</v>
      </c>
      <c r="AL160" s="133">
        <v>33.75</v>
      </c>
      <c r="AM160" s="133">
        <v>31.78</v>
      </c>
      <c r="AN160" s="133">
        <v>31.71</v>
      </c>
      <c r="AO160" s="133">
        <v>33.29</v>
      </c>
      <c r="AP160" s="133">
        <v>33.6</v>
      </c>
      <c r="AQ160" s="133">
        <v>33.94</v>
      </c>
      <c r="AR160" s="133">
        <v>34.22</v>
      </c>
    </row>
    <row r="161" spans="1:44">
      <c r="A161" s="133">
        <v>158</v>
      </c>
      <c r="B161" s="133">
        <v>1570</v>
      </c>
      <c r="C161" s="137"/>
      <c r="D161" s="136" t="s">
        <v>316</v>
      </c>
      <c r="E161" s="143">
        <f t="shared" si="4"/>
        <v>33.24421052631579</v>
      </c>
      <c r="F161" s="143">
        <f t="shared" si="5"/>
        <v>33.21473684210526</v>
      </c>
      <c r="G161" s="133">
        <v>34</v>
      </c>
      <c r="H161" s="133">
        <v>32.85</v>
      </c>
      <c r="I161" s="133">
        <v>33.380000000000003</v>
      </c>
      <c r="J161" s="133">
        <v>33.479999999999997</v>
      </c>
      <c r="K161" s="133">
        <v>32.090000000000003</v>
      </c>
      <c r="L161" s="133">
        <v>32.75</v>
      </c>
      <c r="M161" s="133">
        <v>33.57</v>
      </c>
      <c r="N161" s="133">
        <v>33.56</v>
      </c>
      <c r="O161" s="133">
        <v>34.18</v>
      </c>
      <c r="P161" s="133">
        <v>34.049999999999997</v>
      </c>
      <c r="Q161" s="133">
        <v>34.51</v>
      </c>
      <c r="R161" s="133">
        <v>33.83</v>
      </c>
      <c r="S161" s="133">
        <v>33.520000000000003</v>
      </c>
      <c r="T161" s="133">
        <v>33.64</v>
      </c>
      <c r="U161" s="133">
        <v>34.42</v>
      </c>
      <c r="V161" s="133">
        <v>34.44</v>
      </c>
      <c r="W161" s="133">
        <v>32.79</v>
      </c>
      <c r="X161" s="133">
        <v>33.49</v>
      </c>
      <c r="Y161" s="133">
        <v>33.86</v>
      </c>
      <c r="Z161" s="133">
        <v>33.75</v>
      </c>
      <c r="AA161" s="133">
        <v>33.93</v>
      </c>
      <c r="AB161" s="133">
        <v>33.81</v>
      </c>
      <c r="AC161" s="133">
        <v>33.22</v>
      </c>
      <c r="AD161" s="133">
        <v>33.229999999999997</v>
      </c>
      <c r="AE161" s="133">
        <v>33.83</v>
      </c>
      <c r="AF161" s="133">
        <v>33.659999999999997</v>
      </c>
      <c r="AG161" s="133">
        <v>29.31</v>
      </c>
      <c r="AH161" s="133">
        <v>28.12</v>
      </c>
      <c r="AI161" s="133">
        <v>32.96</v>
      </c>
      <c r="AJ161" s="133">
        <v>33.04</v>
      </c>
      <c r="AK161" s="133">
        <v>33.03</v>
      </c>
      <c r="AL161" s="133">
        <v>33.74</v>
      </c>
      <c r="AM161" s="133">
        <v>31.8</v>
      </c>
      <c r="AN161" s="133">
        <v>31.77</v>
      </c>
      <c r="AO161" s="133">
        <v>33.31</v>
      </c>
      <c r="AP161" s="133">
        <v>33.61</v>
      </c>
      <c r="AQ161" s="133">
        <v>33.93</v>
      </c>
      <c r="AR161" s="133">
        <v>34.26</v>
      </c>
    </row>
    <row r="162" spans="1:44">
      <c r="A162" s="133">
        <v>159</v>
      </c>
      <c r="B162" s="133">
        <v>1580</v>
      </c>
      <c r="C162" s="137"/>
      <c r="D162" s="136" t="s">
        <v>316</v>
      </c>
      <c r="E162" s="143">
        <f t="shared" si="4"/>
        <v>33.234736842105264</v>
      </c>
      <c r="F162" s="143">
        <f t="shared" si="5"/>
        <v>33.225789473684209</v>
      </c>
      <c r="G162" s="133">
        <v>34</v>
      </c>
      <c r="H162" s="133">
        <v>32.89</v>
      </c>
      <c r="I162" s="133">
        <v>33.340000000000003</v>
      </c>
      <c r="J162" s="133">
        <v>33.49</v>
      </c>
      <c r="K162" s="133">
        <v>32.07</v>
      </c>
      <c r="L162" s="133">
        <v>32.83</v>
      </c>
      <c r="M162" s="133">
        <v>33.51</v>
      </c>
      <c r="N162" s="133">
        <v>33.590000000000003</v>
      </c>
      <c r="O162" s="133">
        <v>34.24</v>
      </c>
      <c r="P162" s="133">
        <v>34.04</v>
      </c>
      <c r="Q162" s="133">
        <v>34.51</v>
      </c>
      <c r="R162" s="133">
        <v>33.840000000000003</v>
      </c>
      <c r="S162" s="133">
        <v>33.49</v>
      </c>
      <c r="T162" s="133">
        <v>33.54</v>
      </c>
      <c r="U162" s="133">
        <v>34.35</v>
      </c>
      <c r="V162" s="133">
        <v>34.520000000000003</v>
      </c>
      <c r="W162" s="133">
        <v>32.83</v>
      </c>
      <c r="X162" s="133">
        <v>33.54</v>
      </c>
      <c r="Y162" s="133">
        <v>33.909999999999997</v>
      </c>
      <c r="Z162" s="133">
        <v>33.75</v>
      </c>
      <c r="AA162" s="133">
        <v>33.950000000000003</v>
      </c>
      <c r="AB162" s="133">
        <v>33.85</v>
      </c>
      <c r="AC162" s="133">
        <v>33.22</v>
      </c>
      <c r="AD162" s="133">
        <v>33.200000000000003</v>
      </c>
      <c r="AE162" s="133">
        <v>33.85</v>
      </c>
      <c r="AF162" s="133">
        <v>33.65</v>
      </c>
      <c r="AG162" s="133">
        <v>29.26</v>
      </c>
      <c r="AH162" s="133">
        <v>28.11</v>
      </c>
      <c r="AI162" s="133">
        <v>32.869999999999997</v>
      </c>
      <c r="AJ162" s="133">
        <v>32.96</v>
      </c>
      <c r="AK162" s="133">
        <v>33.11</v>
      </c>
      <c r="AL162" s="133">
        <v>33.76</v>
      </c>
      <c r="AM162" s="133">
        <v>31.79</v>
      </c>
      <c r="AN162" s="133">
        <v>31.8</v>
      </c>
      <c r="AO162" s="133">
        <v>33.22</v>
      </c>
      <c r="AP162" s="133">
        <v>33.65</v>
      </c>
      <c r="AQ162" s="133">
        <v>33.94</v>
      </c>
      <c r="AR162" s="133">
        <v>34.28</v>
      </c>
    </row>
    <row r="163" spans="1:44">
      <c r="A163" s="133">
        <v>160</v>
      </c>
      <c r="B163" s="133">
        <v>1590</v>
      </c>
      <c r="C163" s="137"/>
      <c r="D163" s="136" t="s">
        <v>316</v>
      </c>
      <c r="E163" s="143">
        <f t="shared" si="4"/>
        <v>33.241578947368417</v>
      </c>
      <c r="F163" s="143">
        <f t="shared" si="5"/>
        <v>33.2078947368421</v>
      </c>
      <c r="G163" s="133">
        <v>34.07</v>
      </c>
      <c r="H163" s="133">
        <v>32.9</v>
      </c>
      <c r="I163" s="133">
        <v>33.36</v>
      </c>
      <c r="J163" s="133">
        <v>33.450000000000003</v>
      </c>
      <c r="K163" s="133">
        <v>32.06</v>
      </c>
      <c r="L163" s="133">
        <v>32.799999999999997</v>
      </c>
      <c r="M163" s="133">
        <v>33.479999999999997</v>
      </c>
      <c r="N163" s="133">
        <v>33.56</v>
      </c>
      <c r="O163" s="133">
        <v>34.25</v>
      </c>
      <c r="P163" s="133">
        <v>34.04</v>
      </c>
      <c r="Q163" s="133">
        <v>34.54</v>
      </c>
      <c r="R163" s="133">
        <v>33.83</v>
      </c>
      <c r="S163" s="133">
        <v>33.43</v>
      </c>
      <c r="T163" s="133">
        <v>33.43</v>
      </c>
      <c r="U163" s="133">
        <v>34.380000000000003</v>
      </c>
      <c r="V163" s="133">
        <v>34.479999999999997</v>
      </c>
      <c r="W163" s="133">
        <v>32.83</v>
      </c>
      <c r="X163" s="133">
        <v>33.56</v>
      </c>
      <c r="Y163" s="133">
        <v>33.93</v>
      </c>
      <c r="Z163" s="133">
        <v>33.72</v>
      </c>
      <c r="AA163" s="133">
        <v>34.01</v>
      </c>
      <c r="AB163" s="133">
        <v>33.869999999999997</v>
      </c>
      <c r="AC163" s="133">
        <v>33.22</v>
      </c>
      <c r="AD163" s="133">
        <v>33.159999999999997</v>
      </c>
      <c r="AE163" s="133">
        <v>33.880000000000003</v>
      </c>
      <c r="AF163" s="133">
        <v>33.65</v>
      </c>
      <c r="AG163" s="133">
        <v>29.2</v>
      </c>
      <c r="AH163" s="133">
        <v>28.1</v>
      </c>
      <c r="AI163" s="133">
        <v>32.86</v>
      </c>
      <c r="AJ163" s="133">
        <v>32.9</v>
      </c>
      <c r="AK163" s="133">
        <v>32.97</v>
      </c>
      <c r="AL163" s="133">
        <v>33.74</v>
      </c>
      <c r="AM163" s="133">
        <v>31.98</v>
      </c>
      <c r="AN163" s="133">
        <v>31.85</v>
      </c>
      <c r="AO163" s="133">
        <v>33.26</v>
      </c>
      <c r="AP163" s="133">
        <v>33.65</v>
      </c>
      <c r="AQ163" s="133">
        <v>33.880000000000003</v>
      </c>
      <c r="AR163" s="133">
        <v>34.26</v>
      </c>
    </row>
    <row r="164" spans="1:44">
      <c r="A164" s="133">
        <v>161</v>
      </c>
      <c r="B164" s="133">
        <v>1600</v>
      </c>
      <c r="C164" s="137"/>
      <c r="D164" s="136" t="s">
        <v>316</v>
      </c>
      <c r="E164" s="143">
        <f t="shared" si="4"/>
        <v>33.261578947368413</v>
      </c>
      <c r="F164" s="143">
        <f t="shared" si="5"/>
        <v>33.214736842105268</v>
      </c>
      <c r="G164" s="133">
        <v>34.14</v>
      </c>
      <c r="H164" s="133">
        <v>32.9</v>
      </c>
      <c r="I164" s="133">
        <v>33.380000000000003</v>
      </c>
      <c r="J164" s="133">
        <v>33.49</v>
      </c>
      <c r="K164" s="133">
        <v>32.090000000000003</v>
      </c>
      <c r="L164" s="133">
        <v>32.89</v>
      </c>
      <c r="M164" s="133">
        <v>33.479999999999997</v>
      </c>
      <c r="N164" s="133">
        <v>33.5</v>
      </c>
      <c r="O164" s="133">
        <v>34.35</v>
      </c>
      <c r="P164" s="133">
        <v>34.049999999999997</v>
      </c>
      <c r="Q164" s="133">
        <v>34.6</v>
      </c>
      <c r="R164" s="133">
        <v>33.700000000000003</v>
      </c>
      <c r="S164" s="133">
        <v>33.4</v>
      </c>
      <c r="T164" s="133">
        <v>33.39</v>
      </c>
      <c r="U164" s="133">
        <v>34.54</v>
      </c>
      <c r="V164" s="133">
        <v>34.549999999999997</v>
      </c>
      <c r="W164" s="133">
        <v>32.880000000000003</v>
      </c>
      <c r="X164" s="133">
        <v>33.53</v>
      </c>
      <c r="Y164" s="133">
        <v>33.9</v>
      </c>
      <c r="Z164" s="133">
        <v>33.74</v>
      </c>
      <c r="AA164" s="133">
        <v>34.08</v>
      </c>
      <c r="AB164" s="133">
        <v>33.97</v>
      </c>
      <c r="AC164" s="133">
        <v>33.26</v>
      </c>
      <c r="AD164" s="133">
        <v>33.18</v>
      </c>
      <c r="AE164" s="133">
        <v>33.9</v>
      </c>
      <c r="AF164" s="133">
        <v>33.68</v>
      </c>
      <c r="AG164" s="133">
        <v>29.22</v>
      </c>
      <c r="AH164" s="133">
        <v>28.11</v>
      </c>
      <c r="AI164" s="133">
        <v>32.880000000000003</v>
      </c>
      <c r="AJ164" s="133">
        <v>32.83</v>
      </c>
      <c r="AK164" s="133">
        <v>32.92</v>
      </c>
      <c r="AL164" s="133">
        <v>33.69</v>
      </c>
      <c r="AM164" s="133">
        <v>31.83</v>
      </c>
      <c r="AN164" s="133">
        <v>32</v>
      </c>
      <c r="AO164" s="133">
        <v>33.270000000000003</v>
      </c>
      <c r="AP164" s="133">
        <v>33.64</v>
      </c>
      <c r="AQ164" s="133">
        <v>33.85</v>
      </c>
      <c r="AR164" s="133">
        <v>34.24</v>
      </c>
    </row>
    <row r="165" spans="1:44">
      <c r="A165" s="133">
        <v>162</v>
      </c>
      <c r="B165" s="133">
        <v>1610</v>
      </c>
      <c r="C165" s="137"/>
      <c r="D165" s="136" t="s">
        <v>316</v>
      </c>
      <c r="E165" s="143">
        <f t="shared" si="4"/>
        <v>33.271052631578947</v>
      </c>
      <c r="F165" s="143">
        <f t="shared" si="5"/>
        <v>33.216842105263161</v>
      </c>
      <c r="G165" s="133">
        <v>34.18</v>
      </c>
      <c r="H165" s="133">
        <v>32.9</v>
      </c>
      <c r="I165" s="133">
        <v>33.32</v>
      </c>
      <c r="J165" s="133">
        <v>33.590000000000003</v>
      </c>
      <c r="K165" s="133">
        <v>32.08</v>
      </c>
      <c r="L165" s="133">
        <v>32.96</v>
      </c>
      <c r="M165" s="133">
        <v>33.49</v>
      </c>
      <c r="N165" s="133">
        <v>33.51</v>
      </c>
      <c r="O165" s="133">
        <v>34.479999999999997</v>
      </c>
      <c r="P165" s="133">
        <v>34.04</v>
      </c>
      <c r="Q165" s="133">
        <v>34.57</v>
      </c>
      <c r="R165" s="133">
        <v>33.619999999999997</v>
      </c>
      <c r="S165" s="133">
        <v>33.51</v>
      </c>
      <c r="T165" s="133">
        <v>33.380000000000003</v>
      </c>
      <c r="U165" s="133">
        <v>34.5</v>
      </c>
      <c r="V165" s="133">
        <v>34.5</v>
      </c>
      <c r="W165" s="133">
        <v>32.880000000000003</v>
      </c>
      <c r="X165" s="133">
        <v>33.549999999999997</v>
      </c>
      <c r="Y165" s="133">
        <v>33.909999999999997</v>
      </c>
      <c r="Z165" s="133">
        <v>33.74</v>
      </c>
      <c r="AA165" s="133">
        <v>34.119999999999997</v>
      </c>
      <c r="AB165" s="133">
        <v>34.11</v>
      </c>
      <c r="AC165" s="133">
        <v>33.28</v>
      </c>
      <c r="AD165" s="133">
        <v>33.159999999999997</v>
      </c>
      <c r="AE165" s="133">
        <v>33.82</v>
      </c>
      <c r="AF165" s="133">
        <v>33.64</v>
      </c>
      <c r="AG165" s="133">
        <v>29.18</v>
      </c>
      <c r="AH165" s="133">
        <v>28.09</v>
      </c>
      <c r="AI165" s="133">
        <v>32.89</v>
      </c>
      <c r="AJ165" s="133">
        <v>32.82</v>
      </c>
      <c r="AK165" s="133">
        <v>32.950000000000003</v>
      </c>
      <c r="AL165" s="133">
        <v>33.76</v>
      </c>
      <c r="AM165" s="133">
        <v>31.86</v>
      </c>
      <c r="AN165" s="133">
        <v>31.86</v>
      </c>
      <c r="AO165" s="133">
        <v>33.31</v>
      </c>
      <c r="AP165" s="133">
        <v>33.619999999999997</v>
      </c>
      <c r="AQ165" s="133">
        <v>33.82</v>
      </c>
      <c r="AR165" s="133">
        <v>34.270000000000003</v>
      </c>
    </row>
    <row r="166" spans="1:44">
      <c r="A166" s="133">
        <v>163</v>
      </c>
      <c r="B166" s="133">
        <v>1620</v>
      </c>
      <c r="C166" s="135">
        <v>27</v>
      </c>
      <c r="D166" s="136" t="s">
        <v>316</v>
      </c>
      <c r="E166" s="143">
        <f t="shared" si="4"/>
        <v>33.286315789473683</v>
      </c>
      <c r="F166" s="143">
        <f t="shared" si="5"/>
        <v>33.218947368421048</v>
      </c>
      <c r="G166" s="133">
        <v>34.18</v>
      </c>
      <c r="H166" s="133">
        <v>32.869999999999997</v>
      </c>
      <c r="I166" s="133">
        <v>33.21</v>
      </c>
      <c r="J166" s="133">
        <v>33.659999999999997</v>
      </c>
      <c r="K166" s="133">
        <v>32.06</v>
      </c>
      <c r="L166" s="133">
        <v>33.020000000000003</v>
      </c>
      <c r="M166" s="133">
        <v>33.6</v>
      </c>
      <c r="N166" s="133">
        <v>33.479999999999997</v>
      </c>
      <c r="O166" s="133">
        <v>34.61</v>
      </c>
      <c r="P166" s="133">
        <v>34.06</v>
      </c>
      <c r="Q166" s="133">
        <v>34.61</v>
      </c>
      <c r="R166" s="133">
        <v>33.68</v>
      </c>
      <c r="S166" s="133">
        <v>33.46</v>
      </c>
      <c r="T166" s="133">
        <v>33.36</v>
      </c>
      <c r="U166" s="133">
        <v>34.340000000000003</v>
      </c>
      <c r="V166" s="133">
        <v>34.5</v>
      </c>
      <c r="W166" s="133">
        <v>32.979999999999997</v>
      </c>
      <c r="X166" s="133">
        <v>33.549999999999997</v>
      </c>
      <c r="Y166" s="133">
        <v>33.89</v>
      </c>
      <c r="Z166" s="133">
        <v>33.75</v>
      </c>
      <c r="AA166" s="133">
        <v>34.11</v>
      </c>
      <c r="AB166" s="133">
        <v>34.15</v>
      </c>
      <c r="AC166" s="133">
        <v>33.270000000000003</v>
      </c>
      <c r="AD166" s="133">
        <v>33.15</v>
      </c>
      <c r="AE166" s="133">
        <v>33.9</v>
      </c>
      <c r="AF166" s="133">
        <v>33.729999999999997</v>
      </c>
      <c r="AG166" s="133">
        <v>29.16</v>
      </c>
      <c r="AH166" s="133">
        <v>28.09</v>
      </c>
      <c r="AI166" s="133">
        <v>32.880000000000003</v>
      </c>
      <c r="AJ166" s="133">
        <v>32.76</v>
      </c>
      <c r="AK166" s="133">
        <v>33</v>
      </c>
      <c r="AL166" s="133">
        <v>33.74</v>
      </c>
      <c r="AM166" s="133">
        <v>31.9</v>
      </c>
      <c r="AN166" s="133">
        <v>31.77</v>
      </c>
      <c r="AO166" s="133">
        <v>33.4</v>
      </c>
      <c r="AP166" s="133">
        <v>33.57</v>
      </c>
      <c r="AQ166" s="133">
        <v>33.880000000000003</v>
      </c>
      <c r="AR166" s="133">
        <v>34.270000000000003</v>
      </c>
    </row>
    <row r="167" spans="1:44">
      <c r="A167" s="133">
        <v>164</v>
      </c>
      <c r="B167" s="133">
        <v>1630</v>
      </c>
      <c r="C167" s="137"/>
      <c r="D167" s="136" t="s">
        <v>316</v>
      </c>
      <c r="E167" s="143">
        <f t="shared" si="4"/>
        <v>33.306842105263151</v>
      </c>
      <c r="F167" s="143">
        <f t="shared" si="5"/>
        <v>33.229473684210532</v>
      </c>
      <c r="G167" s="133">
        <v>34.229999999999997</v>
      </c>
      <c r="H167" s="133">
        <v>32.83</v>
      </c>
      <c r="I167" s="133">
        <v>33.17</v>
      </c>
      <c r="J167" s="133">
        <v>33.67</v>
      </c>
      <c r="K167" s="133">
        <v>32.07</v>
      </c>
      <c r="L167" s="133">
        <v>33.07</v>
      </c>
      <c r="M167" s="133">
        <v>33.729999999999997</v>
      </c>
      <c r="N167" s="133">
        <v>33.46</v>
      </c>
      <c r="O167" s="133">
        <v>34.72</v>
      </c>
      <c r="P167" s="133">
        <v>34.1</v>
      </c>
      <c r="Q167" s="133">
        <v>34.549999999999997</v>
      </c>
      <c r="R167" s="133">
        <v>33.76</v>
      </c>
      <c r="S167" s="133">
        <v>33.409999999999997</v>
      </c>
      <c r="T167" s="133">
        <v>33.4</v>
      </c>
      <c r="U167" s="133">
        <v>34.42</v>
      </c>
      <c r="V167" s="133">
        <v>34.409999999999997</v>
      </c>
      <c r="W167" s="133">
        <v>33.049999999999997</v>
      </c>
      <c r="X167" s="133">
        <v>33.590000000000003</v>
      </c>
      <c r="Y167" s="133">
        <v>33.85</v>
      </c>
      <c r="Z167" s="133">
        <v>33.74</v>
      </c>
      <c r="AA167" s="133">
        <v>34.14</v>
      </c>
      <c r="AB167" s="133">
        <v>34.14</v>
      </c>
      <c r="AC167" s="133">
        <v>33.26</v>
      </c>
      <c r="AD167" s="133">
        <v>33.19</v>
      </c>
      <c r="AE167" s="133">
        <v>33.94</v>
      </c>
      <c r="AF167" s="133">
        <v>33.74</v>
      </c>
      <c r="AG167" s="133">
        <v>29.17</v>
      </c>
      <c r="AH167" s="133">
        <v>28.08</v>
      </c>
      <c r="AI167" s="133">
        <v>32.880000000000003</v>
      </c>
      <c r="AJ167" s="133">
        <v>32.79</v>
      </c>
      <c r="AK167" s="133">
        <v>33.06</v>
      </c>
      <c r="AL167" s="133">
        <v>33.75</v>
      </c>
      <c r="AM167" s="133">
        <v>31.81</v>
      </c>
      <c r="AN167" s="133">
        <v>31.82</v>
      </c>
      <c r="AO167" s="133">
        <v>33.46</v>
      </c>
      <c r="AP167" s="133">
        <v>33.590000000000003</v>
      </c>
      <c r="AQ167" s="133">
        <v>33.909999999999997</v>
      </c>
      <c r="AR167" s="133">
        <v>34.229999999999997</v>
      </c>
    </row>
    <row r="168" spans="1:44">
      <c r="A168" s="133">
        <v>165</v>
      </c>
      <c r="B168" s="133">
        <v>1640</v>
      </c>
      <c r="C168" s="137"/>
      <c r="D168" s="136" t="s">
        <v>316</v>
      </c>
      <c r="E168" s="143">
        <f t="shared" si="4"/>
        <v>33.340000000000003</v>
      </c>
      <c r="F168" s="143">
        <f t="shared" si="5"/>
        <v>33.245789473684212</v>
      </c>
      <c r="G168" s="133">
        <v>34.270000000000003</v>
      </c>
      <c r="H168" s="133">
        <v>32.83</v>
      </c>
      <c r="I168" s="133">
        <v>33.35</v>
      </c>
      <c r="J168" s="133">
        <v>33.72</v>
      </c>
      <c r="K168" s="133">
        <v>32.06</v>
      </c>
      <c r="L168" s="133">
        <v>33.03</v>
      </c>
      <c r="M168" s="133">
        <v>33.78</v>
      </c>
      <c r="N168" s="133">
        <v>33.46</v>
      </c>
      <c r="O168" s="133">
        <v>34.72</v>
      </c>
      <c r="P168" s="133">
        <v>34.1</v>
      </c>
      <c r="Q168" s="133">
        <v>34.6</v>
      </c>
      <c r="R168" s="133">
        <v>33.78</v>
      </c>
      <c r="S168" s="133">
        <v>33.43</v>
      </c>
      <c r="T168" s="133">
        <v>33.43</v>
      </c>
      <c r="U168" s="133">
        <v>34.520000000000003</v>
      </c>
      <c r="V168" s="133">
        <v>34.39</v>
      </c>
      <c r="W168" s="133">
        <v>33.08</v>
      </c>
      <c r="X168" s="133">
        <v>33.58</v>
      </c>
      <c r="Y168" s="133">
        <v>33.85</v>
      </c>
      <c r="Z168" s="133">
        <v>33.729999999999997</v>
      </c>
      <c r="AA168" s="133">
        <v>34.159999999999997</v>
      </c>
      <c r="AB168" s="133">
        <v>34.130000000000003</v>
      </c>
      <c r="AC168" s="133">
        <v>33.31</v>
      </c>
      <c r="AD168" s="133">
        <v>33.21</v>
      </c>
      <c r="AE168" s="133">
        <v>33.950000000000003</v>
      </c>
      <c r="AF168" s="133">
        <v>33.78</v>
      </c>
      <c r="AG168" s="133">
        <v>29.2</v>
      </c>
      <c r="AH168" s="133">
        <v>28.08</v>
      </c>
      <c r="AI168" s="133">
        <v>32.880000000000003</v>
      </c>
      <c r="AJ168" s="133">
        <v>32.82</v>
      </c>
      <c r="AK168" s="133">
        <v>33.17</v>
      </c>
      <c r="AL168" s="133">
        <v>33.83</v>
      </c>
      <c r="AM168" s="133">
        <v>31.71</v>
      </c>
      <c r="AN168" s="133">
        <v>32</v>
      </c>
      <c r="AO168" s="133">
        <v>33.44</v>
      </c>
      <c r="AP168" s="133">
        <v>33.56</v>
      </c>
      <c r="AQ168" s="133">
        <v>33.979999999999997</v>
      </c>
      <c r="AR168" s="133">
        <v>34.21</v>
      </c>
    </row>
    <row r="169" spans="1:44">
      <c r="A169" s="133">
        <v>166</v>
      </c>
      <c r="B169" s="133">
        <v>1650</v>
      </c>
      <c r="C169" s="137"/>
      <c r="D169" s="136" t="s">
        <v>316</v>
      </c>
      <c r="E169" s="143">
        <f t="shared" si="4"/>
        <v>33.324210526315788</v>
      </c>
      <c r="F169" s="143">
        <f t="shared" si="5"/>
        <v>33.260526315789463</v>
      </c>
      <c r="G169" s="133">
        <v>34.33</v>
      </c>
      <c r="H169" s="133">
        <v>32.840000000000003</v>
      </c>
      <c r="I169" s="133">
        <v>33.36</v>
      </c>
      <c r="J169" s="133">
        <v>33.700000000000003</v>
      </c>
      <c r="K169" s="133">
        <v>32.08</v>
      </c>
      <c r="L169" s="133">
        <v>33.11</v>
      </c>
      <c r="M169" s="133">
        <v>33.76</v>
      </c>
      <c r="N169" s="133">
        <v>33.46</v>
      </c>
      <c r="O169" s="133">
        <v>34.76</v>
      </c>
      <c r="P169" s="133">
        <v>34.130000000000003</v>
      </c>
      <c r="Q169" s="133">
        <v>34.6</v>
      </c>
      <c r="R169" s="133">
        <v>33.729999999999997</v>
      </c>
      <c r="S169" s="133">
        <v>33.28</v>
      </c>
      <c r="T169" s="133">
        <v>33.67</v>
      </c>
      <c r="U169" s="133">
        <v>34.409999999999997</v>
      </c>
      <c r="V169" s="133">
        <v>34.46</v>
      </c>
      <c r="W169" s="133">
        <v>33.15</v>
      </c>
      <c r="X169" s="133">
        <v>33.56</v>
      </c>
      <c r="Y169" s="133">
        <v>33.89</v>
      </c>
      <c r="Z169" s="133">
        <v>33.700000000000003</v>
      </c>
      <c r="AA169" s="133">
        <v>34.14</v>
      </c>
      <c r="AB169" s="133">
        <v>34.119999999999997</v>
      </c>
      <c r="AC169" s="133">
        <v>33.31</v>
      </c>
      <c r="AD169" s="133">
        <v>33.21</v>
      </c>
      <c r="AE169" s="133">
        <v>33.92</v>
      </c>
      <c r="AF169" s="133">
        <v>33.81</v>
      </c>
      <c r="AG169" s="133">
        <v>29.19</v>
      </c>
      <c r="AH169" s="133">
        <v>28.09</v>
      </c>
      <c r="AI169" s="133">
        <v>32.840000000000003</v>
      </c>
      <c r="AJ169" s="133">
        <v>32.799999999999997</v>
      </c>
      <c r="AK169" s="133">
        <v>33.090000000000003</v>
      </c>
      <c r="AL169" s="133">
        <v>33.85</v>
      </c>
      <c r="AM169" s="133">
        <v>31.63</v>
      </c>
      <c r="AN169" s="133">
        <v>31.9</v>
      </c>
      <c r="AO169" s="133">
        <v>33.409999999999997</v>
      </c>
      <c r="AP169" s="133">
        <v>33.619999999999997</v>
      </c>
      <c r="AQ169" s="133">
        <v>34.01</v>
      </c>
      <c r="AR169" s="133">
        <v>34.19</v>
      </c>
    </row>
    <row r="170" spans="1:44">
      <c r="A170" s="133">
        <v>167</v>
      </c>
      <c r="B170" s="133">
        <v>1660</v>
      </c>
      <c r="C170" s="137"/>
      <c r="D170" s="136" t="s">
        <v>316</v>
      </c>
      <c r="E170" s="143">
        <f t="shared" si="4"/>
        <v>33.321052631578951</v>
      </c>
      <c r="F170" s="143">
        <f t="shared" si="5"/>
        <v>33.270526315789468</v>
      </c>
      <c r="G170" s="133">
        <v>34.42</v>
      </c>
      <c r="H170" s="133">
        <v>32.89</v>
      </c>
      <c r="I170" s="133">
        <v>33.43</v>
      </c>
      <c r="J170" s="133">
        <v>33.78</v>
      </c>
      <c r="K170" s="133">
        <v>32.07</v>
      </c>
      <c r="L170" s="133">
        <v>33.159999999999997</v>
      </c>
      <c r="M170" s="133">
        <v>33.72</v>
      </c>
      <c r="N170" s="133">
        <v>33.43</v>
      </c>
      <c r="O170" s="133">
        <v>34.799999999999997</v>
      </c>
      <c r="P170" s="133">
        <v>34.130000000000003</v>
      </c>
      <c r="Q170" s="133">
        <v>34.6</v>
      </c>
      <c r="R170" s="133">
        <v>33.72</v>
      </c>
      <c r="S170" s="133">
        <v>33.200000000000003</v>
      </c>
      <c r="T170" s="133">
        <v>33.89</v>
      </c>
      <c r="U170" s="133">
        <v>34.44</v>
      </c>
      <c r="V170" s="133">
        <v>34.5</v>
      </c>
      <c r="W170" s="133">
        <v>33.14</v>
      </c>
      <c r="X170" s="133">
        <v>33.56</v>
      </c>
      <c r="Y170" s="133">
        <v>33.93</v>
      </c>
      <c r="Z170" s="133">
        <v>33.619999999999997</v>
      </c>
      <c r="AA170" s="133">
        <v>34.17</v>
      </c>
      <c r="AB170" s="133">
        <v>34.130000000000003</v>
      </c>
      <c r="AC170" s="133">
        <v>33.28</v>
      </c>
      <c r="AD170" s="133">
        <v>33.19</v>
      </c>
      <c r="AE170" s="133">
        <v>33.97</v>
      </c>
      <c r="AF170" s="133">
        <v>33.83</v>
      </c>
      <c r="AG170" s="133">
        <v>29.21</v>
      </c>
      <c r="AH170" s="133">
        <v>28.09</v>
      </c>
      <c r="AI170" s="133">
        <v>32.85</v>
      </c>
      <c r="AJ170" s="133">
        <v>32.729999999999997</v>
      </c>
      <c r="AK170" s="133">
        <v>32.89</v>
      </c>
      <c r="AL170" s="133">
        <v>33.840000000000003</v>
      </c>
      <c r="AM170" s="133">
        <v>31.55</v>
      </c>
      <c r="AN170" s="133">
        <v>31.8</v>
      </c>
      <c r="AO170" s="133">
        <v>33.380000000000003</v>
      </c>
      <c r="AP170" s="133">
        <v>33.67</v>
      </c>
      <c r="AQ170" s="133">
        <v>34.049999999999997</v>
      </c>
      <c r="AR170" s="133">
        <v>34.18</v>
      </c>
    </row>
    <row r="171" spans="1:44">
      <c r="A171" s="133">
        <v>168</v>
      </c>
      <c r="B171" s="133">
        <v>1670</v>
      </c>
      <c r="C171" s="137"/>
      <c r="D171" s="136" t="s">
        <v>316</v>
      </c>
      <c r="E171" s="143">
        <f t="shared" si="4"/>
        <v>33.295789473684209</v>
      </c>
      <c r="F171" s="143">
        <f t="shared" si="5"/>
        <v>33.27210526315789</v>
      </c>
      <c r="G171" s="133">
        <v>34.47</v>
      </c>
      <c r="H171" s="133">
        <v>32.840000000000003</v>
      </c>
      <c r="I171" s="133">
        <v>33.46</v>
      </c>
      <c r="J171" s="133">
        <v>33.79</v>
      </c>
      <c r="K171" s="133">
        <v>32.049999999999997</v>
      </c>
      <c r="L171" s="133">
        <v>33.17</v>
      </c>
      <c r="M171" s="133">
        <v>33.590000000000003</v>
      </c>
      <c r="N171" s="133">
        <v>33.450000000000003</v>
      </c>
      <c r="O171" s="133">
        <v>34.83</v>
      </c>
      <c r="P171" s="133">
        <v>34.159999999999997</v>
      </c>
      <c r="Q171" s="133">
        <v>34.549999999999997</v>
      </c>
      <c r="R171" s="133">
        <v>33.71</v>
      </c>
      <c r="S171" s="133">
        <v>33.21</v>
      </c>
      <c r="T171" s="133">
        <v>34.04</v>
      </c>
      <c r="U171" s="133">
        <v>34.520000000000003</v>
      </c>
      <c r="V171" s="133">
        <v>34.450000000000003</v>
      </c>
      <c r="W171" s="133">
        <v>33.08</v>
      </c>
      <c r="X171" s="133">
        <v>33.57</v>
      </c>
      <c r="Y171" s="133">
        <v>33.92</v>
      </c>
      <c r="Z171" s="133">
        <v>33.630000000000003</v>
      </c>
      <c r="AA171" s="133">
        <v>34.08</v>
      </c>
      <c r="AB171" s="133">
        <v>34.06</v>
      </c>
      <c r="AC171" s="133">
        <v>33.29</v>
      </c>
      <c r="AD171" s="133">
        <v>33.200000000000003</v>
      </c>
      <c r="AE171" s="133">
        <v>34.03</v>
      </c>
      <c r="AF171" s="133">
        <v>33.92</v>
      </c>
      <c r="AG171" s="133">
        <v>29.2</v>
      </c>
      <c r="AH171" s="133">
        <v>28.06</v>
      </c>
      <c r="AI171" s="133">
        <v>32.799999999999997</v>
      </c>
      <c r="AJ171" s="133">
        <v>32.74</v>
      </c>
      <c r="AK171" s="133">
        <v>32.630000000000003</v>
      </c>
      <c r="AL171" s="133">
        <v>33.79</v>
      </c>
      <c r="AM171" s="133">
        <v>31.55</v>
      </c>
      <c r="AN171" s="133">
        <v>31.81</v>
      </c>
      <c r="AO171" s="133">
        <v>33.369999999999997</v>
      </c>
      <c r="AP171" s="133">
        <v>33.619999999999997</v>
      </c>
      <c r="AQ171" s="133">
        <v>33.99</v>
      </c>
      <c r="AR171" s="133">
        <v>34.159999999999997</v>
      </c>
    </row>
    <row r="172" spans="1:44">
      <c r="A172" s="133">
        <v>169</v>
      </c>
      <c r="B172" s="133">
        <v>1680</v>
      </c>
      <c r="C172" s="135">
        <v>28</v>
      </c>
      <c r="D172" s="136" t="s">
        <v>316</v>
      </c>
      <c r="E172" s="143">
        <f t="shared" si="4"/>
        <v>33.278421052631572</v>
      </c>
      <c r="F172" s="143">
        <f t="shared" si="5"/>
        <v>33.270000000000003</v>
      </c>
      <c r="G172" s="133">
        <v>34.53</v>
      </c>
      <c r="H172" s="133">
        <v>32.83</v>
      </c>
      <c r="I172" s="133">
        <v>33.450000000000003</v>
      </c>
      <c r="J172" s="133">
        <v>33.72</v>
      </c>
      <c r="K172" s="133">
        <v>32.03</v>
      </c>
      <c r="L172" s="133">
        <v>33.24</v>
      </c>
      <c r="M172" s="133">
        <v>33.6</v>
      </c>
      <c r="N172" s="133">
        <v>33.53</v>
      </c>
      <c r="O172" s="133">
        <v>34.85</v>
      </c>
      <c r="P172" s="133">
        <v>34.14</v>
      </c>
      <c r="Q172" s="133">
        <v>34.47</v>
      </c>
      <c r="R172" s="133">
        <v>33.74</v>
      </c>
      <c r="S172" s="133">
        <v>33.159999999999997</v>
      </c>
      <c r="T172" s="133">
        <v>34.15</v>
      </c>
      <c r="U172" s="133">
        <v>34.46</v>
      </c>
      <c r="V172" s="133">
        <v>34.44</v>
      </c>
      <c r="W172" s="133">
        <v>33.049999999999997</v>
      </c>
      <c r="X172" s="133">
        <v>33.58</v>
      </c>
      <c r="Y172" s="133">
        <v>33.89</v>
      </c>
      <c r="Z172" s="133">
        <v>33.51</v>
      </c>
      <c r="AA172" s="133">
        <v>34.03</v>
      </c>
      <c r="AB172" s="133">
        <v>34.01</v>
      </c>
      <c r="AC172" s="133">
        <v>33.32</v>
      </c>
      <c r="AD172" s="133">
        <v>33.24</v>
      </c>
      <c r="AE172" s="133">
        <v>33.979999999999997</v>
      </c>
      <c r="AF172" s="133">
        <v>33.92</v>
      </c>
      <c r="AG172" s="133">
        <v>29.33</v>
      </c>
      <c r="AH172" s="133">
        <v>28.05</v>
      </c>
      <c r="AI172" s="133">
        <v>32.78</v>
      </c>
      <c r="AJ172" s="133">
        <v>32.78</v>
      </c>
      <c r="AK172" s="133">
        <v>32.549999999999997</v>
      </c>
      <c r="AL172" s="133">
        <v>33.75</v>
      </c>
      <c r="AM172" s="133">
        <v>31.54</v>
      </c>
      <c r="AN172" s="133">
        <v>31.72</v>
      </c>
      <c r="AO172" s="133">
        <v>33.4</v>
      </c>
      <c r="AP172" s="133">
        <v>33.619999999999997</v>
      </c>
      <c r="AQ172" s="133">
        <v>33.869999999999997</v>
      </c>
      <c r="AR172" s="133">
        <v>34.159999999999997</v>
      </c>
    </row>
    <row r="173" spans="1:44">
      <c r="A173" s="133">
        <v>170</v>
      </c>
      <c r="B173" s="133">
        <v>1690</v>
      </c>
      <c r="C173" s="137"/>
      <c r="D173" s="136" t="s">
        <v>316</v>
      </c>
      <c r="E173" s="143">
        <f t="shared" si="4"/>
        <v>33.315263157894741</v>
      </c>
      <c r="F173" s="143">
        <f t="shared" si="5"/>
        <v>33.249999999999993</v>
      </c>
      <c r="G173" s="133">
        <v>34.56</v>
      </c>
      <c r="H173" s="133">
        <v>32.840000000000003</v>
      </c>
      <c r="I173" s="133">
        <v>33.57</v>
      </c>
      <c r="J173" s="133">
        <v>33.770000000000003</v>
      </c>
      <c r="K173" s="133">
        <v>32.28</v>
      </c>
      <c r="L173" s="133">
        <v>32.979999999999997</v>
      </c>
      <c r="M173" s="133">
        <v>33.630000000000003</v>
      </c>
      <c r="N173" s="133">
        <v>33.479999999999997</v>
      </c>
      <c r="O173" s="133">
        <v>34.86</v>
      </c>
      <c r="P173" s="133">
        <v>34.18</v>
      </c>
      <c r="Q173" s="133">
        <v>34.549999999999997</v>
      </c>
      <c r="R173" s="133">
        <v>33.75</v>
      </c>
      <c r="S173" s="133">
        <v>33.14</v>
      </c>
      <c r="T173" s="133">
        <v>34.159999999999997</v>
      </c>
      <c r="U173" s="133">
        <v>34.29</v>
      </c>
      <c r="V173" s="133">
        <v>34.49</v>
      </c>
      <c r="W173" s="133">
        <v>33.1</v>
      </c>
      <c r="X173" s="133">
        <v>33.53</v>
      </c>
      <c r="Y173" s="133">
        <v>33.81</v>
      </c>
      <c r="Z173" s="133">
        <v>33.43</v>
      </c>
      <c r="AA173" s="133">
        <v>34.11</v>
      </c>
      <c r="AB173" s="133">
        <v>34.01</v>
      </c>
      <c r="AC173" s="133">
        <v>33.33</v>
      </c>
      <c r="AD173" s="133">
        <v>33.270000000000003</v>
      </c>
      <c r="AE173" s="133">
        <v>34</v>
      </c>
      <c r="AF173" s="133">
        <v>33.869999999999997</v>
      </c>
      <c r="AG173" s="133">
        <v>29.38</v>
      </c>
      <c r="AH173" s="133">
        <v>28.05</v>
      </c>
      <c r="AI173" s="133">
        <v>32.75</v>
      </c>
      <c r="AJ173" s="133">
        <v>32.76</v>
      </c>
      <c r="AK173" s="133">
        <v>32.75</v>
      </c>
      <c r="AL173" s="133">
        <v>33.76</v>
      </c>
      <c r="AM173" s="133">
        <v>31.59</v>
      </c>
      <c r="AN173" s="133">
        <v>31.66</v>
      </c>
      <c r="AO173" s="133">
        <v>33.409999999999997</v>
      </c>
      <c r="AP173" s="133">
        <v>33.619999999999997</v>
      </c>
      <c r="AQ173" s="133">
        <v>33.880000000000003</v>
      </c>
      <c r="AR173" s="133">
        <v>34.14</v>
      </c>
    </row>
    <row r="174" spans="1:44">
      <c r="A174" s="133">
        <v>171</v>
      </c>
      <c r="B174" s="133">
        <v>1700</v>
      </c>
      <c r="C174" s="137"/>
      <c r="D174" s="136" t="s">
        <v>316</v>
      </c>
      <c r="E174" s="143">
        <f t="shared" si="4"/>
        <v>33.337368421052638</v>
      </c>
      <c r="F174" s="143">
        <f t="shared" si="5"/>
        <v>33.208421052631579</v>
      </c>
      <c r="G174" s="133">
        <v>34.57</v>
      </c>
      <c r="H174" s="133">
        <v>32.89</v>
      </c>
      <c r="I174" s="133">
        <v>33.64</v>
      </c>
      <c r="J174" s="133">
        <v>33.799999999999997</v>
      </c>
      <c r="K174" s="133">
        <v>32.5</v>
      </c>
      <c r="L174" s="133">
        <v>32.76</v>
      </c>
      <c r="M174" s="133">
        <v>33.71</v>
      </c>
      <c r="N174" s="133">
        <v>33.51</v>
      </c>
      <c r="O174" s="133">
        <v>34.75</v>
      </c>
      <c r="P174" s="133">
        <v>34.24</v>
      </c>
      <c r="Q174" s="133">
        <v>34.590000000000003</v>
      </c>
      <c r="R174" s="133">
        <v>33.65</v>
      </c>
      <c r="S174" s="133">
        <v>33.03</v>
      </c>
      <c r="T174" s="133">
        <v>33.82</v>
      </c>
      <c r="U174" s="133">
        <v>34.020000000000003</v>
      </c>
      <c r="V174" s="133">
        <v>34.479999999999997</v>
      </c>
      <c r="W174" s="133">
        <v>33.15</v>
      </c>
      <c r="X174" s="133">
        <v>33.39</v>
      </c>
      <c r="Y174" s="133">
        <v>33.79</v>
      </c>
      <c r="Z174" s="133">
        <v>33.36</v>
      </c>
      <c r="AA174" s="133">
        <v>34.159999999999997</v>
      </c>
      <c r="AB174" s="133">
        <v>33.979999999999997</v>
      </c>
      <c r="AC174" s="133">
        <v>33.35</v>
      </c>
      <c r="AD174" s="133">
        <v>33.25</v>
      </c>
      <c r="AE174" s="133">
        <v>33.97</v>
      </c>
      <c r="AF174" s="133">
        <v>33.85</v>
      </c>
      <c r="AG174" s="133">
        <v>29.34</v>
      </c>
      <c r="AH174" s="133">
        <v>28.05</v>
      </c>
      <c r="AI174" s="133">
        <v>32.74</v>
      </c>
      <c r="AJ174" s="133">
        <v>32.81</v>
      </c>
      <c r="AK174" s="133">
        <v>32.93</v>
      </c>
      <c r="AL174" s="133">
        <v>33.78</v>
      </c>
      <c r="AM174" s="133">
        <v>31.61</v>
      </c>
      <c r="AN174" s="133">
        <v>31.71</v>
      </c>
      <c r="AO174" s="133">
        <v>33.619999999999997</v>
      </c>
      <c r="AP174" s="133">
        <v>33.54</v>
      </c>
      <c r="AQ174" s="133">
        <v>33.94</v>
      </c>
      <c r="AR174" s="133">
        <v>34.090000000000003</v>
      </c>
    </row>
    <row r="175" spans="1:44">
      <c r="A175" s="133">
        <v>172</v>
      </c>
      <c r="B175" s="133">
        <v>1710</v>
      </c>
      <c r="C175" s="137"/>
      <c r="D175" s="136" t="s">
        <v>316</v>
      </c>
      <c r="E175" s="143">
        <f t="shared" si="4"/>
        <v>33.358947368421056</v>
      </c>
      <c r="F175" s="143">
        <f t="shared" si="5"/>
        <v>33.175789473684212</v>
      </c>
      <c r="G175" s="133">
        <v>34.619999999999997</v>
      </c>
      <c r="H175" s="133">
        <v>32.85</v>
      </c>
      <c r="I175" s="133">
        <v>33.75</v>
      </c>
      <c r="J175" s="133">
        <v>33.78</v>
      </c>
      <c r="K175" s="133">
        <v>32.65</v>
      </c>
      <c r="L175" s="133">
        <v>32.65</v>
      </c>
      <c r="M175" s="133">
        <v>33.700000000000003</v>
      </c>
      <c r="N175" s="133">
        <v>33.44</v>
      </c>
      <c r="O175" s="133">
        <v>34.78</v>
      </c>
      <c r="P175" s="133">
        <v>34.24</v>
      </c>
      <c r="Q175" s="133">
        <v>34.6</v>
      </c>
      <c r="R175" s="133">
        <v>33.69</v>
      </c>
      <c r="S175" s="133">
        <v>32.979999999999997</v>
      </c>
      <c r="T175" s="133">
        <v>33.58</v>
      </c>
      <c r="U175" s="133">
        <v>33.840000000000003</v>
      </c>
      <c r="V175" s="133">
        <v>34.450000000000003</v>
      </c>
      <c r="W175" s="133">
        <v>33.18</v>
      </c>
      <c r="X175" s="133">
        <v>33.33</v>
      </c>
      <c r="Y175" s="133">
        <v>33.82</v>
      </c>
      <c r="Z175" s="133">
        <v>33.25</v>
      </c>
      <c r="AA175" s="133">
        <v>34.17</v>
      </c>
      <c r="AB175" s="133">
        <v>34</v>
      </c>
      <c r="AC175" s="133">
        <v>33.35</v>
      </c>
      <c r="AD175" s="133">
        <v>33.25</v>
      </c>
      <c r="AE175" s="133">
        <v>34.03</v>
      </c>
      <c r="AF175" s="133">
        <v>33.93</v>
      </c>
      <c r="AG175" s="133">
        <v>29.37</v>
      </c>
      <c r="AH175" s="133">
        <v>28.04</v>
      </c>
      <c r="AI175" s="133">
        <v>32.75</v>
      </c>
      <c r="AJ175" s="133">
        <v>32.799999999999997</v>
      </c>
      <c r="AK175" s="133">
        <v>32.85</v>
      </c>
      <c r="AL175" s="133">
        <v>33.79</v>
      </c>
      <c r="AM175" s="133">
        <v>31.72</v>
      </c>
      <c r="AN175" s="133">
        <v>31.71</v>
      </c>
      <c r="AO175" s="133">
        <v>33.770000000000003</v>
      </c>
      <c r="AP175" s="133">
        <v>33.409999999999997</v>
      </c>
      <c r="AQ175" s="133">
        <v>33.89</v>
      </c>
      <c r="AR175" s="133">
        <v>34.15</v>
      </c>
    </row>
    <row r="176" spans="1:44">
      <c r="A176" s="133">
        <v>173</v>
      </c>
      <c r="B176" s="133">
        <v>1720</v>
      </c>
      <c r="C176" s="137"/>
      <c r="D176" s="136" t="s">
        <v>316</v>
      </c>
      <c r="E176" s="143">
        <f t="shared" si="4"/>
        <v>33.357894736842105</v>
      </c>
      <c r="F176" s="143">
        <f t="shared" si="5"/>
        <v>33.168947368421051</v>
      </c>
      <c r="G176" s="133">
        <v>34.65</v>
      </c>
      <c r="H176" s="133">
        <v>32.82</v>
      </c>
      <c r="I176" s="133">
        <v>33.72</v>
      </c>
      <c r="J176" s="133">
        <v>33.75</v>
      </c>
      <c r="K176" s="133">
        <v>32.76</v>
      </c>
      <c r="L176" s="133">
        <v>32.619999999999997</v>
      </c>
      <c r="M176" s="133">
        <v>33.51</v>
      </c>
      <c r="N176" s="133">
        <v>33.4</v>
      </c>
      <c r="O176" s="133">
        <v>34.83</v>
      </c>
      <c r="P176" s="133">
        <v>34.21</v>
      </c>
      <c r="Q176" s="133">
        <v>34.6</v>
      </c>
      <c r="R176" s="133">
        <v>33.770000000000003</v>
      </c>
      <c r="S176" s="133">
        <v>32.840000000000003</v>
      </c>
      <c r="T176" s="133">
        <v>33.53</v>
      </c>
      <c r="U176" s="133">
        <v>33.9</v>
      </c>
      <c r="V176" s="133">
        <v>34.39</v>
      </c>
      <c r="W176" s="133">
        <v>33.159999999999997</v>
      </c>
      <c r="X176" s="133">
        <v>33.39</v>
      </c>
      <c r="Y176" s="133">
        <v>33.840000000000003</v>
      </c>
      <c r="Z176" s="133">
        <v>33.21</v>
      </c>
      <c r="AA176" s="133">
        <v>34.159999999999997</v>
      </c>
      <c r="AB176" s="133">
        <v>34</v>
      </c>
      <c r="AC176" s="133">
        <v>33.35</v>
      </c>
      <c r="AD176" s="133">
        <v>33.299999999999997</v>
      </c>
      <c r="AE176" s="133">
        <v>34.090000000000003</v>
      </c>
      <c r="AF176" s="133">
        <v>33.96</v>
      </c>
      <c r="AG176" s="133">
        <v>29.34</v>
      </c>
      <c r="AH176" s="133">
        <v>28.05</v>
      </c>
      <c r="AI176" s="133">
        <v>32.76</v>
      </c>
      <c r="AJ176" s="133">
        <v>32.81</v>
      </c>
      <c r="AK176" s="133">
        <v>32.82</v>
      </c>
      <c r="AL176" s="133">
        <v>33.81</v>
      </c>
      <c r="AM176" s="133">
        <v>31.78</v>
      </c>
      <c r="AN176" s="133">
        <v>31.71</v>
      </c>
      <c r="AO176" s="133">
        <v>33.82</v>
      </c>
      <c r="AP176" s="133">
        <v>33.380000000000003</v>
      </c>
      <c r="AQ176" s="133">
        <v>33.869999999999997</v>
      </c>
      <c r="AR176" s="133">
        <v>34.1</v>
      </c>
    </row>
    <row r="177" spans="1:44">
      <c r="A177" s="133">
        <v>174</v>
      </c>
      <c r="B177" s="133">
        <v>1730</v>
      </c>
      <c r="C177" s="137"/>
      <c r="D177" s="136" t="s">
        <v>316</v>
      </c>
      <c r="E177" s="143">
        <f t="shared" si="4"/>
        <v>33.364736842105259</v>
      </c>
      <c r="F177" s="143">
        <f t="shared" si="5"/>
        <v>33.170526315789473</v>
      </c>
      <c r="G177" s="133">
        <v>34.6</v>
      </c>
      <c r="H177" s="133">
        <v>32.86</v>
      </c>
      <c r="I177" s="133">
        <v>33.68</v>
      </c>
      <c r="J177" s="133">
        <v>33.799999999999997</v>
      </c>
      <c r="K177" s="133">
        <v>32.729999999999997</v>
      </c>
      <c r="L177" s="133">
        <v>32.549999999999997</v>
      </c>
      <c r="M177" s="133">
        <v>33.479999999999997</v>
      </c>
      <c r="N177" s="133">
        <v>33.32</v>
      </c>
      <c r="O177" s="133">
        <v>34.869999999999997</v>
      </c>
      <c r="P177" s="133">
        <v>34.200000000000003</v>
      </c>
      <c r="Q177" s="133">
        <v>34.58</v>
      </c>
      <c r="R177" s="133">
        <v>33.85</v>
      </c>
      <c r="S177" s="133">
        <v>32.86</v>
      </c>
      <c r="T177" s="133">
        <v>33.44</v>
      </c>
      <c r="U177" s="133">
        <v>33.94</v>
      </c>
      <c r="V177" s="133">
        <v>34.36</v>
      </c>
      <c r="W177" s="133">
        <v>33.19</v>
      </c>
      <c r="X177" s="133">
        <v>33.35</v>
      </c>
      <c r="Y177" s="133">
        <v>33.78</v>
      </c>
      <c r="Z177" s="133">
        <v>33.33</v>
      </c>
      <c r="AA177" s="133">
        <v>34.19</v>
      </c>
      <c r="AB177" s="133">
        <v>34.020000000000003</v>
      </c>
      <c r="AC177" s="133">
        <v>33.33</v>
      </c>
      <c r="AD177" s="133">
        <v>33.28</v>
      </c>
      <c r="AE177" s="133">
        <v>34.07</v>
      </c>
      <c r="AF177" s="133">
        <v>33.96</v>
      </c>
      <c r="AG177" s="133">
        <v>29.37</v>
      </c>
      <c r="AH177" s="133">
        <v>28.03</v>
      </c>
      <c r="AI177" s="133">
        <v>32.75</v>
      </c>
      <c r="AJ177" s="133">
        <v>32.880000000000003</v>
      </c>
      <c r="AK177" s="133">
        <v>32.979999999999997</v>
      </c>
      <c r="AL177" s="133">
        <v>33.79</v>
      </c>
      <c r="AM177" s="133">
        <v>31.79</v>
      </c>
      <c r="AN177" s="133">
        <v>31.78</v>
      </c>
      <c r="AO177" s="133">
        <v>33.869999999999997</v>
      </c>
      <c r="AP177" s="133">
        <v>33.35</v>
      </c>
      <c r="AQ177" s="133">
        <v>33.869999999999997</v>
      </c>
      <c r="AR177" s="133">
        <v>34.090000000000003</v>
      </c>
    </row>
    <row r="178" spans="1:44">
      <c r="A178" s="133">
        <v>175</v>
      </c>
      <c r="B178" s="133">
        <v>1740</v>
      </c>
      <c r="C178" s="135">
        <v>29</v>
      </c>
      <c r="D178" s="136" t="s">
        <v>316</v>
      </c>
      <c r="E178" s="143">
        <f t="shared" si="4"/>
        <v>33.367368421052625</v>
      </c>
      <c r="F178" s="143">
        <f t="shared" si="5"/>
        <v>33.196842105263158</v>
      </c>
      <c r="G178" s="133">
        <v>34.53</v>
      </c>
      <c r="H178" s="133">
        <v>32.950000000000003</v>
      </c>
      <c r="I178" s="133">
        <v>33.68</v>
      </c>
      <c r="J178" s="133">
        <v>33.799999999999997</v>
      </c>
      <c r="K178" s="133">
        <v>32.51</v>
      </c>
      <c r="L178" s="133">
        <v>32.61</v>
      </c>
      <c r="M178" s="133">
        <v>33.36</v>
      </c>
      <c r="N178" s="133">
        <v>33.32</v>
      </c>
      <c r="O178" s="133">
        <v>34.909999999999997</v>
      </c>
      <c r="P178" s="133">
        <v>34.21</v>
      </c>
      <c r="Q178" s="133">
        <v>34.6</v>
      </c>
      <c r="R178" s="133">
        <v>33.909999999999997</v>
      </c>
      <c r="S178" s="133">
        <v>33.020000000000003</v>
      </c>
      <c r="T178" s="133">
        <v>33.58</v>
      </c>
      <c r="U178" s="133">
        <v>34.04</v>
      </c>
      <c r="V178" s="133">
        <v>34.42</v>
      </c>
      <c r="W178" s="133">
        <v>33.25</v>
      </c>
      <c r="X178" s="133">
        <v>33.36</v>
      </c>
      <c r="Y178" s="133">
        <v>33.770000000000003</v>
      </c>
      <c r="Z178" s="133">
        <v>33.4</v>
      </c>
      <c r="AA178" s="133">
        <v>34.15</v>
      </c>
      <c r="AB178" s="133">
        <v>33.950000000000003</v>
      </c>
      <c r="AC178" s="133">
        <v>33.33</v>
      </c>
      <c r="AD178" s="133">
        <v>33.26</v>
      </c>
      <c r="AE178" s="133">
        <v>34.090000000000003</v>
      </c>
      <c r="AF178" s="133">
        <v>33.950000000000003</v>
      </c>
      <c r="AG178" s="133">
        <v>29.31</v>
      </c>
      <c r="AH178" s="133">
        <v>28.05</v>
      </c>
      <c r="AI178" s="133">
        <v>32.72</v>
      </c>
      <c r="AJ178" s="133">
        <v>32.93</v>
      </c>
      <c r="AK178" s="133">
        <v>33.1</v>
      </c>
      <c r="AL178" s="133">
        <v>33.82</v>
      </c>
      <c r="AM178" s="133">
        <v>31.8</v>
      </c>
      <c r="AN178" s="133">
        <v>31.82</v>
      </c>
      <c r="AO178" s="133">
        <v>33.86</v>
      </c>
      <c r="AP178" s="133">
        <v>33.299999999999997</v>
      </c>
      <c r="AQ178" s="133">
        <v>33.950000000000003</v>
      </c>
      <c r="AR178" s="133">
        <v>34.1</v>
      </c>
    </row>
    <row r="179" spans="1:44">
      <c r="A179" s="133">
        <v>176</v>
      </c>
      <c r="B179" s="133">
        <v>1750</v>
      </c>
      <c r="C179" s="137"/>
      <c r="D179" s="136" t="s">
        <v>316</v>
      </c>
      <c r="E179" s="143">
        <f t="shared" si="4"/>
        <v>33.381578947368418</v>
      </c>
      <c r="F179" s="143">
        <f t="shared" si="5"/>
        <v>33.189473684210526</v>
      </c>
      <c r="G179" s="133">
        <v>34.450000000000003</v>
      </c>
      <c r="H179" s="133">
        <v>32.97</v>
      </c>
      <c r="I179" s="133">
        <v>33.67</v>
      </c>
      <c r="J179" s="133">
        <v>33.799999999999997</v>
      </c>
      <c r="K179" s="133">
        <v>32.39</v>
      </c>
      <c r="L179" s="133">
        <v>32.75</v>
      </c>
      <c r="M179" s="133">
        <v>33.42</v>
      </c>
      <c r="N179" s="133">
        <v>33.29</v>
      </c>
      <c r="O179" s="133">
        <v>34.909999999999997</v>
      </c>
      <c r="P179" s="133">
        <v>34.21</v>
      </c>
      <c r="Q179" s="133">
        <v>34.590000000000003</v>
      </c>
      <c r="R179" s="133">
        <v>33.840000000000003</v>
      </c>
      <c r="S179" s="133">
        <v>33.17</v>
      </c>
      <c r="T179" s="133">
        <v>33.520000000000003</v>
      </c>
      <c r="U179" s="133">
        <v>34.159999999999997</v>
      </c>
      <c r="V179" s="133">
        <v>34.409999999999997</v>
      </c>
      <c r="W179" s="133">
        <v>33.24</v>
      </c>
      <c r="X179" s="133">
        <v>33.31</v>
      </c>
      <c r="Y179" s="133">
        <v>33.770000000000003</v>
      </c>
      <c r="Z179" s="133">
        <v>33.44</v>
      </c>
      <c r="AA179" s="133">
        <v>34.15</v>
      </c>
      <c r="AB179" s="133">
        <v>33.909999999999997</v>
      </c>
      <c r="AC179" s="133">
        <v>33.36</v>
      </c>
      <c r="AD179" s="133">
        <v>33.299999999999997</v>
      </c>
      <c r="AE179" s="133">
        <v>34.06</v>
      </c>
      <c r="AF179" s="133">
        <v>33.979999999999997</v>
      </c>
      <c r="AG179" s="133">
        <v>29.28</v>
      </c>
      <c r="AH179" s="133">
        <v>28.07</v>
      </c>
      <c r="AI179" s="133">
        <v>32.71</v>
      </c>
      <c r="AJ179" s="133">
        <v>32.94</v>
      </c>
      <c r="AK179" s="133">
        <v>33.119999999999997</v>
      </c>
      <c r="AL179" s="133">
        <v>33.82</v>
      </c>
      <c r="AM179" s="133">
        <v>31.82</v>
      </c>
      <c r="AN179" s="133">
        <v>31.79</v>
      </c>
      <c r="AO179" s="133">
        <v>33.880000000000003</v>
      </c>
      <c r="AP179" s="133">
        <v>33.29</v>
      </c>
      <c r="AQ179" s="133">
        <v>34.1</v>
      </c>
      <c r="AR179" s="133">
        <v>33.96</v>
      </c>
    </row>
    <row r="180" spans="1:44">
      <c r="A180" s="133">
        <v>177</v>
      </c>
      <c r="B180" s="133">
        <v>1760</v>
      </c>
      <c r="C180" s="137"/>
      <c r="D180" s="136" t="s">
        <v>316</v>
      </c>
      <c r="E180" s="143">
        <f t="shared" si="4"/>
        <v>33.374736842105271</v>
      </c>
      <c r="F180" s="143">
        <f t="shared" si="5"/>
        <v>33.187368421052639</v>
      </c>
      <c r="G180" s="133">
        <v>34.409999999999997</v>
      </c>
      <c r="H180" s="133">
        <v>33.04</v>
      </c>
      <c r="I180" s="133">
        <v>33.549999999999997</v>
      </c>
      <c r="J180" s="133">
        <v>33.81</v>
      </c>
      <c r="K180" s="133">
        <v>32.35</v>
      </c>
      <c r="L180" s="133">
        <v>32.950000000000003</v>
      </c>
      <c r="M180" s="133">
        <v>33.43</v>
      </c>
      <c r="N180" s="133">
        <v>33.32</v>
      </c>
      <c r="O180" s="133">
        <v>34.729999999999997</v>
      </c>
      <c r="P180" s="133">
        <v>34.159999999999997</v>
      </c>
      <c r="Q180" s="133">
        <v>34.64</v>
      </c>
      <c r="R180" s="133">
        <v>33.81</v>
      </c>
      <c r="S180" s="133">
        <v>33.28</v>
      </c>
      <c r="T180" s="133">
        <v>33.520000000000003</v>
      </c>
      <c r="U180" s="133">
        <v>34.24</v>
      </c>
      <c r="V180" s="133">
        <v>34.43</v>
      </c>
      <c r="W180" s="133">
        <v>33.229999999999997</v>
      </c>
      <c r="X180" s="133">
        <v>33.21</v>
      </c>
      <c r="Y180" s="133">
        <v>33.770000000000003</v>
      </c>
      <c r="Z180" s="133">
        <v>33.43</v>
      </c>
      <c r="AA180" s="133">
        <v>34.1</v>
      </c>
      <c r="AB180" s="133">
        <v>33.83</v>
      </c>
      <c r="AC180" s="133">
        <v>33.31</v>
      </c>
      <c r="AD180" s="133">
        <v>33.31</v>
      </c>
      <c r="AE180" s="133">
        <v>33.950000000000003</v>
      </c>
      <c r="AF180" s="133">
        <v>33.909999999999997</v>
      </c>
      <c r="AG180" s="133">
        <v>29.37</v>
      </c>
      <c r="AH180" s="133">
        <v>28.03</v>
      </c>
      <c r="AI180" s="133">
        <v>32.74</v>
      </c>
      <c r="AJ180" s="133">
        <v>32.97</v>
      </c>
      <c r="AK180" s="133">
        <v>33.14</v>
      </c>
      <c r="AL180" s="133">
        <v>33.83</v>
      </c>
      <c r="AM180" s="133">
        <v>31.84</v>
      </c>
      <c r="AN180" s="133">
        <v>31.71</v>
      </c>
      <c r="AO180" s="133">
        <v>33.85</v>
      </c>
      <c r="AP180" s="133">
        <v>33.340000000000003</v>
      </c>
      <c r="AQ180" s="133">
        <v>34.19</v>
      </c>
      <c r="AR180" s="133">
        <v>33.950000000000003</v>
      </c>
    </row>
    <row r="181" spans="1:44">
      <c r="A181" s="133">
        <v>178</v>
      </c>
      <c r="B181" s="133">
        <v>1770</v>
      </c>
      <c r="C181" s="137"/>
      <c r="D181" s="136" t="s">
        <v>316</v>
      </c>
      <c r="E181" s="143">
        <f t="shared" si="4"/>
        <v>33.341578947368419</v>
      </c>
      <c r="F181" s="143">
        <f t="shared" si="5"/>
        <v>33.18684210526316</v>
      </c>
      <c r="G181" s="133">
        <v>34.409999999999997</v>
      </c>
      <c r="H181" s="133">
        <v>33.130000000000003</v>
      </c>
      <c r="I181" s="133">
        <v>33.479999999999997</v>
      </c>
      <c r="J181" s="133">
        <v>33.81</v>
      </c>
      <c r="K181" s="133">
        <v>32.32</v>
      </c>
      <c r="L181" s="133">
        <v>32.97</v>
      </c>
      <c r="M181" s="133">
        <v>33.46</v>
      </c>
      <c r="N181" s="133">
        <v>33.380000000000003</v>
      </c>
      <c r="O181" s="133">
        <v>34.61</v>
      </c>
      <c r="P181" s="133">
        <v>34.14</v>
      </c>
      <c r="Q181" s="133">
        <v>34.590000000000003</v>
      </c>
      <c r="R181" s="133">
        <v>33.86</v>
      </c>
      <c r="S181" s="133">
        <v>33.31</v>
      </c>
      <c r="T181" s="133">
        <v>33.520000000000003</v>
      </c>
      <c r="U181" s="133">
        <v>34.299999999999997</v>
      </c>
      <c r="V181" s="133">
        <v>34.31</v>
      </c>
      <c r="W181" s="133">
        <v>33.200000000000003</v>
      </c>
      <c r="X181" s="133">
        <v>33.28</v>
      </c>
      <c r="Y181" s="133">
        <v>33.770000000000003</v>
      </c>
      <c r="Z181" s="133">
        <v>33.47</v>
      </c>
      <c r="AA181" s="133">
        <v>33.97</v>
      </c>
      <c r="AB181" s="133">
        <v>33.67</v>
      </c>
      <c r="AC181" s="133">
        <v>33.28</v>
      </c>
      <c r="AD181" s="133">
        <v>33.31</v>
      </c>
      <c r="AE181" s="133">
        <v>33.97</v>
      </c>
      <c r="AF181" s="133">
        <v>33.92</v>
      </c>
      <c r="AG181" s="133">
        <v>29.41</v>
      </c>
      <c r="AH181" s="133">
        <v>28.07</v>
      </c>
      <c r="AI181" s="133">
        <v>32.74</v>
      </c>
      <c r="AJ181" s="133">
        <v>33.01</v>
      </c>
      <c r="AK181" s="133">
        <v>32.94</v>
      </c>
      <c r="AL181" s="133">
        <v>33.81</v>
      </c>
      <c r="AM181" s="133">
        <v>31.85</v>
      </c>
      <c r="AN181" s="133">
        <v>31.68</v>
      </c>
      <c r="AO181" s="133">
        <v>33.64</v>
      </c>
      <c r="AP181" s="133">
        <v>33.31</v>
      </c>
      <c r="AQ181" s="133">
        <v>34.24</v>
      </c>
      <c r="AR181" s="133">
        <v>33.9</v>
      </c>
    </row>
    <row r="182" spans="1:44">
      <c r="A182" s="133">
        <v>179</v>
      </c>
      <c r="B182" s="133">
        <v>1780</v>
      </c>
      <c r="C182" s="137"/>
      <c r="D182" s="136" t="s">
        <v>316</v>
      </c>
      <c r="E182" s="143">
        <f t="shared" si="4"/>
        <v>33.311052631578946</v>
      </c>
      <c r="F182" s="143">
        <f t="shared" si="5"/>
        <v>33.172105263157896</v>
      </c>
      <c r="G182" s="133">
        <v>34.46</v>
      </c>
      <c r="H182" s="133">
        <v>33.25</v>
      </c>
      <c r="I182" s="133">
        <v>33.44</v>
      </c>
      <c r="J182" s="133">
        <v>33.799999999999997</v>
      </c>
      <c r="K182" s="133">
        <v>32.28</v>
      </c>
      <c r="L182" s="133">
        <v>32.75</v>
      </c>
      <c r="M182" s="133">
        <v>33.44</v>
      </c>
      <c r="N182" s="133">
        <v>33.369999999999997</v>
      </c>
      <c r="O182" s="133">
        <v>34.58</v>
      </c>
      <c r="P182" s="133">
        <v>34.1</v>
      </c>
      <c r="Q182" s="133">
        <v>34.549999999999997</v>
      </c>
      <c r="R182" s="133">
        <v>33.79</v>
      </c>
      <c r="S182" s="133">
        <v>33.340000000000003</v>
      </c>
      <c r="T182" s="133">
        <v>33.520000000000003</v>
      </c>
      <c r="U182" s="133">
        <v>34.380000000000003</v>
      </c>
      <c r="V182" s="133">
        <v>34.33</v>
      </c>
      <c r="W182" s="133">
        <v>33.200000000000003</v>
      </c>
      <c r="X182" s="133">
        <v>33.299999999999997</v>
      </c>
      <c r="Y182" s="133">
        <v>33.770000000000003</v>
      </c>
      <c r="Z182" s="133">
        <v>33.479999999999997</v>
      </c>
      <c r="AA182" s="133">
        <v>33.880000000000003</v>
      </c>
      <c r="AB182" s="133">
        <v>33.54</v>
      </c>
      <c r="AC182" s="133">
        <v>33.21</v>
      </c>
      <c r="AD182" s="133">
        <v>33.26</v>
      </c>
      <c r="AE182" s="133">
        <v>33.92</v>
      </c>
      <c r="AF182" s="133">
        <v>34.090000000000003</v>
      </c>
      <c r="AG182" s="133">
        <v>29.48</v>
      </c>
      <c r="AH182" s="133">
        <v>28.11</v>
      </c>
      <c r="AI182" s="133">
        <v>32.770000000000003</v>
      </c>
      <c r="AJ182" s="133">
        <v>32.97</v>
      </c>
      <c r="AK182" s="133">
        <v>32.76</v>
      </c>
      <c r="AL182" s="133">
        <v>33.770000000000003</v>
      </c>
      <c r="AM182" s="133">
        <v>31.81</v>
      </c>
      <c r="AN182" s="133">
        <v>31.67</v>
      </c>
      <c r="AO182" s="133">
        <v>33.520000000000003</v>
      </c>
      <c r="AP182" s="133">
        <v>33.25</v>
      </c>
      <c r="AQ182" s="133">
        <v>34.119999999999997</v>
      </c>
      <c r="AR182" s="133">
        <v>33.92</v>
      </c>
    </row>
    <row r="183" spans="1:44">
      <c r="A183" s="133">
        <v>180</v>
      </c>
      <c r="B183" s="133">
        <v>1790</v>
      </c>
      <c r="C183" s="137"/>
      <c r="D183" s="136" t="s">
        <v>316</v>
      </c>
      <c r="E183" s="143">
        <f t="shared" si="4"/>
        <v>33.285263157894732</v>
      </c>
      <c r="F183" s="143">
        <f t="shared" si="5"/>
        <v>33.171052631578945</v>
      </c>
      <c r="G183" s="133">
        <v>34.450000000000003</v>
      </c>
      <c r="H183" s="133">
        <v>33.29</v>
      </c>
      <c r="I183" s="133">
        <v>33.369999999999997</v>
      </c>
      <c r="J183" s="133">
        <v>33.79</v>
      </c>
      <c r="K183" s="133">
        <v>32.299999999999997</v>
      </c>
      <c r="L183" s="133">
        <v>32.659999999999997</v>
      </c>
      <c r="M183" s="133">
        <v>33.44</v>
      </c>
      <c r="N183" s="133">
        <v>33.4</v>
      </c>
      <c r="O183" s="133">
        <v>34.6</v>
      </c>
      <c r="P183" s="133">
        <v>34.119999999999997</v>
      </c>
      <c r="Q183" s="133">
        <v>34.590000000000003</v>
      </c>
      <c r="R183" s="133">
        <v>33.81</v>
      </c>
      <c r="S183" s="133">
        <v>33.39</v>
      </c>
      <c r="T183" s="133">
        <v>33.54</v>
      </c>
      <c r="U183" s="133">
        <v>34.340000000000003</v>
      </c>
      <c r="V183" s="133">
        <v>34.35</v>
      </c>
      <c r="W183" s="133">
        <v>33.159999999999997</v>
      </c>
      <c r="X183" s="133">
        <v>33.28</v>
      </c>
      <c r="Y183" s="133">
        <v>33.729999999999997</v>
      </c>
      <c r="Z183" s="133">
        <v>33.479999999999997</v>
      </c>
      <c r="AA183" s="133">
        <v>33.700000000000003</v>
      </c>
      <c r="AB183" s="133">
        <v>33.44</v>
      </c>
      <c r="AC183" s="133">
        <v>33.159999999999997</v>
      </c>
      <c r="AD183" s="133">
        <v>33.25</v>
      </c>
      <c r="AE183" s="133">
        <v>33.96</v>
      </c>
      <c r="AF183" s="133">
        <v>34.090000000000003</v>
      </c>
      <c r="AG183" s="133">
        <v>29.49</v>
      </c>
      <c r="AH183" s="133">
        <v>28.11</v>
      </c>
      <c r="AI183" s="133">
        <v>32.729999999999997</v>
      </c>
      <c r="AJ183" s="133">
        <v>33.020000000000003</v>
      </c>
      <c r="AK183" s="133">
        <v>32.770000000000003</v>
      </c>
      <c r="AL183" s="133">
        <v>33.75</v>
      </c>
      <c r="AM183" s="133">
        <v>31.8</v>
      </c>
      <c r="AN183" s="133">
        <v>31.74</v>
      </c>
      <c r="AO183" s="133">
        <v>33.43</v>
      </c>
      <c r="AP183" s="133">
        <v>33.229999999999997</v>
      </c>
      <c r="AQ183" s="133">
        <v>34.01</v>
      </c>
      <c r="AR183" s="133">
        <v>33.9</v>
      </c>
    </row>
    <row r="184" spans="1:44">
      <c r="A184" s="133">
        <v>181</v>
      </c>
      <c r="B184" s="133">
        <v>1800</v>
      </c>
      <c r="C184" s="135">
        <v>30</v>
      </c>
      <c r="D184" s="136" t="s">
        <v>316</v>
      </c>
      <c r="E184" s="143">
        <f t="shared" si="4"/>
        <v>33.264736842105265</v>
      </c>
      <c r="F184" s="143">
        <f t="shared" si="5"/>
        <v>33.177894736842099</v>
      </c>
      <c r="G184" s="133">
        <v>34.39</v>
      </c>
      <c r="H184" s="133">
        <v>33.32</v>
      </c>
      <c r="I184" s="133">
        <v>33.340000000000003</v>
      </c>
      <c r="J184" s="133">
        <v>33.78</v>
      </c>
      <c r="K184" s="133">
        <v>32.31</v>
      </c>
      <c r="L184" s="133">
        <v>32.630000000000003</v>
      </c>
      <c r="M184" s="133">
        <v>33.47</v>
      </c>
      <c r="N184" s="133">
        <v>33.43</v>
      </c>
      <c r="O184" s="133">
        <v>34.58</v>
      </c>
      <c r="P184" s="133">
        <v>34.15</v>
      </c>
      <c r="Q184" s="133">
        <v>34.619999999999997</v>
      </c>
      <c r="R184" s="133">
        <v>33.880000000000003</v>
      </c>
      <c r="S184" s="133">
        <v>33.44</v>
      </c>
      <c r="T184" s="133">
        <v>33.549999999999997</v>
      </c>
      <c r="U184" s="133">
        <v>34.270000000000003</v>
      </c>
      <c r="V184" s="133">
        <v>34.270000000000003</v>
      </c>
      <c r="W184" s="133">
        <v>33.06</v>
      </c>
      <c r="X184" s="133">
        <v>33.25</v>
      </c>
      <c r="Y184" s="133">
        <v>33.74</v>
      </c>
      <c r="Z184" s="133">
        <v>33.409999999999997</v>
      </c>
      <c r="AA184" s="133">
        <v>33.57</v>
      </c>
      <c r="AB184" s="133">
        <v>33.369999999999997</v>
      </c>
      <c r="AC184" s="133">
        <v>33.15</v>
      </c>
      <c r="AD184" s="133">
        <v>33.229999999999997</v>
      </c>
      <c r="AE184" s="133">
        <v>33.950000000000003</v>
      </c>
      <c r="AF184" s="133">
        <v>34.130000000000003</v>
      </c>
      <c r="AG184" s="133">
        <v>29.53</v>
      </c>
      <c r="AH184" s="133">
        <v>28.2</v>
      </c>
      <c r="AI184" s="133">
        <v>32.76</v>
      </c>
      <c r="AJ184" s="133">
        <v>33.04</v>
      </c>
      <c r="AK184" s="133">
        <v>32.81</v>
      </c>
      <c r="AL184" s="133">
        <v>33.75</v>
      </c>
      <c r="AM184" s="133">
        <v>31.79</v>
      </c>
      <c r="AN184" s="133">
        <v>31.79</v>
      </c>
      <c r="AO184" s="133">
        <v>33.36</v>
      </c>
      <c r="AP184" s="133">
        <v>33.270000000000003</v>
      </c>
      <c r="AQ184" s="133">
        <v>33.89</v>
      </c>
      <c r="AR184" s="133">
        <v>33.93</v>
      </c>
    </row>
    <row r="185" spans="1:44">
      <c r="A185" s="133">
        <v>182</v>
      </c>
      <c r="B185" s="133">
        <v>1810</v>
      </c>
      <c r="C185" s="137"/>
      <c r="D185" s="138" t="s">
        <v>317</v>
      </c>
      <c r="E185" s="143">
        <f t="shared" si="4"/>
        <v>33.256315789473682</v>
      </c>
      <c r="F185" s="143">
        <f t="shared" si="5"/>
        <v>33.165789473684207</v>
      </c>
      <c r="G185" s="133">
        <v>34.409999999999997</v>
      </c>
      <c r="H185" s="133">
        <v>33.42</v>
      </c>
      <c r="I185" s="133">
        <v>33.409999999999997</v>
      </c>
      <c r="J185" s="133">
        <v>33.75</v>
      </c>
      <c r="K185" s="133">
        <v>32.33</v>
      </c>
      <c r="L185" s="133">
        <v>32.590000000000003</v>
      </c>
      <c r="M185" s="133">
        <v>33.53</v>
      </c>
      <c r="N185" s="133">
        <v>33.42</v>
      </c>
      <c r="O185" s="133">
        <v>34.68</v>
      </c>
      <c r="P185" s="133">
        <v>34.06</v>
      </c>
      <c r="Q185" s="133">
        <v>34.6</v>
      </c>
      <c r="R185" s="133">
        <v>33.950000000000003</v>
      </c>
      <c r="S185" s="133">
        <v>33.46</v>
      </c>
      <c r="T185" s="133">
        <v>33.5</v>
      </c>
      <c r="U185" s="133">
        <v>34.08</v>
      </c>
      <c r="V185" s="133">
        <v>34.24</v>
      </c>
      <c r="W185" s="133">
        <v>33.03</v>
      </c>
      <c r="X185" s="133">
        <v>33.270000000000003</v>
      </c>
      <c r="Y185" s="133">
        <v>33.75</v>
      </c>
      <c r="Z185" s="133">
        <v>33.36</v>
      </c>
      <c r="AA185" s="133">
        <v>33.549999999999997</v>
      </c>
      <c r="AB185" s="133">
        <v>33.43</v>
      </c>
      <c r="AC185" s="133">
        <v>33.119999999999997</v>
      </c>
      <c r="AD185" s="133">
        <v>33.26</v>
      </c>
      <c r="AE185" s="133">
        <v>33.909999999999997</v>
      </c>
      <c r="AF185" s="133">
        <v>34.020000000000003</v>
      </c>
      <c r="AG185" s="133">
        <v>29.52</v>
      </c>
      <c r="AH185" s="133">
        <v>28.09</v>
      </c>
      <c r="AI185" s="133">
        <v>32.81</v>
      </c>
      <c r="AJ185" s="133">
        <v>33.04</v>
      </c>
      <c r="AK185" s="133">
        <v>32.71</v>
      </c>
      <c r="AL185" s="133">
        <v>33.78</v>
      </c>
      <c r="AM185" s="133">
        <v>31.75</v>
      </c>
      <c r="AN185" s="133">
        <v>31.8</v>
      </c>
      <c r="AO185" s="133">
        <v>33.36</v>
      </c>
      <c r="AP185" s="133">
        <v>33.22</v>
      </c>
      <c r="AQ185" s="133">
        <v>33.86</v>
      </c>
      <c r="AR185" s="133">
        <v>33.950000000000003</v>
      </c>
    </row>
    <row r="186" spans="1:44">
      <c r="A186" s="133">
        <v>183</v>
      </c>
      <c r="B186" s="133">
        <v>1820</v>
      </c>
      <c r="C186" s="137"/>
      <c r="D186" s="138" t="s">
        <v>317</v>
      </c>
      <c r="E186" s="143">
        <f t="shared" si="4"/>
        <v>33.264210526315786</v>
      </c>
      <c r="F186" s="143">
        <f t="shared" si="5"/>
        <v>33.161578947368426</v>
      </c>
      <c r="G186" s="133">
        <v>34.43</v>
      </c>
      <c r="H186" s="133">
        <v>33.450000000000003</v>
      </c>
      <c r="I186" s="133">
        <v>33.380000000000003</v>
      </c>
      <c r="J186" s="133">
        <v>33.78</v>
      </c>
      <c r="K186" s="133">
        <v>32.380000000000003</v>
      </c>
      <c r="L186" s="133">
        <v>32.57</v>
      </c>
      <c r="M186" s="133">
        <v>33.450000000000003</v>
      </c>
      <c r="N186" s="133">
        <v>33.409999999999997</v>
      </c>
      <c r="O186" s="133">
        <v>34.76</v>
      </c>
      <c r="P186" s="133">
        <v>34</v>
      </c>
      <c r="Q186" s="133">
        <v>34.619999999999997</v>
      </c>
      <c r="R186" s="133">
        <v>33.94</v>
      </c>
      <c r="S186" s="133">
        <v>33.4</v>
      </c>
      <c r="T186" s="133">
        <v>33.450000000000003</v>
      </c>
      <c r="U186" s="133">
        <v>34.06</v>
      </c>
      <c r="V186" s="133">
        <v>34.25</v>
      </c>
      <c r="W186" s="133">
        <v>33.11</v>
      </c>
      <c r="X186" s="133">
        <v>33.26</v>
      </c>
      <c r="Y186" s="133">
        <v>33.74</v>
      </c>
      <c r="Z186" s="133">
        <v>33.369999999999997</v>
      </c>
      <c r="AA186" s="133">
        <v>33.630000000000003</v>
      </c>
      <c r="AB186" s="133">
        <v>33.49</v>
      </c>
      <c r="AC186" s="133">
        <v>33.130000000000003</v>
      </c>
      <c r="AD186" s="133">
        <v>33.22</v>
      </c>
      <c r="AE186" s="133">
        <v>34</v>
      </c>
      <c r="AF186" s="133">
        <v>34.07</v>
      </c>
      <c r="AG186" s="133">
        <v>29.51</v>
      </c>
      <c r="AH186" s="133">
        <v>28.02</v>
      </c>
      <c r="AI186" s="133">
        <v>32.840000000000003</v>
      </c>
      <c r="AJ186" s="133">
        <v>33.04</v>
      </c>
      <c r="AK186" s="133">
        <v>32.64</v>
      </c>
      <c r="AL186" s="133">
        <v>33.770000000000003</v>
      </c>
      <c r="AM186" s="133">
        <v>31.79</v>
      </c>
      <c r="AN186" s="133">
        <v>31.83</v>
      </c>
      <c r="AO186" s="133">
        <v>33.380000000000003</v>
      </c>
      <c r="AP186" s="133">
        <v>33.159999999999997</v>
      </c>
      <c r="AQ186" s="133">
        <v>33.770000000000003</v>
      </c>
      <c r="AR186" s="133">
        <v>33.99</v>
      </c>
    </row>
    <row r="187" spans="1:44">
      <c r="A187" s="133">
        <v>184</v>
      </c>
      <c r="B187" s="133">
        <v>1830</v>
      </c>
      <c r="C187" s="137"/>
      <c r="D187" s="138" t="s">
        <v>317</v>
      </c>
      <c r="E187" s="143">
        <f t="shared" si="4"/>
        <v>33.238947368421051</v>
      </c>
      <c r="F187" s="143">
        <f t="shared" si="5"/>
        <v>33.172105263157896</v>
      </c>
      <c r="G187" s="133">
        <v>34.43</v>
      </c>
      <c r="H187" s="133">
        <v>33.53</v>
      </c>
      <c r="I187" s="133">
        <v>33.369999999999997</v>
      </c>
      <c r="J187" s="133">
        <v>33.799999999999997</v>
      </c>
      <c r="K187" s="133">
        <v>32.31</v>
      </c>
      <c r="L187" s="133">
        <v>32.619999999999997</v>
      </c>
      <c r="M187" s="133">
        <v>33.340000000000003</v>
      </c>
      <c r="N187" s="133">
        <v>33.35</v>
      </c>
      <c r="O187" s="133">
        <v>34.83</v>
      </c>
      <c r="P187" s="133">
        <v>34</v>
      </c>
      <c r="Q187" s="133">
        <v>34.590000000000003</v>
      </c>
      <c r="R187" s="133">
        <v>33.950000000000003</v>
      </c>
      <c r="S187" s="133">
        <v>33.32</v>
      </c>
      <c r="T187" s="133">
        <v>33.479999999999997</v>
      </c>
      <c r="U187" s="133">
        <v>33.96</v>
      </c>
      <c r="V187" s="133">
        <v>34.270000000000003</v>
      </c>
      <c r="W187" s="133">
        <v>33.15</v>
      </c>
      <c r="X187" s="133">
        <v>33.35</v>
      </c>
      <c r="Y187" s="133">
        <v>33.74</v>
      </c>
      <c r="Z187" s="133">
        <v>33.409999999999997</v>
      </c>
      <c r="AA187" s="133">
        <v>33.700000000000003</v>
      </c>
      <c r="AB187" s="133">
        <v>33.479999999999997</v>
      </c>
      <c r="AC187" s="133">
        <v>33.15</v>
      </c>
      <c r="AD187" s="133">
        <v>33.31</v>
      </c>
      <c r="AE187" s="133">
        <v>34.049999999999997</v>
      </c>
      <c r="AF187" s="133">
        <v>34.04</v>
      </c>
      <c r="AG187" s="133">
        <v>29.44</v>
      </c>
      <c r="AH187" s="133">
        <v>28.02</v>
      </c>
      <c r="AI187" s="133">
        <v>32.86</v>
      </c>
      <c r="AJ187" s="133">
        <v>33.03</v>
      </c>
      <c r="AK187" s="133">
        <v>32.479999999999997</v>
      </c>
      <c r="AL187" s="133">
        <v>33.72</v>
      </c>
      <c r="AM187" s="133">
        <v>31.77</v>
      </c>
      <c r="AN187" s="133">
        <v>31.77</v>
      </c>
      <c r="AO187" s="133">
        <v>33.35</v>
      </c>
      <c r="AP187" s="133">
        <v>33.090000000000003</v>
      </c>
      <c r="AQ187" s="133">
        <v>33.700000000000003</v>
      </c>
      <c r="AR187" s="133">
        <v>34.049999999999997</v>
      </c>
    </row>
    <row r="188" spans="1:44">
      <c r="A188" s="133">
        <v>185</v>
      </c>
      <c r="B188" s="133">
        <v>1840</v>
      </c>
      <c r="C188" s="137"/>
      <c r="D188" s="138" t="s">
        <v>317</v>
      </c>
      <c r="E188" s="143">
        <f t="shared" si="4"/>
        <v>33.234736842105256</v>
      </c>
      <c r="F188" s="143">
        <f t="shared" si="5"/>
        <v>33.185789473684217</v>
      </c>
      <c r="G188" s="133">
        <v>34.53</v>
      </c>
      <c r="H188" s="133">
        <v>33.57</v>
      </c>
      <c r="I188" s="133">
        <v>33.36</v>
      </c>
      <c r="J188" s="133">
        <v>33.82</v>
      </c>
      <c r="K188" s="133">
        <v>32.43</v>
      </c>
      <c r="L188" s="133">
        <v>32.700000000000003</v>
      </c>
      <c r="M188" s="133">
        <v>33.39</v>
      </c>
      <c r="N188" s="133">
        <v>33.29</v>
      </c>
      <c r="O188" s="133">
        <v>34.72</v>
      </c>
      <c r="P188" s="133">
        <v>34</v>
      </c>
      <c r="Q188" s="133">
        <v>34.630000000000003</v>
      </c>
      <c r="R188" s="133">
        <v>33.96</v>
      </c>
      <c r="S188" s="133">
        <v>33.25</v>
      </c>
      <c r="T188" s="133">
        <v>33.35</v>
      </c>
      <c r="U188" s="133">
        <v>33.85</v>
      </c>
      <c r="V188" s="133">
        <v>34.299999999999997</v>
      </c>
      <c r="W188" s="133">
        <v>33.14</v>
      </c>
      <c r="X188" s="133">
        <v>33.43</v>
      </c>
      <c r="Y188" s="133">
        <v>33.69</v>
      </c>
      <c r="Z188" s="133">
        <v>33.43</v>
      </c>
      <c r="AA188" s="133">
        <v>33.85</v>
      </c>
      <c r="AB188" s="133">
        <v>33.53</v>
      </c>
      <c r="AC188" s="133">
        <v>33.15</v>
      </c>
      <c r="AD188" s="133">
        <v>33.340000000000003</v>
      </c>
      <c r="AE188" s="133">
        <v>34.090000000000003</v>
      </c>
      <c r="AF188" s="133">
        <v>34.18</v>
      </c>
      <c r="AG188" s="133">
        <v>29.39</v>
      </c>
      <c r="AH188" s="133">
        <v>28.06</v>
      </c>
      <c r="AI188" s="133">
        <v>32.86</v>
      </c>
      <c r="AJ188" s="133">
        <v>33.020000000000003</v>
      </c>
      <c r="AK188" s="133">
        <v>32.33</v>
      </c>
      <c r="AL188" s="133">
        <v>33.6</v>
      </c>
      <c r="AM188" s="133">
        <v>31.76</v>
      </c>
      <c r="AN188" s="133">
        <v>31.73</v>
      </c>
      <c r="AO188" s="133">
        <v>33.369999999999997</v>
      </c>
      <c r="AP188" s="133">
        <v>33.14</v>
      </c>
      <c r="AQ188" s="133">
        <v>33.67</v>
      </c>
      <c r="AR188" s="133">
        <v>34.08</v>
      </c>
    </row>
    <row r="189" spans="1:44">
      <c r="A189" s="133">
        <v>186</v>
      </c>
      <c r="B189" s="133">
        <v>1850</v>
      </c>
      <c r="C189" s="137"/>
      <c r="D189" s="138" t="s">
        <v>317</v>
      </c>
      <c r="E189" s="143">
        <f t="shared" si="4"/>
        <v>33.257368421052632</v>
      </c>
      <c r="F189" s="143">
        <f t="shared" si="5"/>
        <v>33.171578947368424</v>
      </c>
      <c r="G189" s="133">
        <v>34.590000000000003</v>
      </c>
      <c r="H189" s="133">
        <v>33.57</v>
      </c>
      <c r="I189" s="133">
        <v>33.340000000000003</v>
      </c>
      <c r="J189" s="133">
        <v>33.74</v>
      </c>
      <c r="K189" s="133">
        <v>32.61</v>
      </c>
      <c r="L189" s="133">
        <v>32.799999999999997</v>
      </c>
      <c r="M189" s="133">
        <v>33.479999999999997</v>
      </c>
      <c r="N189" s="133">
        <v>33.21</v>
      </c>
      <c r="O189" s="133">
        <v>34.61</v>
      </c>
      <c r="P189" s="133">
        <v>34</v>
      </c>
      <c r="Q189" s="133">
        <v>34.630000000000003</v>
      </c>
      <c r="R189" s="133">
        <v>33.97</v>
      </c>
      <c r="S189" s="133">
        <v>33.26</v>
      </c>
      <c r="T189" s="133">
        <v>33.36</v>
      </c>
      <c r="U189" s="133">
        <v>33.94</v>
      </c>
      <c r="V189" s="133">
        <v>34.35</v>
      </c>
      <c r="W189" s="133">
        <v>33.15</v>
      </c>
      <c r="X189" s="133">
        <v>33.35</v>
      </c>
      <c r="Y189" s="133">
        <v>33.67</v>
      </c>
      <c r="Z189" s="133">
        <v>33.380000000000003</v>
      </c>
      <c r="AA189" s="133">
        <v>33.950000000000003</v>
      </c>
      <c r="AB189" s="133">
        <v>33.51</v>
      </c>
      <c r="AC189" s="133">
        <v>33.14</v>
      </c>
      <c r="AD189" s="133">
        <v>33.36</v>
      </c>
      <c r="AE189" s="133">
        <v>34.15</v>
      </c>
      <c r="AF189" s="133">
        <v>34.29</v>
      </c>
      <c r="AG189" s="133">
        <v>29.39</v>
      </c>
      <c r="AH189" s="133">
        <v>28.04</v>
      </c>
      <c r="AI189" s="133">
        <v>32.909999999999997</v>
      </c>
      <c r="AJ189" s="133">
        <v>33.049999999999997</v>
      </c>
      <c r="AK189" s="133">
        <v>32.33</v>
      </c>
      <c r="AL189" s="133">
        <v>33.340000000000003</v>
      </c>
      <c r="AM189" s="133">
        <v>31.77</v>
      </c>
      <c r="AN189" s="133">
        <v>31.7</v>
      </c>
      <c r="AO189" s="133">
        <v>33.22</v>
      </c>
      <c r="AP189" s="133">
        <v>33.18</v>
      </c>
      <c r="AQ189" s="133">
        <v>33.75</v>
      </c>
      <c r="AR189" s="133">
        <v>34.06</v>
      </c>
    </row>
    <row r="190" spans="1:44">
      <c r="A190" s="133">
        <v>187</v>
      </c>
      <c r="B190" s="133">
        <v>1860</v>
      </c>
      <c r="C190" s="135">
        <v>31</v>
      </c>
      <c r="D190" s="138" t="s">
        <v>317</v>
      </c>
      <c r="E190" s="143">
        <f t="shared" si="4"/>
        <v>33.271578947368411</v>
      </c>
      <c r="F190" s="143">
        <f t="shared" si="5"/>
        <v>33.168421052631579</v>
      </c>
      <c r="G190" s="133">
        <v>34.619999999999997</v>
      </c>
      <c r="H190" s="133">
        <v>33.65</v>
      </c>
      <c r="I190" s="133">
        <v>33.39</v>
      </c>
      <c r="J190" s="133">
        <v>33.659999999999997</v>
      </c>
      <c r="K190" s="133">
        <v>32.51</v>
      </c>
      <c r="L190" s="133">
        <v>32.67</v>
      </c>
      <c r="M190" s="133">
        <v>33.53</v>
      </c>
      <c r="N190" s="133">
        <v>33.200000000000003</v>
      </c>
      <c r="O190" s="133">
        <v>34.47</v>
      </c>
      <c r="P190" s="133">
        <v>34.020000000000003</v>
      </c>
      <c r="Q190" s="133">
        <v>34.6</v>
      </c>
      <c r="R190" s="133">
        <v>33.97</v>
      </c>
      <c r="S190" s="133">
        <v>33.28</v>
      </c>
      <c r="T190" s="133">
        <v>33.4</v>
      </c>
      <c r="U190" s="133">
        <v>33.97</v>
      </c>
      <c r="V190" s="133">
        <v>34.36</v>
      </c>
      <c r="W190" s="133">
        <v>33.28</v>
      </c>
      <c r="X190" s="133">
        <v>33.229999999999997</v>
      </c>
      <c r="Y190" s="133">
        <v>33.67</v>
      </c>
      <c r="Z190" s="133">
        <v>33.36</v>
      </c>
      <c r="AA190" s="133">
        <v>33.880000000000003</v>
      </c>
      <c r="AB190" s="133">
        <v>33.49</v>
      </c>
      <c r="AC190" s="133">
        <v>33.130000000000003</v>
      </c>
      <c r="AD190" s="133">
        <v>33.369999999999997</v>
      </c>
      <c r="AE190" s="133">
        <v>34.21</v>
      </c>
      <c r="AF190" s="133">
        <v>34.270000000000003</v>
      </c>
      <c r="AG190" s="133">
        <v>29.38</v>
      </c>
      <c r="AH190" s="133">
        <v>28.09</v>
      </c>
      <c r="AI190" s="133">
        <v>32.97</v>
      </c>
      <c r="AJ190" s="133">
        <v>33.08</v>
      </c>
      <c r="AK190" s="133">
        <v>32.4</v>
      </c>
      <c r="AL190" s="133">
        <v>33.42</v>
      </c>
      <c r="AM190" s="133">
        <v>31.78</v>
      </c>
      <c r="AN190" s="133">
        <v>31.75</v>
      </c>
      <c r="AO190" s="133">
        <v>33.28</v>
      </c>
      <c r="AP190" s="133">
        <v>33.14</v>
      </c>
      <c r="AQ190" s="133">
        <v>33.81</v>
      </c>
      <c r="AR190" s="133">
        <v>34.07</v>
      </c>
    </row>
    <row r="191" spans="1:44">
      <c r="A191" s="133">
        <v>188</v>
      </c>
      <c r="B191" s="133">
        <v>1870</v>
      </c>
      <c r="C191" s="137"/>
      <c r="D191" s="138" t="s">
        <v>317</v>
      </c>
      <c r="E191" s="143">
        <f t="shared" si="4"/>
        <v>33.272105263157897</v>
      </c>
      <c r="F191" s="143">
        <f t="shared" si="5"/>
        <v>33.149473684210527</v>
      </c>
      <c r="G191" s="133">
        <v>34.65</v>
      </c>
      <c r="H191" s="133">
        <v>33.700000000000003</v>
      </c>
      <c r="I191" s="133">
        <v>33.31</v>
      </c>
      <c r="J191" s="133">
        <v>33.64</v>
      </c>
      <c r="K191" s="133">
        <v>32.46</v>
      </c>
      <c r="L191" s="133">
        <v>32.590000000000003</v>
      </c>
      <c r="M191" s="133">
        <v>33.51</v>
      </c>
      <c r="N191" s="133">
        <v>33.19</v>
      </c>
      <c r="O191" s="133">
        <v>34.43</v>
      </c>
      <c r="P191" s="133">
        <v>33.979999999999997</v>
      </c>
      <c r="Q191" s="133">
        <v>34.58</v>
      </c>
      <c r="R191" s="133">
        <v>33.97</v>
      </c>
      <c r="S191" s="133">
        <v>33.270000000000003</v>
      </c>
      <c r="T191" s="133">
        <v>33.31</v>
      </c>
      <c r="U191" s="133">
        <v>34.020000000000003</v>
      </c>
      <c r="V191" s="133">
        <v>34.31</v>
      </c>
      <c r="W191" s="133">
        <v>33.31</v>
      </c>
      <c r="X191" s="133">
        <v>33.01</v>
      </c>
      <c r="Y191" s="133">
        <v>33.659999999999997</v>
      </c>
      <c r="Z191" s="133">
        <v>33.39</v>
      </c>
      <c r="AA191" s="133">
        <v>33.840000000000003</v>
      </c>
      <c r="AB191" s="133">
        <v>33.479999999999997</v>
      </c>
      <c r="AC191" s="133">
        <v>33.15</v>
      </c>
      <c r="AD191" s="133">
        <v>33.36</v>
      </c>
      <c r="AE191" s="133">
        <v>34.299999999999997</v>
      </c>
      <c r="AF191" s="133">
        <v>34.28</v>
      </c>
      <c r="AG191" s="133">
        <v>29.33</v>
      </c>
      <c r="AH191" s="133">
        <v>28.13</v>
      </c>
      <c r="AI191" s="133">
        <v>33.01</v>
      </c>
      <c r="AJ191" s="133">
        <v>33.06</v>
      </c>
      <c r="AK191" s="133">
        <v>32.5</v>
      </c>
      <c r="AL191" s="133">
        <v>33.49</v>
      </c>
      <c r="AM191" s="133">
        <v>31.76</v>
      </c>
      <c r="AN191" s="133">
        <v>31.75</v>
      </c>
      <c r="AO191" s="133">
        <v>33.31</v>
      </c>
      <c r="AP191" s="133">
        <v>33.130000000000003</v>
      </c>
      <c r="AQ191" s="133">
        <v>33.770000000000003</v>
      </c>
      <c r="AR191" s="133">
        <v>34.07</v>
      </c>
    </row>
    <row r="192" spans="1:44">
      <c r="A192" s="133">
        <v>189</v>
      </c>
      <c r="B192" s="133">
        <v>1880</v>
      </c>
      <c r="C192" s="137"/>
      <c r="D192" s="138" t="s">
        <v>317</v>
      </c>
      <c r="E192" s="143">
        <f t="shared" si="4"/>
        <v>33.258421052631576</v>
      </c>
      <c r="F192" s="143">
        <f t="shared" si="5"/>
        <v>33.154736842105265</v>
      </c>
      <c r="G192" s="133">
        <v>34.659999999999997</v>
      </c>
      <c r="H192" s="133">
        <v>33.74</v>
      </c>
      <c r="I192" s="133">
        <v>33.36</v>
      </c>
      <c r="J192" s="133">
        <v>33.68</v>
      </c>
      <c r="K192" s="133">
        <v>32.44</v>
      </c>
      <c r="L192" s="133">
        <v>32.619999999999997</v>
      </c>
      <c r="M192" s="133">
        <v>33.46</v>
      </c>
      <c r="N192" s="133">
        <v>33.18</v>
      </c>
      <c r="O192" s="133">
        <v>34.5</v>
      </c>
      <c r="P192" s="133">
        <v>33.96</v>
      </c>
      <c r="Q192" s="133">
        <v>34.57</v>
      </c>
      <c r="R192" s="133">
        <v>33.93</v>
      </c>
      <c r="S192" s="133">
        <v>33.270000000000003</v>
      </c>
      <c r="T192" s="133">
        <v>33.28</v>
      </c>
      <c r="U192" s="133">
        <v>33.89</v>
      </c>
      <c r="V192" s="133">
        <v>34.200000000000003</v>
      </c>
      <c r="W192" s="133">
        <v>33.26</v>
      </c>
      <c r="X192" s="133">
        <v>33.04</v>
      </c>
      <c r="Y192" s="133">
        <v>33.630000000000003</v>
      </c>
      <c r="Z192" s="133">
        <v>33.369999999999997</v>
      </c>
      <c r="AA192" s="133">
        <v>33.79</v>
      </c>
      <c r="AB192" s="133">
        <v>33.53</v>
      </c>
      <c r="AC192" s="133">
        <v>33.11</v>
      </c>
      <c r="AD192" s="133">
        <v>33.409999999999997</v>
      </c>
      <c r="AE192" s="133">
        <v>34.270000000000003</v>
      </c>
      <c r="AF192" s="133">
        <v>34.24</v>
      </c>
      <c r="AG192" s="133">
        <v>29.35</v>
      </c>
      <c r="AH192" s="133">
        <v>28.15</v>
      </c>
      <c r="AI192" s="133">
        <v>33.06</v>
      </c>
      <c r="AJ192" s="133">
        <v>33.08</v>
      </c>
      <c r="AK192" s="133">
        <v>32.5</v>
      </c>
      <c r="AL192" s="133">
        <v>33.49</v>
      </c>
      <c r="AM192" s="133">
        <v>31.75</v>
      </c>
      <c r="AN192" s="133">
        <v>31.77</v>
      </c>
      <c r="AO192" s="133">
        <v>33.28</v>
      </c>
      <c r="AP192" s="133">
        <v>33.21</v>
      </c>
      <c r="AQ192" s="133">
        <v>33.76</v>
      </c>
      <c r="AR192" s="133">
        <v>34.06</v>
      </c>
    </row>
    <row r="193" spans="1:44">
      <c r="A193" s="133">
        <v>190</v>
      </c>
      <c r="B193" s="133">
        <v>1890</v>
      </c>
      <c r="C193" s="137"/>
      <c r="D193" s="138" t="s">
        <v>317</v>
      </c>
      <c r="E193" s="143">
        <f t="shared" si="4"/>
        <v>33.277894736842107</v>
      </c>
      <c r="F193" s="143">
        <f t="shared" si="5"/>
        <v>33.181578947368429</v>
      </c>
      <c r="G193" s="133">
        <v>34.68</v>
      </c>
      <c r="H193" s="133">
        <v>33.770000000000003</v>
      </c>
      <c r="I193" s="133">
        <v>33.46</v>
      </c>
      <c r="J193" s="133">
        <v>33.75</v>
      </c>
      <c r="K193" s="133">
        <v>32.4</v>
      </c>
      <c r="L193" s="133">
        <v>32.659999999999997</v>
      </c>
      <c r="M193" s="133">
        <v>33.5</v>
      </c>
      <c r="N193" s="133">
        <v>33.29</v>
      </c>
      <c r="O193" s="133">
        <v>34.51</v>
      </c>
      <c r="P193" s="133">
        <v>34.06</v>
      </c>
      <c r="Q193" s="133">
        <v>34.54</v>
      </c>
      <c r="R193" s="133">
        <v>33.85</v>
      </c>
      <c r="S193" s="133">
        <v>33.25</v>
      </c>
      <c r="T193" s="133">
        <v>33.32</v>
      </c>
      <c r="U193" s="133">
        <v>33.869999999999997</v>
      </c>
      <c r="V193" s="133">
        <v>34.21</v>
      </c>
      <c r="W193" s="133">
        <v>33.25</v>
      </c>
      <c r="X193" s="133">
        <v>33.22</v>
      </c>
      <c r="Y193" s="133">
        <v>33.659999999999997</v>
      </c>
      <c r="Z193" s="133">
        <v>33.47</v>
      </c>
      <c r="AA193" s="133">
        <v>33.86</v>
      </c>
      <c r="AB193" s="133">
        <v>33.56</v>
      </c>
      <c r="AC193" s="133">
        <v>33.090000000000003</v>
      </c>
      <c r="AD193" s="133">
        <v>33.44</v>
      </c>
      <c r="AE193" s="133">
        <v>34.26</v>
      </c>
      <c r="AF193" s="133">
        <v>34.18</v>
      </c>
      <c r="AG193" s="133">
        <v>29.39</v>
      </c>
      <c r="AH193" s="133">
        <v>28.1</v>
      </c>
      <c r="AI193" s="133">
        <v>33.11</v>
      </c>
      <c r="AJ193" s="133">
        <v>33.090000000000003</v>
      </c>
      <c r="AK193" s="133">
        <v>32.58</v>
      </c>
      <c r="AL193" s="133">
        <v>33.47</v>
      </c>
      <c r="AM193" s="133">
        <v>31.77</v>
      </c>
      <c r="AN193" s="133">
        <v>31.73</v>
      </c>
      <c r="AO193" s="133">
        <v>33.35</v>
      </c>
      <c r="AP193" s="133">
        <v>33.19</v>
      </c>
      <c r="AQ193" s="133">
        <v>33.75</v>
      </c>
      <c r="AR193" s="133">
        <v>34.090000000000003</v>
      </c>
    </row>
    <row r="194" spans="1:44">
      <c r="A194" s="133">
        <v>191</v>
      </c>
      <c r="B194" s="133">
        <v>1900</v>
      </c>
      <c r="C194" s="137"/>
      <c r="D194" s="138" t="s">
        <v>317</v>
      </c>
      <c r="E194" s="143">
        <f t="shared" si="4"/>
        <v>33.270526315789475</v>
      </c>
      <c r="F194" s="143">
        <f t="shared" si="5"/>
        <v>33.185789473684217</v>
      </c>
      <c r="G194" s="133">
        <v>34.71</v>
      </c>
      <c r="H194" s="133">
        <v>33.81</v>
      </c>
      <c r="I194" s="133">
        <v>33.51</v>
      </c>
      <c r="J194" s="133">
        <v>33.71</v>
      </c>
      <c r="K194" s="133">
        <v>32.43</v>
      </c>
      <c r="L194" s="133">
        <v>32.67</v>
      </c>
      <c r="M194" s="133">
        <v>33.54</v>
      </c>
      <c r="N194" s="133">
        <v>33.340000000000003</v>
      </c>
      <c r="O194" s="133">
        <v>34.54</v>
      </c>
      <c r="P194" s="133">
        <v>34.119999999999997</v>
      </c>
      <c r="Q194" s="133">
        <v>34.56</v>
      </c>
      <c r="R194" s="133">
        <v>33.78</v>
      </c>
      <c r="S194" s="133">
        <v>33.22</v>
      </c>
      <c r="T194" s="133">
        <v>33.43</v>
      </c>
      <c r="U194" s="133">
        <v>33.840000000000003</v>
      </c>
      <c r="V194" s="133">
        <v>34.200000000000003</v>
      </c>
      <c r="W194" s="133">
        <v>33.32</v>
      </c>
      <c r="X194" s="133">
        <v>33.409999999999997</v>
      </c>
      <c r="Y194" s="133">
        <v>33.659999999999997</v>
      </c>
      <c r="Z194" s="133">
        <v>33.53</v>
      </c>
      <c r="AA194" s="133">
        <v>33.869999999999997</v>
      </c>
      <c r="AB194" s="133">
        <v>33.49</v>
      </c>
      <c r="AC194" s="133">
        <v>33.08</v>
      </c>
      <c r="AD194" s="133">
        <v>33.450000000000003</v>
      </c>
      <c r="AE194" s="133">
        <v>34.130000000000003</v>
      </c>
      <c r="AF194" s="133">
        <v>34.04</v>
      </c>
      <c r="AG194" s="133">
        <v>29.39</v>
      </c>
      <c r="AH194" s="133">
        <v>28.09</v>
      </c>
      <c r="AI194" s="133">
        <v>33.200000000000003</v>
      </c>
      <c r="AJ194" s="133">
        <v>33.04</v>
      </c>
      <c r="AK194" s="133">
        <v>32.35</v>
      </c>
      <c r="AL194" s="133">
        <v>33.36</v>
      </c>
      <c r="AM194" s="133">
        <v>31.75</v>
      </c>
      <c r="AN194" s="133">
        <v>31.76</v>
      </c>
      <c r="AO194" s="133">
        <v>33.299999999999997</v>
      </c>
      <c r="AP194" s="133">
        <v>33.200000000000003</v>
      </c>
      <c r="AQ194" s="133">
        <v>33.74</v>
      </c>
      <c r="AR194" s="133">
        <v>34.1</v>
      </c>
    </row>
    <row r="195" spans="1:44">
      <c r="A195" s="133">
        <v>192</v>
      </c>
      <c r="B195" s="133">
        <v>1910</v>
      </c>
      <c r="C195" s="137"/>
      <c r="D195" s="138" t="s">
        <v>317</v>
      </c>
      <c r="E195" s="143">
        <f t="shared" si="4"/>
        <v>33.25578947368421</v>
      </c>
      <c r="F195" s="143">
        <f t="shared" si="5"/>
        <v>33.197368421052637</v>
      </c>
      <c r="G195" s="133">
        <v>34.74</v>
      </c>
      <c r="H195" s="133">
        <v>33.83</v>
      </c>
      <c r="I195" s="133">
        <v>33.5</v>
      </c>
      <c r="J195" s="133">
        <v>33.67</v>
      </c>
      <c r="K195" s="133">
        <v>32.46</v>
      </c>
      <c r="L195" s="133">
        <v>32.85</v>
      </c>
      <c r="M195" s="133">
        <v>33.54</v>
      </c>
      <c r="N195" s="133">
        <v>33.299999999999997</v>
      </c>
      <c r="O195" s="133">
        <v>34.49</v>
      </c>
      <c r="P195" s="133">
        <v>34.159999999999997</v>
      </c>
      <c r="Q195" s="133">
        <v>34.549999999999997</v>
      </c>
      <c r="R195" s="133">
        <v>33.78</v>
      </c>
      <c r="S195" s="133">
        <v>33.200000000000003</v>
      </c>
      <c r="T195" s="133">
        <v>33.44</v>
      </c>
      <c r="U195" s="133">
        <v>33.83</v>
      </c>
      <c r="V195" s="133">
        <v>34.26</v>
      </c>
      <c r="W195" s="133">
        <v>33.33</v>
      </c>
      <c r="X195" s="133">
        <v>33.47</v>
      </c>
      <c r="Y195" s="133">
        <v>33.65</v>
      </c>
      <c r="Z195" s="133">
        <v>33.58</v>
      </c>
      <c r="AA195" s="133">
        <v>33.82</v>
      </c>
      <c r="AB195" s="133">
        <v>33.49</v>
      </c>
      <c r="AC195" s="133">
        <v>33.08</v>
      </c>
      <c r="AD195" s="133">
        <v>33.42</v>
      </c>
      <c r="AE195" s="133">
        <v>34.090000000000003</v>
      </c>
      <c r="AF195" s="133">
        <v>34.049999999999997</v>
      </c>
      <c r="AG195" s="133">
        <v>29.41</v>
      </c>
      <c r="AH195" s="133">
        <v>28.12</v>
      </c>
      <c r="AI195" s="133">
        <v>33.14</v>
      </c>
      <c r="AJ195" s="133">
        <v>33.06</v>
      </c>
      <c r="AK195" s="133">
        <v>32.35</v>
      </c>
      <c r="AL195" s="133">
        <v>33.32</v>
      </c>
      <c r="AM195" s="133">
        <v>31.71</v>
      </c>
      <c r="AN195" s="133">
        <v>31.69</v>
      </c>
      <c r="AO195" s="133">
        <v>33.31</v>
      </c>
      <c r="AP195" s="133">
        <v>33.19</v>
      </c>
      <c r="AQ195" s="133">
        <v>33.659999999999997</v>
      </c>
      <c r="AR195" s="133">
        <v>34.07</v>
      </c>
    </row>
    <row r="196" spans="1:44">
      <c r="A196" s="133">
        <v>193</v>
      </c>
      <c r="B196" s="133">
        <v>1920</v>
      </c>
      <c r="C196" s="135">
        <v>32</v>
      </c>
      <c r="D196" s="138" t="s">
        <v>317</v>
      </c>
      <c r="E196" s="143">
        <f t="shared" si="4"/>
        <v>33.291578947368421</v>
      </c>
      <c r="F196" s="143">
        <f t="shared" si="5"/>
        <v>33.234736842105264</v>
      </c>
      <c r="G196" s="133">
        <v>34.78</v>
      </c>
      <c r="H196" s="133">
        <v>33.85</v>
      </c>
      <c r="I196" s="133">
        <v>33.47</v>
      </c>
      <c r="J196" s="133">
        <v>33.729999999999997</v>
      </c>
      <c r="K196" s="133">
        <v>32.549999999999997</v>
      </c>
      <c r="L196" s="133">
        <v>32.99</v>
      </c>
      <c r="M196" s="133">
        <v>33.6</v>
      </c>
      <c r="N196" s="133">
        <v>33.29</v>
      </c>
      <c r="O196" s="133">
        <v>34.549999999999997</v>
      </c>
      <c r="P196" s="133">
        <v>34.21</v>
      </c>
      <c r="Q196" s="133">
        <v>34.56</v>
      </c>
      <c r="R196" s="133">
        <v>33.97</v>
      </c>
      <c r="S196" s="133">
        <v>33.17</v>
      </c>
      <c r="T196" s="133">
        <v>33.340000000000003</v>
      </c>
      <c r="U196" s="133">
        <v>33.85</v>
      </c>
      <c r="V196" s="133">
        <v>34.299999999999997</v>
      </c>
      <c r="W196" s="133">
        <v>33.369999999999997</v>
      </c>
      <c r="X196" s="133">
        <v>33.549999999999997</v>
      </c>
      <c r="Y196" s="133">
        <v>33.630000000000003</v>
      </c>
      <c r="Z196" s="133">
        <v>33.6</v>
      </c>
      <c r="AA196" s="133">
        <v>33.82</v>
      </c>
      <c r="AB196" s="133">
        <v>33.47</v>
      </c>
      <c r="AC196" s="133">
        <v>33.090000000000003</v>
      </c>
      <c r="AD196" s="133">
        <v>33.409999999999997</v>
      </c>
      <c r="AE196" s="133">
        <v>34.19</v>
      </c>
      <c r="AF196" s="133">
        <v>34.119999999999997</v>
      </c>
      <c r="AG196" s="133">
        <v>29.43</v>
      </c>
      <c r="AH196" s="133">
        <v>28.12</v>
      </c>
      <c r="AI196" s="133">
        <v>33.14</v>
      </c>
      <c r="AJ196" s="133">
        <v>33.130000000000003</v>
      </c>
      <c r="AK196" s="133">
        <v>32.659999999999997</v>
      </c>
      <c r="AL196" s="133">
        <v>33.47</v>
      </c>
      <c r="AM196" s="133">
        <v>31.67</v>
      </c>
      <c r="AN196" s="133">
        <v>31.65</v>
      </c>
      <c r="AO196" s="133">
        <v>33.31</v>
      </c>
      <c r="AP196" s="133">
        <v>33.22</v>
      </c>
      <c r="AQ196" s="133">
        <v>33.700000000000003</v>
      </c>
      <c r="AR196" s="133">
        <v>34.04</v>
      </c>
    </row>
    <row r="197" spans="1:44">
      <c r="A197" s="133">
        <v>194</v>
      </c>
      <c r="B197" s="133">
        <v>1930</v>
      </c>
      <c r="C197" s="137"/>
      <c r="D197" s="138" t="s">
        <v>317</v>
      </c>
      <c r="E197" s="143">
        <f t="shared" ref="E197:E260" si="6">AVERAGE(G197,I197,K197,M197,O197,Q197,S197,U197,W197,Y197,AA197,AC197,AE197,AG197,AI197,AK197,AM197,AO197,AQ197,AS197)</f>
        <v>33.301578947368419</v>
      </c>
      <c r="F197" s="143">
        <f t="shared" ref="F197:F260" si="7">AVERAGE(H197,J197,L197,N197,P197,R197,T197,V197,X197,Z197,AB197,AD197,AF197,AH197,AJ197,AL197,AN197,AP197,AR197,AT197)</f>
        <v>33.242105263157896</v>
      </c>
      <c r="G197" s="133">
        <v>34.83</v>
      </c>
      <c r="H197" s="133">
        <v>33.869999999999997</v>
      </c>
      <c r="I197" s="133">
        <v>33.549999999999997</v>
      </c>
      <c r="J197" s="133">
        <v>33.71</v>
      </c>
      <c r="K197" s="133">
        <v>32.67</v>
      </c>
      <c r="L197" s="133">
        <v>33.08</v>
      </c>
      <c r="M197" s="133">
        <v>33.6</v>
      </c>
      <c r="N197" s="133">
        <v>33.31</v>
      </c>
      <c r="O197" s="133">
        <v>34.549999999999997</v>
      </c>
      <c r="P197" s="133">
        <v>34.22</v>
      </c>
      <c r="Q197" s="133">
        <v>34.47</v>
      </c>
      <c r="R197" s="133">
        <v>33.880000000000003</v>
      </c>
      <c r="S197" s="133">
        <v>33.049999999999997</v>
      </c>
      <c r="T197" s="133">
        <v>33.299999999999997</v>
      </c>
      <c r="U197" s="133">
        <v>33.83</v>
      </c>
      <c r="V197" s="133">
        <v>34.29</v>
      </c>
      <c r="W197" s="133">
        <v>33.369999999999997</v>
      </c>
      <c r="X197" s="133">
        <v>33.61</v>
      </c>
      <c r="Y197" s="133">
        <v>33.6</v>
      </c>
      <c r="Z197" s="133">
        <v>33.619999999999997</v>
      </c>
      <c r="AA197" s="133">
        <v>33.770000000000003</v>
      </c>
      <c r="AB197" s="133">
        <v>33.46</v>
      </c>
      <c r="AC197" s="133">
        <v>33.07</v>
      </c>
      <c r="AD197" s="133">
        <v>33.35</v>
      </c>
      <c r="AE197" s="133">
        <v>34.26</v>
      </c>
      <c r="AF197" s="133">
        <v>34.17</v>
      </c>
      <c r="AG197" s="133">
        <v>29.42</v>
      </c>
      <c r="AH197" s="133">
        <v>28.13</v>
      </c>
      <c r="AI197" s="133">
        <v>33.14</v>
      </c>
      <c r="AJ197" s="133">
        <v>33.21</v>
      </c>
      <c r="AK197" s="133">
        <v>32.79</v>
      </c>
      <c r="AL197" s="133">
        <v>33.54</v>
      </c>
      <c r="AM197" s="133">
        <v>31.68</v>
      </c>
      <c r="AN197" s="133">
        <v>31.61</v>
      </c>
      <c r="AO197" s="133">
        <v>33.369999999999997</v>
      </c>
      <c r="AP197" s="133">
        <v>33.229999999999997</v>
      </c>
      <c r="AQ197" s="133">
        <v>33.71</v>
      </c>
      <c r="AR197" s="133">
        <v>34.01</v>
      </c>
    </row>
    <row r="198" spans="1:44">
      <c r="A198" s="133">
        <v>195</v>
      </c>
      <c r="B198" s="133">
        <v>1940</v>
      </c>
      <c r="C198" s="137"/>
      <c r="D198" s="138" t="s">
        <v>317</v>
      </c>
      <c r="E198" s="143">
        <f t="shared" si="6"/>
        <v>33.303684210526313</v>
      </c>
      <c r="F198" s="143">
        <f t="shared" si="7"/>
        <v>33.241052631578945</v>
      </c>
      <c r="G198" s="133">
        <v>34.86</v>
      </c>
      <c r="H198" s="133">
        <v>33.9</v>
      </c>
      <c r="I198" s="133">
        <v>33.57</v>
      </c>
      <c r="J198" s="133">
        <v>33.619999999999997</v>
      </c>
      <c r="K198" s="133">
        <v>32.75</v>
      </c>
      <c r="L198" s="133">
        <v>33.15</v>
      </c>
      <c r="M198" s="133">
        <v>33.56</v>
      </c>
      <c r="N198" s="133">
        <v>33.32</v>
      </c>
      <c r="O198" s="133">
        <v>34.549999999999997</v>
      </c>
      <c r="P198" s="133">
        <v>34.22</v>
      </c>
      <c r="Q198" s="133">
        <v>34.43</v>
      </c>
      <c r="R198" s="133">
        <v>33.75</v>
      </c>
      <c r="S198" s="133">
        <v>33.01</v>
      </c>
      <c r="T198" s="133">
        <v>33.25</v>
      </c>
      <c r="U198" s="133">
        <v>33.81</v>
      </c>
      <c r="V198" s="133">
        <v>34.26</v>
      </c>
      <c r="W198" s="133">
        <v>33.36</v>
      </c>
      <c r="X198" s="133">
        <v>33.67</v>
      </c>
      <c r="Y198" s="133">
        <v>33.58</v>
      </c>
      <c r="Z198" s="133">
        <v>33.619999999999997</v>
      </c>
      <c r="AA198" s="133">
        <v>33.75</v>
      </c>
      <c r="AB198" s="133">
        <v>33.43</v>
      </c>
      <c r="AC198" s="133">
        <v>33.049999999999997</v>
      </c>
      <c r="AD198" s="133">
        <v>33.31</v>
      </c>
      <c r="AE198" s="133">
        <v>34.25</v>
      </c>
      <c r="AF198" s="133">
        <v>34.17</v>
      </c>
      <c r="AG198" s="133">
        <v>29.49</v>
      </c>
      <c r="AH198" s="133">
        <v>28.31</v>
      </c>
      <c r="AI198" s="133">
        <v>33.159999999999997</v>
      </c>
      <c r="AJ198" s="133">
        <v>33.270000000000003</v>
      </c>
      <c r="AK198" s="133">
        <v>32.9</v>
      </c>
      <c r="AL198" s="133">
        <v>33.619999999999997</v>
      </c>
      <c r="AM198" s="133">
        <v>31.63</v>
      </c>
      <c r="AN198" s="133">
        <v>31.56</v>
      </c>
      <c r="AO198" s="133">
        <v>33.43</v>
      </c>
      <c r="AP198" s="133">
        <v>33.229999999999997</v>
      </c>
      <c r="AQ198" s="133">
        <v>33.630000000000003</v>
      </c>
      <c r="AR198" s="133">
        <v>33.92</v>
      </c>
    </row>
    <row r="199" spans="1:44">
      <c r="A199" s="133">
        <v>196</v>
      </c>
      <c r="B199" s="133">
        <v>1950</v>
      </c>
      <c r="C199" s="137"/>
      <c r="D199" s="138" t="s">
        <v>317</v>
      </c>
      <c r="E199" s="143">
        <f t="shared" si="6"/>
        <v>33.323684210526316</v>
      </c>
      <c r="F199" s="143">
        <f t="shared" si="7"/>
        <v>33.241052631578953</v>
      </c>
      <c r="G199" s="133">
        <v>34.909999999999997</v>
      </c>
      <c r="H199" s="133">
        <v>33.909999999999997</v>
      </c>
      <c r="I199" s="133">
        <v>33.619999999999997</v>
      </c>
      <c r="J199" s="133">
        <v>33.6</v>
      </c>
      <c r="K199" s="133">
        <v>32.81</v>
      </c>
      <c r="L199" s="133">
        <v>33.200000000000003</v>
      </c>
      <c r="M199" s="133">
        <v>33.5</v>
      </c>
      <c r="N199" s="133">
        <v>33.340000000000003</v>
      </c>
      <c r="O199" s="133">
        <v>34.53</v>
      </c>
      <c r="P199" s="133">
        <v>34.21</v>
      </c>
      <c r="Q199" s="133">
        <v>34.46</v>
      </c>
      <c r="R199" s="133">
        <v>33.770000000000003</v>
      </c>
      <c r="S199" s="133">
        <v>32.979999999999997</v>
      </c>
      <c r="T199" s="133">
        <v>33.17</v>
      </c>
      <c r="U199" s="133">
        <v>33.85</v>
      </c>
      <c r="V199" s="133">
        <v>34.28</v>
      </c>
      <c r="W199" s="133">
        <v>33.42</v>
      </c>
      <c r="X199" s="133">
        <v>33.630000000000003</v>
      </c>
      <c r="Y199" s="133">
        <v>33.58</v>
      </c>
      <c r="Z199" s="133">
        <v>33.61</v>
      </c>
      <c r="AA199" s="133">
        <v>33.75</v>
      </c>
      <c r="AB199" s="133">
        <v>33.42</v>
      </c>
      <c r="AC199" s="133">
        <v>33.090000000000003</v>
      </c>
      <c r="AD199" s="133">
        <v>33.28</v>
      </c>
      <c r="AE199" s="133">
        <v>34.229999999999997</v>
      </c>
      <c r="AF199" s="133">
        <v>34.159999999999997</v>
      </c>
      <c r="AG199" s="133">
        <v>29.67</v>
      </c>
      <c r="AH199" s="133">
        <v>28.5</v>
      </c>
      <c r="AI199" s="133">
        <v>33.21</v>
      </c>
      <c r="AJ199" s="133">
        <v>33.26</v>
      </c>
      <c r="AK199" s="133">
        <v>32.97</v>
      </c>
      <c r="AL199" s="133">
        <v>33.590000000000003</v>
      </c>
      <c r="AM199" s="133">
        <v>31.62</v>
      </c>
      <c r="AN199" s="133">
        <v>31.6</v>
      </c>
      <c r="AO199" s="133">
        <v>33.31</v>
      </c>
      <c r="AP199" s="133">
        <v>33.26</v>
      </c>
      <c r="AQ199" s="133">
        <v>33.64</v>
      </c>
      <c r="AR199" s="133">
        <v>33.79</v>
      </c>
    </row>
    <row r="200" spans="1:44">
      <c r="A200" s="133">
        <v>197</v>
      </c>
      <c r="B200" s="133">
        <v>1960</v>
      </c>
      <c r="C200" s="137"/>
      <c r="D200" s="138" t="s">
        <v>317</v>
      </c>
      <c r="E200" s="143">
        <f t="shared" si="6"/>
        <v>33.357894736842105</v>
      </c>
      <c r="F200" s="143">
        <f t="shared" si="7"/>
        <v>33.23263157894737</v>
      </c>
      <c r="G200" s="133">
        <v>34.94</v>
      </c>
      <c r="H200" s="133">
        <v>33.93</v>
      </c>
      <c r="I200" s="133">
        <v>33.659999999999997</v>
      </c>
      <c r="J200" s="133">
        <v>33.47</v>
      </c>
      <c r="K200" s="133">
        <v>32.86</v>
      </c>
      <c r="L200" s="133">
        <v>33.24</v>
      </c>
      <c r="M200" s="133">
        <v>33.47</v>
      </c>
      <c r="N200" s="133">
        <v>33.1</v>
      </c>
      <c r="O200" s="133">
        <v>34.54</v>
      </c>
      <c r="P200" s="133">
        <v>34.18</v>
      </c>
      <c r="Q200" s="133">
        <v>34.36</v>
      </c>
      <c r="R200" s="133">
        <v>33.909999999999997</v>
      </c>
      <c r="S200" s="133">
        <v>33.01</v>
      </c>
      <c r="T200" s="133">
        <v>33.020000000000003</v>
      </c>
      <c r="U200" s="133">
        <v>33.979999999999997</v>
      </c>
      <c r="V200" s="133">
        <v>34.25</v>
      </c>
      <c r="W200" s="133">
        <v>33.479999999999997</v>
      </c>
      <c r="X200" s="133">
        <v>33.65</v>
      </c>
      <c r="Y200" s="133">
        <v>33.6</v>
      </c>
      <c r="Z200" s="133">
        <v>33.6</v>
      </c>
      <c r="AA200" s="133">
        <v>33.78</v>
      </c>
      <c r="AB200" s="133">
        <v>33.43</v>
      </c>
      <c r="AC200" s="133">
        <v>33.090000000000003</v>
      </c>
      <c r="AD200" s="133">
        <v>33.31</v>
      </c>
      <c r="AE200" s="133">
        <v>34.24</v>
      </c>
      <c r="AF200" s="133">
        <v>34.15</v>
      </c>
      <c r="AG200" s="133">
        <v>29.8</v>
      </c>
      <c r="AH200" s="133">
        <v>28.65</v>
      </c>
      <c r="AI200" s="133">
        <v>33.24</v>
      </c>
      <c r="AJ200" s="133">
        <v>33.29</v>
      </c>
      <c r="AK200" s="133">
        <v>33.07</v>
      </c>
      <c r="AL200" s="133">
        <v>33.6</v>
      </c>
      <c r="AM200" s="133">
        <v>31.6</v>
      </c>
      <c r="AN200" s="133">
        <v>31.59</v>
      </c>
      <c r="AO200" s="133">
        <v>33.44</v>
      </c>
      <c r="AP200" s="133">
        <v>33.26</v>
      </c>
      <c r="AQ200" s="133">
        <v>33.64</v>
      </c>
      <c r="AR200" s="133">
        <v>33.79</v>
      </c>
    </row>
    <row r="201" spans="1:44">
      <c r="A201" s="133">
        <v>198</v>
      </c>
      <c r="B201" s="133">
        <v>1970</v>
      </c>
      <c r="C201" s="137"/>
      <c r="D201" s="138" t="s">
        <v>317</v>
      </c>
      <c r="E201" s="143">
        <f t="shared" si="6"/>
        <v>33.374736842105264</v>
      </c>
      <c r="F201" s="143">
        <f t="shared" si="7"/>
        <v>33.242105263157903</v>
      </c>
      <c r="G201" s="133">
        <v>34.979999999999997</v>
      </c>
      <c r="H201" s="133">
        <v>33.96</v>
      </c>
      <c r="I201" s="133">
        <v>33.64</v>
      </c>
      <c r="J201" s="133">
        <v>33.409999999999997</v>
      </c>
      <c r="K201" s="133">
        <v>32.909999999999997</v>
      </c>
      <c r="L201" s="133">
        <v>33.270000000000003</v>
      </c>
      <c r="M201" s="133">
        <v>33.51</v>
      </c>
      <c r="N201" s="133">
        <v>32.93</v>
      </c>
      <c r="O201" s="133">
        <v>34.340000000000003</v>
      </c>
      <c r="P201" s="133">
        <v>33.99</v>
      </c>
      <c r="Q201" s="133">
        <v>34.32</v>
      </c>
      <c r="R201" s="133">
        <v>33.880000000000003</v>
      </c>
      <c r="S201" s="133">
        <v>33.06</v>
      </c>
      <c r="T201" s="133">
        <v>33.03</v>
      </c>
      <c r="U201" s="133">
        <v>34.119999999999997</v>
      </c>
      <c r="V201" s="133">
        <v>34.29</v>
      </c>
      <c r="W201" s="133">
        <v>33.590000000000003</v>
      </c>
      <c r="X201" s="133">
        <v>33.81</v>
      </c>
      <c r="Y201" s="133">
        <v>33.57</v>
      </c>
      <c r="Z201" s="133">
        <v>33.54</v>
      </c>
      <c r="AA201" s="133">
        <v>33.78</v>
      </c>
      <c r="AB201" s="133">
        <v>33.409999999999997</v>
      </c>
      <c r="AC201" s="133">
        <v>33.18</v>
      </c>
      <c r="AD201" s="133">
        <v>33.61</v>
      </c>
      <c r="AE201" s="133">
        <v>34.229999999999997</v>
      </c>
      <c r="AF201" s="133">
        <v>34.19</v>
      </c>
      <c r="AG201" s="133">
        <v>29.91</v>
      </c>
      <c r="AH201" s="133">
        <v>28.76</v>
      </c>
      <c r="AI201" s="133">
        <v>33.229999999999997</v>
      </c>
      <c r="AJ201" s="133">
        <v>33.28</v>
      </c>
      <c r="AK201" s="133">
        <v>33.049999999999997</v>
      </c>
      <c r="AL201" s="133">
        <v>33.53</v>
      </c>
      <c r="AM201" s="133">
        <v>31.63</v>
      </c>
      <c r="AN201" s="133">
        <v>31.67</v>
      </c>
      <c r="AO201" s="133">
        <v>33.4</v>
      </c>
      <c r="AP201" s="133">
        <v>33.200000000000003</v>
      </c>
      <c r="AQ201" s="133">
        <v>33.67</v>
      </c>
      <c r="AR201" s="133">
        <v>33.840000000000003</v>
      </c>
    </row>
    <row r="202" spans="1:44">
      <c r="A202" s="133">
        <v>199</v>
      </c>
      <c r="B202" s="133">
        <v>1980</v>
      </c>
      <c r="C202" s="135">
        <v>33</v>
      </c>
      <c r="D202" s="138" t="s">
        <v>317</v>
      </c>
      <c r="E202" s="143">
        <f t="shared" si="6"/>
        <v>33.41947368421053</v>
      </c>
      <c r="F202" s="143">
        <f t="shared" si="7"/>
        <v>33.275789473684206</v>
      </c>
      <c r="G202" s="133">
        <v>35.01</v>
      </c>
      <c r="H202" s="133">
        <v>33.979999999999997</v>
      </c>
      <c r="I202" s="133">
        <v>33.64</v>
      </c>
      <c r="J202" s="133">
        <v>33.06</v>
      </c>
      <c r="K202" s="133">
        <v>32.96</v>
      </c>
      <c r="L202" s="133">
        <v>33.31</v>
      </c>
      <c r="M202" s="133">
        <v>33.590000000000003</v>
      </c>
      <c r="N202" s="133">
        <v>33.18</v>
      </c>
      <c r="O202" s="133">
        <v>34.24</v>
      </c>
      <c r="P202" s="133">
        <v>33.83</v>
      </c>
      <c r="Q202" s="133">
        <v>34.42</v>
      </c>
      <c r="R202" s="133">
        <v>34.119999999999997</v>
      </c>
      <c r="S202" s="133">
        <v>32.979999999999997</v>
      </c>
      <c r="T202" s="133">
        <v>32.96</v>
      </c>
      <c r="U202" s="133">
        <v>34.409999999999997</v>
      </c>
      <c r="V202" s="133">
        <v>34.520000000000003</v>
      </c>
      <c r="W202" s="133">
        <v>33.83</v>
      </c>
      <c r="X202" s="133">
        <v>34.03</v>
      </c>
      <c r="Y202" s="133">
        <v>33.6</v>
      </c>
      <c r="Z202" s="133">
        <v>33.57</v>
      </c>
      <c r="AA202" s="133">
        <v>33.76</v>
      </c>
      <c r="AB202" s="133">
        <v>33.39</v>
      </c>
      <c r="AC202" s="133">
        <v>33.32</v>
      </c>
      <c r="AD202" s="133">
        <v>33.74</v>
      </c>
      <c r="AE202" s="133">
        <v>34.229999999999997</v>
      </c>
      <c r="AF202" s="133">
        <v>34.14</v>
      </c>
      <c r="AG202" s="133">
        <v>29.99</v>
      </c>
      <c r="AH202" s="133">
        <v>28.85</v>
      </c>
      <c r="AI202" s="133">
        <v>33.21</v>
      </c>
      <c r="AJ202" s="133">
        <v>33.32</v>
      </c>
      <c r="AK202" s="133">
        <v>33.049999999999997</v>
      </c>
      <c r="AL202" s="133">
        <v>33.54</v>
      </c>
      <c r="AM202" s="133">
        <v>31.61</v>
      </c>
      <c r="AN202" s="133">
        <v>31.66</v>
      </c>
      <c r="AO202" s="133">
        <v>33.450000000000003</v>
      </c>
      <c r="AP202" s="133">
        <v>33.19</v>
      </c>
      <c r="AQ202" s="133">
        <v>33.67</v>
      </c>
      <c r="AR202" s="133">
        <v>33.85</v>
      </c>
    </row>
    <row r="203" spans="1:44">
      <c r="A203" s="133">
        <v>200</v>
      </c>
      <c r="B203" s="133">
        <v>1990</v>
      </c>
      <c r="C203" s="137"/>
      <c r="D203" s="138" t="s">
        <v>317</v>
      </c>
      <c r="E203" s="143">
        <f t="shared" si="6"/>
        <v>33.46368421052631</v>
      </c>
      <c r="F203" s="143">
        <f t="shared" si="7"/>
        <v>33.325263157894739</v>
      </c>
      <c r="G203" s="133">
        <v>35.03</v>
      </c>
      <c r="H203" s="133">
        <v>34.01</v>
      </c>
      <c r="I203" s="133">
        <v>33.700000000000003</v>
      </c>
      <c r="J203" s="133">
        <v>32.909999999999997</v>
      </c>
      <c r="K203" s="133">
        <v>33</v>
      </c>
      <c r="L203" s="133">
        <v>33.340000000000003</v>
      </c>
      <c r="M203" s="133">
        <v>33.549999999999997</v>
      </c>
      <c r="N203" s="133">
        <v>33.270000000000003</v>
      </c>
      <c r="O203" s="133">
        <v>34.21</v>
      </c>
      <c r="P203" s="133">
        <v>34.01</v>
      </c>
      <c r="Q203" s="133">
        <v>34.700000000000003</v>
      </c>
      <c r="R203" s="133">
        <v>34.409999999999997</v>
      </c>
      <c r="S203" s="133">
        <v>33.04</v>
      </c>
      <c r="T203" s="133">
        <v>32.94</v>
      </c>
      <c r="U203" s="133">
        <v>34.58</v>
      </c>
      <c r="V203" s="133">
        <v>34.68</v>
      </c>
      <c r="W203" s="133">
        <v>33.97</v>
      </c>
      <c r="X203" s="133">
        <v>34.17</v>
      </c>
      <c r="Y203" s="133">
        <v>33.75</v>
      </c>
      <c r="Z203" s="133">
        <v>33.729999999999997</v>
      </c>
      <c r="AA203" s="133">
        <v>33.75</v>
      </c>
      <c r="AB203" s="133">
        <v>33.35</v>
      </c>
      <c r="AC203" s="133">
        <v>33.24</v>
      </c>
      <c r="AD203" s="133">
        <v>33.590000000000003</v>
      </c>
      <c r="AE203" s="133">
        <v>34.229999999999997</v>
      </c>
      <c r="AF203" s="133">
        <v>34.159999999999997</v>
      </c>
      <c r="AG203" s="133">
        <v>30.05</v>
      </c>
      <c r="AH203" s="133">
        <v>28.92</v>
      </c>
      <c r="AI203" s="133">
        <v>33.29</v>
      </c>
      <c r="AJ203" s="133">
        <v>33.46</v>
      </c>
      <c r="AK203" s="133">
        <v>33.04</v>
      </c>
      <c r="AL203" s="133">
        <v>33.520000000000003</v>
      </c>
      <c r="AM203" s="133">
        <v>31.63</v>
      </c>
      <c r="AN203" s="133">
        <v>31.69</v>
      </c>
      <c r="AO203" s="133">
        <v>33.409999999999997</v>
      </c>
      <c r="AP203" s="133">
        <v>33.159999999999997</v>
      </c>
      <c r="AQ203" s="133">
        <v>33.64</v>
      </c>
      <c r="AR203" s="133">
        <v>33.86</v>
      </c>
    </row>
    <row r="204" spans="1:44">
      <c r="A204" s="133">
        <v>201</v>
      </c>
      <c r="B204" s="133">
        <v>2000</v>
      </c>
      <c r="C204" s="137"/>
      <c r="D204" s="138" t="s">
        <v>317</v>
      </c>
      <c r="E204" s="143">
        <f t="shared" si="6"/>
        <v>33.514210526315786</v>
      </c>
      <c r="F204" s="143">
        <f t="shared" si="7"/>
        <v>33.404210526315786</v>
      </c>
      <c r="G204" s="133">
        <v>35.04</v>
      </c>
      <c r="H204" s="133">
        <v>34.020000000000003</v>
      </c>
      <c r="I204" s="133">
        <v>33.72</v>
      </c>
      <c r="J204" s="133">
        <v>32.880000000000003</v>
      </c>
      <c r="K204" s="133">
        <v>33.03</v>
      </c>
      <c r="L204" s="133">
        <v>33.36</v>
      </c>
      <c r="M204" s="133">
        <v>33.6</v>
      </c>
      <c r="N204" s="133">
        <v>33.33</v>
      </c>
      <c r="O204" s="133">
        <v>34.1</v>
      </c>
      <c r="P204" s="133">
        <v>34.07</v>
      </c>
      <c r="Q204" s="133">
        <v>34.85</v>
      </c>
      <c r="R204" s="133">
        <v>34.58</v>
      </c>
      <c r="S204" s="133">
        <v>33.380000000000003</v>
      </c>
      <c r="T204" s="133">
        <v>33.299999999999997</v>
      </c>
      <c r="U204" s="133">
        <v>34.69</v>
      </c>
      <c r="V204" s="133">
        <v>34.79</v>
      </c>
      <c r="W204" s="133">
        <v>34.090000000000003</v>
      </c>
      <c r="X204" s="133">
        <v>34.28</v>
      </c>
      <c r="Y204" s="133">
        <v>33.89</v>
      </c>
      <c r="Z204" s="133">
        <v>33.869999999999997</v>
      </c>
      <c r="AA204" s="133">
        <v>33.76</v>
      </c>
      <c r="AB204" s="133">
        <v>33.47</v>
      </c>
      <c r="AC204" s="133">
        <v>33.159999999999997</v>
      </c>
      <c r="AD204" s="133">
        <v>33.47</v>
      </c>
      <c r="AE204" s="133">
        <v>34.229999999999997</v>
      </c>
      <c r="AF204" s="133">
        <v>34.159999999999997</v>
      </c>
      <c r="AG204" s="133">
        <v>30.11</v>
      </c>
      <c r="AH204" s="133">
        <v>28.99</v>
      </c>
      <c r="AI204" s="133">
        <v>33.409999999999997</v>
      </c>
      <c r="AJ204" s="133">
        <v>33.65</v>
      </c>
      <c r="AK204" s="133">
        <v>32.93</v>
      </c>
      <c r="AL204" s="133">
        <v>33.46</v>
      </c>
      <c r="AM204" s="133">
        <v>31.63</v>
      </c>
      <c r="AN204" s="133">
        <v>31.79</v>
      </c>
      <c r="AO204" s="133">
        <v>33.47</v>
      </c>
      <c r="AP204" s="133">
        <v>33.28</v>
      </c>
      <c r="AQ204" s="133">
        <v>33.68</v>
      </c>
      <c r="AR204" s="133">
        <v>33.93</v>
      </c>
    </row>
    <row r="205" spans="1:44">
      <c r="A205" s="133">
        <v>202</v>
      </c>
      <c r="B205" s="133">
        <v>2010</v>
      </c>
      <c r="C205" s="137"/>
      <c r="D205" s="138" t="s">
        <v>317</v>
      </c>
      <c r="E205" s="143">
        <f t="shared" si="6"/>
        <v>33.576315789473682</v>
      </c>
      <c r="F205" s="143">
        <f t="shared" si="7"/>
        <v>33.500526315789472</v>
      </c>
      <c r="G205" s="133">
        <v>35.06</v>
      </c>
      <c r="H205" s="133">
        <v>34.03</v>
      </c>
      <c r="I205" s="133">
        <v>33.700000000000003</v>
      </c>
      <c r="J205" s="133">
        <v>33.200000000000003</v>
      </c>
      <c r="K205" s="133">
        <v>33.07</v>
      </c>
      <c r="L205" s="133">
        <v>33.39</v>
      </c>
      <c r="M205" s="133">
        <v>33.619999999999997</v>
      </c>
      <c r="N205" s="133">
        <v>33.39</v>
      </c>
      <c r="O205" s="133">
        <v>34.049999999999997</v>
      </c>
      <c r="P205" s="133">
        <v>34.11</v>
      </c>
      <c r="Q205" s="133">
        <v>34.96</v>
      </c>
      <c r="R205" s="133">
        <v>34.69</v>
      </c>
      <c r="S205" s="133">
        <v>33.56</v>
      </c>
      <c r="T205" s="133">
        <v>33.49</v>
      </c>
      <c r="U205" s="133">
        <v>34.76</v>
      </c>
      <c r="V205" s="133">
        <v>34.869999999999997</v>
      </c>
      <c r="W205" s="133">
        <v>34.18</v>
      </c>
      <c r="X205" s="133">
        <v>34.369999999999997</v>
      </c>
      <c r="Y205" s="133">
        <v>33.979999999999997</v>
      </c>
      <c r="Z205" s="133">
        <v>33.97</v>
      </c>
      <c r="AA205" s="133">
        <v>33.96</v>
      </c>
      <c r="AB205" s="133">
        <v>33.630000000000003</v>
      </c>
      <c r="AC205" s="133">
        <v>33.229999999999997</v>
      </c>
      <c r="AD205" s="133">
        <v>33.549999999999997</v>
      </c>
      <c r="AE205" s="133">
        <v>34.200000000000003</v>
      </c>
      <c r="AF205" s="133">
        <v>34.14</v>
      </c>
      <c r="AG205" s="133">
        <v>30.16</v>
      </c>
      <c r="AH205" s="133">
        <v>29.05</v>
      </c>
      <c r="AI205" s="133">
        <v>33.479999999999997</v>
      </c>
      <c r="AJ205" s="133">
        <v>33.79</v>
      </c>
      <c r="AK205" s="133">
        <v>32.97</v>
      </c>
      <c r="AL205" s="133">
        <v>33.43</v>
      </c>
      <c r="AM205" s="133">
        <v>31.66</v>
      </c>
      <c r="AN205" s="133">
        <v>31.93</v>
      </c>
      <c r="AO205" s="133">
        <v>33.67</v>
      </c>
      <c r="AP205" s="133">
        <v>33.5</v>
      </c>
      <c r="AQ205" s="133">
        <v>33.68</v>
      </c>
      <c r="AR205" s="133">
        <v>33.979999999999997</v>
      </c>
    </row>
    <row r="206" spans="1:44">
      <c r="A206" s="133">
        <v>203</v>
      </c>
      <c r="B206" s="133">
        <v>2020</v>
      </c>
      <c r="C206" s="137"/>
      <c r="D206" s="138" t="s">
        <v>317</v>
      </c>
      <c r="E206" s="143">
        <f t="shared" si="6"/>
        <v>33.628947368421052</v>
      </c>
      <c r="F206" s="143">
        <f t="shared" si="7"/>
        <v>33.576315789473682</v>
      </c>
      <c r="G206" s="133">
        <v>35.07</v>
      </c>
      <c r="H206" s="133">
        <v>34.06</v>
      </c>
      <c r="I206" s="133">
        <v>33.75</v>
      </c>
      <c r="J206" s="133">
        <v>33.619999999999997</v>
      </c>
      <c r="K206" s="133">
        <v>33.090000000000003</v>
      </c>
      <c r="L206" s="133">
        <v>33.409999999999997</v>
      </c>
      <c r="M206" s="133">
        <v>33.58</v>
      </c>
      <c r="N206" s="133">
        <v>33.380000000000003</v>
      </c>
      <c r="O206" s="133">
        <v>34.19</v>
      </c>
      <c r="P206" s="133">
        <v>34.130000000000003</v>
      </c>
      <c r="Q206" s="133">
        <v>35.049999999999997</v>
      </c>
      <c r="R206" s="133">
        <v>34.78</v>
      </c>
      <c r="S206" s="133">
        <v>33.69</v>
      </c>
      <c r="T206" s="133">
        <v>33.61</v>
      </c>
      <c r="U206" s="133">
        <v>34.82</v>
      </c>
      <c r="V206" s="133">
        <v>34.94</v>
      </c>
      <c r="W206" s="133">
        <v>34.270000000000003</v>
      </c>
      <c r="X206" s="133">
        <v>34.46</v>
      </c>
      <c r="Y206" s="133">
        <v>34.049999999999997</v>
      </c>
      <c r="Z206" s="133">
        <v>34.03</v>
      </c>
      <c r="AA206" s="133">
        <v>34.090000000000003</v>
      </c>
      <c r="AB206" s="133">
        <v>33.74</v>
      </c>
      <c r="AC206" s="133">
        <v>33.32</v>
      </c>
      <c r="AD206" s="133">
        <v>33.659999999999997</v>
      </c>
      <c r="AE206" s="133">
        <v>34.17</v>
      </c>
      <c r="AF206" s="133">
        <v>34.049999999999997</v>
      </c>
      <c r="AG206" s="133">
        <v>30.2</v>
      </c>
      <c r="AH206" s="133">
        <v>29.1</v>
      </c>
      <c r="AI206" s="133">
        <v>33.54</v>
      </c>
      <c r="AJ206" s="133">
        <v>33.9</v>
      </c>
      <c r="AK206" s="133">
        <v>32.770000000000003</v>
      </c>
      <c r="AL206" s="133">
        <v>33.42</v>
      </c>
      <c r="AM206" s="133">
        <v>31.79</v>
      </c>
      <c r="AN206" s="133">
        <v>32.01</v>
      </c>
      <c r="AO206" s="133">
        <v>33.799999999999997</v>
      </c>
      <c r="AP206" s="133">
        <v>33.630000000000003</v>
      </c>
      <c r="AQ206" s="133">
        <v>33.71</v>
      </c>
      <c r="AR206" s="133">
        <v>34.020000000000003</v>
      </c>
    </row>
    <row r="207" spans="1:44">
      <c r="A207" s="133">
        <v>204</v>
      </c>
      <c r="B207" s="133">
        <v>2030</v>
      </c>
      <c r="C207" s="137"/>
      <c r="D207" s="138" t="s">
        <v>317</v>
      </c>
      <c r="E207" s="143">
        <f t="shared" si="6"/>
        <v>33.680000000000007</v>
      </c>
      <c r="F207" s="143">
        <f t="shared" si="7"/>
        <v>33.63578947368422</v>
      </c>
      <c r="G207" s="133">
        <v>35.11</v>
      </c>
      <c r="H207" s="133">
        <v>34.07</v>
      </c>
      <c r="I207" s="133">
        <v>33.96</v>
      </c>
      <c r="J207" s="133">
        <v>33.92</v>
      </c>
      <c r="K207" s="133">
        <v>33.130000000000003</v>
      </c>
      <c r="L207" s="133">
        <v>33.44</v>
      </c>
      <c r="M207" s="133">
        <v>33.4</v>
      </c>
      <c r="N207" s="133">
        <v>33.36</v>
      </c>
      <c r="O207" s="133">
        <v>34.29</v>
      </c>
      <c r="P207" s="133">
        <v>34.15</v>
      </c>
      <c r="Q207" s="133">
        <v>35.119999999999997</v>
      </c>
      <c r="R207" s="133">
        <v>34.85</v>
      </c>
      <c r="S207" s="133">
        <v>33.78</v>
      </c>
      <c r="T207" s="133">
        <v>33.700000000000003</v>
      </c>
      <c r="U207" s="133">
        <v>34.86</v>
      </c>
      <c r="V207" s="133">
        <v>34.979999999999997</v>
      </c>
      <c r="W207" s="133">
        <v>34.35</v>
      </c>
      <c r="X207" s="133">
        <v>34.53</v>
      </c>
      <c r="Y207" s="133">
        <v>34.11</v>
      </c>
      <c r="Z207" s="133">
        <v>34.1</v>
      </c>
      <c r="AA207" s="133">
        <v>34.18</v>
      </c>
      <c r="AB207" s="133">
        <v>33.81</v>
      </c>
      <c r="AC207" s="133">
        <v>33.4</v>
      </c>
      <c r="AD207" s="133">
        <v>33.729999999999997</v>
      </c>
      <c r="AE207" s="133">
        <v>34.25</v>
      </c>
      <c r="AF207" s="133">
        <v>33.96</v>
      </c>
      <c r="AG207" s="133">
        <v>30.24</v>
      </c>
      <c r="AH207" s="133">
        <v>29.15</v>
      </c>
      <c r="AI207" s="133">
        <v>33.61</v>
      </c>
      <c r="AJ207" s="133">
        <v>34</v>
      </c>
      <c r="AK207" s="133">
        <v>32.659999999999997</v>
      </c>
      <c r="AL207" s="133">
        <v>33.450000000000003</v>
      </c>
      <c r="AM207" s="133">
        <v>31.86</v>
      </c>
      <c r="AN207" s="133">
        <v>32.08</v>
      </c>
      <c r="AO207" s="133">
        <v>33.880000000000003</v>
      </c>
      <c r="AP207" s="133">
        <v>33.729999999999997</v>
      </c>
      <c r="AQ207" s="133">
        <v>33.729999999999997</v>
      </c>
      <c r="AR207" s="133">
        <v>34.07</v>
      </c>
    </row>
    <row r="208" spans="1:44">
      <c r="A208" s="133">
        <v>205</v>
      </c>
      <c r="B208" s="133">
        <v>2040</v>
      </c>
      <c r="C208" s="135">
        <v>34</v>
      </c>
      <c r="D208" s="138" t="s">
        <v>317</v>
      </c>
      <c r="E208" s="143">
        <f t="shared" si="6"/>
        <v>33.752631578947373</v>
      </c>
      <c r="F208" s="143">
        <f t="shared" si="7"/>
        <v>33.695789473684215</v>
      </c>
      <c r="G208" s="133">
        <v>35.15</v>
      </c>
      <c r="H208" s="133">
        <v>34.090000000000003</v>
      </c>
      <c r="I208" s="133">
        <v>34.1</v>
      </c>
      <c r="J208" s="133">
        <v>34.119999999999997</v>
      </c>
      <c r="K208" s="133">
        <v>33.159999999999997</v>
      </c>
      <c r="L208" s="133">
        <v>33.46</v>
      </c>
      <c r="M208" s="133">
        <v>33.44</v>
      </c>
      <c r="N208" s="133">
        <v>33.42</v>
      </c>
      <c r="O208" s="133">
        <v>34.35</v>
      </c>
      <c r="P208" s="133">
        <v>34.17</v>
      </c>
      <c r="Q208" s="133">
        <v>35.17</v>
      </c>
      <c r="R208" s="133">
        <v>34.909999999999997</v>
      </c>
      <c r="S208" s="133">
        <v>33.86</v>
      </c>
      <c r="T208" s="133">
        <v>33.76</v>
      </c>
      <c r="U208" s="133">
        <v>34.89</v>
      </c>
      <c r="V208" s="133">
        <v>35.020000000000003</v>
      </c>
      <c r="W208" s="133">
        <v>34.42</v>
      </c>
      <c r="X208" s="133">
        <v>34.61</v>
      </c>
      <c r="Y208" s="133">
        <v>34.159999999999997</v>
      </c>
      <c r="Z208" s="133">
        <v>34.15</v>
      </c>
      <c r="AA208" s="133">
        <v>34.24</v>
      </c>
      <c r="AB208" s="133">
        <v>33.840000000000003</v>
      </c>
      <c r="AC208" s="133">
        <v>33.450000000000003</v>
      </c>
      <c r="AD208" s="133">
        <v>33.78</v>
      </c>
      <c r="AE208" s="133">
        <v>34.33</v>
      </c>
      <c r="AF208" s="133">
        <v>33.869999999999997</v>
      </c>
      <c r="AG208" s="133">
        <v>30.27</v>
      </c>
      <c r="AH208" s="133">
        <v>29.19</v>
      </c>
      <c r="AI208" s="133">
        <v>33.659999999999997</v>
      </c>
      <c r="AJ208" s="133">
        <v>34.07</v>
      </c>
      <c r="AK208" s="133">
        <v>33.090000000000003</v>
      </c>
      <c r="AL208" s="133">
        <v>33.729999999999997</v>
      </c>
      <c r="AM208" s="133">
        <v>31.89</v>
      </c>
      <c r="AN208" s="133">
        <v>32.14</v>
      </c>
      <c r="AO208" s="133">
        <v>33.950000000000003</v>
      </c>
      <c r="AP208" s="133">
        <v>33.81</v>
      </c>
      <c r="AQ208" s="133">
        <v>33.72</v>
      </c>
      <c r="AR208" s="133">
        <v>34.08</v>
      </c>
    </row>
    <row r="209" spans="1:44">
      <c r="A209" s="133">
        <v>206</v>
      </c>
      <c r="B209" s="133">
        <v>2050</v>
      </c>
      <c r="C209" s="137"/>
      <c r="D209" s="138" t="s">
        <v>317</v>
      </c>
      <c r="E209" s="143">
        <f t="shared" si="6"/>
        <v>33.836315789473687</v>
      </c>
      <c r="F209" s="143">
        <f t="shared" si="7"/>
        <v>33.746842105263156</v>
      </c>
      <c r="G209" s="133">
        <v>35.17</v>
      </c>
      <c r="H209" s="133">
        <v>34.11</v>
      </c>
      <c r="I209" s="133">
        <v>34.200000000000003</v>
      </c>
      <c r="J209" s="133">
        <v>34.26</v>
      </c>
      <c r="K209" s="133">
        <v>33.200000000000003</v>
      </c>
      <c r="L209" s="133">
        <v>33.479999999999997</v>
      </c>
      <c r="M209" s="133">
        <v>33.75</v>
      </c>
      <c r="N209" s="133">
        <v>33.65</v>
      </c>
      <c r="O209" s="133">
        <v>34.369999999999997</v>
      </c>
      <c r="P209" s="133">
        <v>34.01</v>
      </c>
      <c r="Q209" s="133">
        <v>35.22</v>
      </c>
      <c r="R209" s="133">
        <v>34.96</v>
      </c>
      <c r="S209" s="133">
        <v>33.909999999999997</v>
      </c>
      <c r="T209" s="133">
        <v>33.82</v>
      </c>
      <c r="U209" s="133">
        <v>34.909999999999997</v>
      </c>
      <c r="V209" s="133">
        <v>35.049999999999997</v>
      </c>
      <c r="W209" s="133">
        <v>34.49</v>
      </c>
      <c r="X209" s="133">
        <v>34.67</v>
      </c>
      <c r="Y209" s="133">
        <v>34.22</v>
      </c>
      <c r="Z209" s="133">
        <v>34.200000000000003</v>
      </c>
      <c r="AA209" s="133">
        <v>34.28</v>
      </c>
      <c r="AB209" s="133">
        <v>33.869999999999997</v>
      </c>
      <c r="AC209" s="133">
        <v>33.49</v>
      </c>
      <c r="AD209" s="133">
        <v>33.81</v>
      </c>
      <c r="AE209" s="133">
        <v>34.369999999999997</v>
      </c>
      <c r="AF209" s="133">
        <v>33.75</v>
      </c>
      <c r="AG209" s="133">
        <v>30.3</v>
      </c>
      <c r="AH209" s="133">
        <v>29.23</v>
      </c>
      <c r="AI209" s="133">
        <v>33.869999999999997</v>
      </c>
      <c r="AJ209" s="133">
        <v>34.130000000000003</v>
      </c>
      <c r="AK209" s="133">
        <v>33.39</v>
      </c>
      <c r="AL209" s="133">
        <v>33.89</v>
      </c>
      <c r="AM209" s="133">
        <v>31.9</v>
      </c>
      <c r="AN209" s="133">
        <v>32.19</v>
      </c>
      <c r="AO209" s="133">
        <v>34</v>
      </c>
      <c r="AP209" s="133">
        <v>33.880000000000003</v>
      </c>
      <c r="AQ209" s="133">
        <v>33.85</v>
      </c>
      <c r="AR209" s="133">
        <v>34.229999999999997</v>
      </c>
    </row>
    <row r="210" spans="1:44">
      <c r="A210" s="133">
        <v>207</v>
      </c>
      <c r="B210" s="133">
        <v>2060</v>
      </c>
      <c r="C210" s="137"/>
      <c r="D210" s="138" t="s">
        <v>317</v>
      </c>
      <c r="E210" s="143">
        <f t="shared" si="6"/>
        <v>33.992631578947368</v>
      </c>
      <c r="F210" s="143">
        <f t="shared" si="7"/>
        <v>33.812105263157896</v>
      </c>
      <c r="G210" s="133">
        <v>35.200000000000003</v>
      </c>
      <c r="H210" s="133">
        <v>34.11</v>
      </c>
      <c r="I210" s="133">
        <v>34.28</v>
      </c>
      <c r="J210" s="133">
        <v>34.369999999999997</v>
      </c>
      <c r="K210" s="133">
        <v>33.479999999999997</v>
      </c>
      <c r="L210" s="133">
        <v>33.51</v>
      </c>
      <c r="M210" s="133">
        <v>33.72</v>
      </c>
      <c r="N210" s="133">
        <v>33.659999999999997</v>
      </c>
      <c r="O210" s="133">
        <v>34.4</v>
      </c>
      <c r="P210" s="133">
        <v>34.090000000000003</v>
      </c>
      <c r="Q210" s="133">
        <v>35.26</v>
      </c>
      <c r="R210" s="133">
        <v>35</v>
      </c>
      <c r="S210" s="133">
        <v>34.22</v>
      </c>
      <c r="T210" s="133">
        <v>33.86</v>
      </c>
      <c r="U210" s="133">
        <v>34.94</v>
      </c>
      <c r="V210" s="133">
        <v>35.08</v>
      </c>
      <c r="W210" s="133">
        <v>34.74</v>
      </c>
      <c r="X210" s="133">
        <v>34.75</v>
      </c>
      <c r="Y210" s="133">
        <v>34.619999999999997</v>
      </c>
      <c r="Z210" s="133">
        <v>34.24</v>
      </c>
      <c r="AA210" s="133">
        <v>34.659999999999997</v>
      </c>
      <c r="AB210" s="133">
        <v>33.9</v>
      </c>
      <c r="AC210" s="133">
        <v>33.69</v>
      </c>
      <c r="AD210" s="133">
        <v>33.840000000000003</v>
      </c>
      <c r="AE210" s="133">
        <v>34.29</v>
      </c>
      <c r="AF210" s="133">
        <v>33.68</v>
      </c>
      <c r="AG210" s="133">
        <v>30.42</v>
      </c>
      <c r="AH210" s="133">
        <v>29.26</v>
      </c>
      <c r="AI210" s="133">
        <v>34.17</v>
      </c>
      <c r="AJ210" s="133">
        <v>34.24</v>
      </c>
      <c r="AK210" s="133">
        <v>33.590000000000003</v>
      </c>
      <c r="AL210" s="133">
        <v>34.22</v>
      </c>
      <c r="AM210" s="133">
        <v>32.04</v>
      </c>
      <c r="AN210" s="133">
        <v>32.24</v>
      </c>
      <c r="AO210" s="133">
        <v>34.1</v>
      </c>
      <c r="AP210" s="133">
        <v>33.94</v>
      </c>
      <c r="AQ210" s="133">
        <v>34.04</v>
      </c>
      <c r="AR210" s="133">
        <v>34.44</v>
      </c>
    </row>
    <row r="211" spans="1:44">
      <c r="A211" s="133">
        <v>208</v>
      </c>
      <c r="B211" s="133">
        <v>2070</v>
      </c>
      <c r="C211" s="137"/>
      <c r="D211" s="138" t="s">
        <v>317</v>
      </c>
      <c r="E211" s="143">
        <f t="shared" si="6"/>
        <v>34.177368421052634</v>
      </c>
      <c r="F211" s="143">
        <f t="shared" si="7"/>
        <v>33.922105263157903</v>
      </c>
      <c r="G211" s="133">
        <v>35.229999999999997</v>
      </c>
      <c r="H211" s="133">
        <v>34.130000000000003</v>
      </c>
      <c r="I211" s="133">
        <v>34.35</v>
      </c>
      <c r="J211" s="133">
        <v>34.450000000000003</v>
      </c>
      <c r="K211" s="133">
        <v>33.72</v>
      </c>
      <c r="L211" s="133">
        <v>33.57</v>
      </c>
      <c r="M211" s="133">
        <v>33.89</v>
      </c>
      <c r="N211" s="133">
        <v>33.78</v>
      </c>
      <c r="O211" s="133">
        <v>34.42</v>
      </c>
      <c r="P211" s="133">
        <v>34.119999999999997</v>
      </c>
      <c r="Q211" s="133">
        <v>35.31</v>
      </c>
      <c r="R211" s="133">
        <v>35.04</v>
      </c>
      <c r="S211" s="133">
        <v>34.51</v>
      </c>
      <c r="T211" s="133">
        <v>33.909999999999997</v>
      </c>
      <c r="U211" s="133">
        <v>34.96</v>
      </c>
      <c r="V211" s="133">
        <v>35.18</v>
      </c>
      <c r="W211" s="133">
        <v>35.159999999999997</v>
      </c>
      <c r="X211" s="133">
        <v>34.82</v>
      </c>
      <c r="Y211" s="133">
        <v>34.89</v>
      </c>
      <c r="Z211" s="133">
        <v>34.47</v>
      </c>
      <c r="AA211" s="133">
        <v>34.93</v>
      </c>
      <c r="AB211" s="133">
        <v>34.090000000000003</v>
      </c>
      <c r="AC211" s="133">
        <v>33.979999999999997</v>
      </c>
      <c r="AD211" s="133">
        <v>33.97</v>
      </c>
      <c r="AE211" s="133">
        <v>34.29</v>
      </c>
      <c r="AF211" s="133">
        <v>33.770000000000003</v>
      </c>
      <c r="AG211" s="133">
        <v>30.69</v>
      </c>
      <c r="AH211" s="133">
        <v>29.31</v>
      </c>
      <c r="AI211" s="133">
        <v>34.35</v>
      </c>
      <c r="AJ211" s="133">
        <v>34.479999999999997</v>
      </c>
      <c r="AK211" s="133">
        <v>33.72</v>
      </c>
      <c r="AL211" s="133">
        <v>34.57</v>
      </c>
      <c r="AM211" s="133">
        <v>32.35</v>
      </c>
      <c r="AN211" s="133">
        <v>32.299999999999997</v>
      </c>
      <c r="AO211" s="133">
        <v>34.47</v>
      </c>
      <c r="AP211" s="133">
        <v>33.979999999999997</v>
      </c>
      <c r="AQ211" s="133">
        <v>34.15</v>
      </c>
      <c r="AR211" s="133">
        <v>34.58</v>
      </c>
    </row>
    <row r="212" spans="1:44">
      <c r="A212" s="133">
        <v>209</v>
      </c>
      <c r="B212" s="133">
        <v>2080</v>
      </c>
      <c r="C212" s="137"/>
      <c r="D212" s="138" t="s">
        <v>317</v>
      </c>
      <c r="E212" s="143">
        <f t="shared" si="6"/>
        <v>34.357894736842105</v>
      </c>
      <c r="F212" s="143">
        <f t="shared" si="7"/>
        <v>34.121578947368427</v>
      </c>
      <c r="G212" s="133">
        <v>35.25</v>
      </c>
      <c r="H212" s="133">
        <v>34.159999999999997</v>
      </c>
      <c r="I212" s="133">
        <v>34.82</v>
      </c>
      <c r="J212" s="133">
        <v>34.520000000000003</v>
      </c>
      <c r="K212" s="133">
        <v>33.869999999999997</v>
      </c>
      <c r="L212" s="133">
        <v>33.86</v>
      </c>
      <c r="M212" s="133">
        <v>34.08</v>
      </c>
      <c r="N212" s="133">
        <v>33.92</v>
      </c>
      <c r="O212" s="133">
        <v>34.409999999999997</v>
      </c>
      <c r="P212" s="133">
        <v>34.18</v>
      </c>
      <c r="Q212" s="133">
        <v>35.6</v>
      </c>
      <c r="R212" s="133">
        <v>35.08</v>
      </c>
      <c r="S212" s="133">
        <v>34.700000000000003</v>
      </c>
      <c r="T212" s="133">
        <v>34.22</v>
      </c>
      <c r="U212" s="133">
        <v>34.979999999999997</v>
      </c>
      <c r="V212" s="133">
        <v>35.33</v>
      </c>
      <c r="W212" s="133">
        <v>35.43</v>
      </c>
      <c r="X212" s="133">
        <v>35.14</v>
      </c>
      <c r="Y212" s="133">
        <v>35.06</v>
      </c>
      <c r="Z212" s="133">
        <v>34.700000000000003</v>
      </c>
      <c r="AA212" s="133">
        <v>35.119999999999997</v>
      </c>
      <c r="AB212" s="133">
        <v>34.409999999999997</v>
      </c>
      <c r="AC212" s="133">
        <v>34.159999999999997</v>
      </c>
      <c r="AD212" s="133">
        <v>34.24</v>
      </c>
      <c r="AE212" s="133">
        <v>34.32</v>
      </c>
      <c r="AF212" s="133">
        <v>33.92</v>
      </c>
      <c r="AG212" s="133">
        <v>30.85</v>
      </c>
      <c r="AH212" s="133">
        <v>29.61</v>
      </c>
      <c r="AI212" s="133">
        <v>34.5</v>
      </c>
      <c r="AJ212" s="133">
        <v>34.68</v>
      </c>
      <c r="AK212" s="133">
        <v>34.18</v>
      </c>
      <c r="AL212" s="133">
        <v>34.81</v>
      </c>
      <c r="AM212" s="133">
        <v>32.54</v>
      </c>
      <c r="AN212" s="133">
        <v>32.47</v>
      </c>
      <c r="AO212" s="133">
        <v>34.700000000000003</v>
      </c>
      <c r="AP212" s="133">
        <v>34.22</v>
      </c>
      <c r="AQ212" s="133">
        <v>34.229999999999997</v>
      </c>
      <c r="AR212" s="133">
        <v>34.840000000000003</v>
      </c>
    </row>
    <row r="213" spans="1:44">
      <c r="A213" s="133">
        <v>210</v>
      </c>
      <c r="B213" s="133">
        <v>2090</v>
      </c>
      <c r="C213" s="137"/>
      <c r="D213" s="138" t="s">
        <v>317</v>
      </c>
      <c r="E213" s="143">
        <f t="shared" si="6"/>
        <v>34.513684210526314</v>
      </c>
      <c r="F213" s="143">
        <f t="shared" si="7"/>
        <v>34.298947368421047</v>
      </c>
      <c r="G213" s="133">
        <v>35.28</v>
      </c>
      <c r="H213" s="133">
        <v>34.18</v>
      </c>
      <c r="I213" s="133">
        <v>35.17</v>
      </c>
      <c r="J213" s="133">
        <v>34.840000000000003</v>
      </c>
      <c r="K213" s="133">
        <v>33.979999999999997</v>
      </c>
      <c r="L213" s="133">
        <v>34.06</v>
      </c>
      <c r="M213" s="133">
        <v>34.28</v>
      </c>
      <c r="N213" s="133">
        <v>34.01</v>
      </c>
      <c r="O213" s="133">
        <v>34.42</v>
      </c>
      <c r="P213" s="133">
        <v>34.31</v>
      </c>
      <c r="Q213" s="133">
        <v>35.92</v>
      </c>
      <c r="R213" s="133">
        <v>35.14</v>
      </c>
      <c r="S213" s="133">
        <v>34.840000000000003</v>
      </c>
      <c r="T213" s="133">
        <v>34.44</v>
      </c>
      <c r="U213" s="133">
        <v>35.01</v>
      </c>
      <c r="V213" s="133">
        <v>35.44</v>
      </c>
      <c r="W213" s="133">
        <v>35.619999999999997</v>
      </c>
      <c r="X213" s="133">
        <v>35.380000000000003</v>
      </c>
      <c r="Y213" s="133">
        <v>35.200000000000003</v>
      </c>
      <c r="Z213" s="133">
        <v>34.869999999999997</v>
      </c>
      <c r="AA213" s="133">
        <v>35.28</v>
      </c>
      <c r="AB213" s="133">
        <v>34.630000000000003</v>
      </c>
      <c r="AC213" s="133">
        <v>34.299999999999997</v>
      </c>
      <c r="AD213" s="133">
        <v>34.43</v>
      </c>
      <c r="AE213" s="133">
        <v>34.42</v>
      </c>
      <c r="AF213" s="133">
        <v>34.11</v>
      </c>
      <c r="AG213" s="133">
        <v>30.96</v>
      </c>
      <c r="AH213" s="133">
        <v>29.83</v>
      </c>
      <c r="AI213" s="133">
        <v>34.630000000000003</v>
      </c>
      <c r="AJ213" s="133">
        <v>34.840000000000003</v>
      </c>
      <c r="AK213" s="133">
        <v>34.47</v>
      </c>
      <c r="AL213" s="133">
        <v>35</v>
      </c>
      <c r="AM213" s="133">
        <v>32.69</v>
      </c>
      <c r="AN213" s="133">
        <v>32.6</v>
      </c>
      <c r="AO213" s="133">
        <v>34.86</v>
      </c>
      <c r="AP213" s="133">
        <v>34.39</v>
      </c>
      <c r="AQ213" s="133">
        <v>34.43</v>
      </c>
      <c r="AR213" s="133">
        <v>35.18</v>
      </c>
    </row>
    <row r="214" spans="1:44">
      <c r="A214" s="133">
        <v>211</v>
      </c>
      <c r="B214" s="133">
        <v>2100</v>
      </c>
      <c r="C214" s="135">
        <v>35</v>
      </c>
      <c r="D214" s="138" t="s">
        <v>317</v>
      </c>
      <c r="E214" s="143">
        <f t="shared" si="6"/>
        <v>34.67421052631579</v>
      </c>
      <c r="F214" s="143">
        <f t="shared" si="7"/>
        <v>34.452631578947361</v>
      </c>
      <c r="G214" s="133">
        <v>35.31</v>
      </c>
      <c r="H214" s="133">
        <v>34.19</v>
      </c>
      <c r="I214" s="133">
        <v>35.409999999999997</v>
      </c>
      <c r="J214" s="133">
        <v>35.119999999999997</v>
      </c>
      <c r="K214" s="133">
        <v>34.06</v>
      </c>
      <c r="L214" s="133">
        <v>34.22</v>
      </c>
      <c r="M214" s="133">
        <v>34.700000000000003</v>
      </c>
      <c r="N214" s="133">
        <v>34.08</v>
      </c>
      <c r="O214" s="133">
        <v>34.42</v>
      </c>
      <c r="P214" s="133">
        <v>34.369999999999997</v>
      </c>
      <c r="Q214" s="133">
        <v>36.130000000000003</v>
      </c>
      <c r="R214" s="133">
        <v>35.46</v>
      </c>
      <c r="S214" s="133">
        <v>34.979999999999997</v>
      </c>
      <c r="T214" s="133">
        <v>34.619999999999997</v>
      </c>
      <c r="U214" s="133">
        <v>35.04</v>
      </c>
      <c r="V214" s="133">
        <v>35.53</v>
      </c>
      <c r="W214" s="133">
        <v>35.76</v>
      </c>
      <c r="X214" s="133">
        <v>35.56</v>
      </c>
      <c r="Y214" s="133">
        <v>35.32</v>
      </c>
      <c r="Z214" s="133">
        <v>35.01</v>
      </c>
      <c r="AA214" s="133">
        <v>35.4</v>
      </c>
      <c r="AB214" s="133">
        <v>34.799999999999997</v>
      </c>
      <c r="AC214" s="133">
        <v>34.409999999999997</v>
      </c>
      <c r="AD214" s="133">
        <v>34.57</v>
      </c>
      <c r="AE214" s="133">
        <v>34.85</v>
      </c>
      <c r="AF214" s="133">
        <v>34.25</v>
      </c>
      <c r="AG214" s="133">
        <v>31.04</v>
      </c>
      <c r="AH214" s="133">
        <v>30.01</v>
      </c>
      <c r="AI214" s="133">
        <v>34.74</v>
      </c>
      <c r="AJ214" s="133">
        <v>34.979999999999997</v>
      </c>
      <c r="AK214" s="133">
        <v>34.69</v>
      </c>
      <c r="AL214" s="133">
        <v>35.159999999999997</v>
      </c>
      <c r="AM214" s="133">
        <v>32.81</v>
      </c>
      <c r="AN214" s="133">
        <v>32.72</v>
      </c>
      <c r="AO214" s="133">
        <v>34.979999999999997</v>
      </c>
      <c r="AP214" s="133">
        <v>34.53</v>
      </c>
      <c r="AQ214" s="133">
        <v>34.76</v>
      </c>
      <c r="AR214" s="133">
        <v>35.42</v>
      </c>
    </row>
    <row r="215" spans="1:44">
      <c r="A215" s="133">
        <v>212</v>
      </c>
      <c r="B215" s="133">
        <v>2110</v>
      </c>
      <c r="C215" s="137"/>
      <c r="D215" s="139" t="s">
        <v>318</v>
      </c>
      <c r="E215" s="143">
        <f t="shared" si="6"/>
        <v>34.795789473684216</v>
      </c>
      <c r="F215" s="143">
        <f t="shared" si="7"/>
        <v>34.583684210526314</v>
      </c>
      <c r="G215" s="133">
        <v>35.31</v>
      </c>
      <c r="H215" s="133">
        <v>34.19</v>
      </c>
      <c r="I215" s="133">
        <v>35.61</v>
      </c>
      <c r="J215" s="133">
        <v>35.35</v>
      </c>
      <c r="K215" s="133">
        <v>34.130000000000003</v>
      </c>
      <c r="L215" s="133">
        <v>34.340000000000003</v>
      </c>
      <c r="M215" s="133">
        <v>34.96</v>
      </c>
      <c r="N215" s="133">
        <v>34.32</v>
      </c>
      <c r="O215" s="133">
        <v>34.4</v>
      </c>
      <c r="P215" s="133">
        <v>34.4</v>
      </c>
      <c r="Q215" s="133">
        <v>36.28</v>
      </c>
      <c r="R215" s="133">
        <v>35.68</v>
      </c>
      <c r="S215" s="133">
        <v>35.090000000000003</v>
      </c>
      <c r="T215" s="133">
        <v>34.770000000000003</v>
      </c>
      <c r="U215" s="133">
        <v>35.07</v>
      </c>
      <c r="V215" s="133">
        <v>35.61</v>
      </c>
      <c r="W215" s="133">
        <v>35.86</v>
      </c>
      <c r="X215" s="133">
        <v>35.71</v>
      </c>
      <c r="Y215" s="133">
        <v>35.42</v>
      </c>
      <c r="Z215" s="133">
        <v>35.130000000000003</v>
      </c>
      <c r="AA215" s="133">
        <v>35.5</v>
      </c>
      <c r="AB215" s="133">
        <v>34.92</v>
      </c>
      <c r="AC215" s="133">
        <v>34.51</v>
      </c>
      <c r="AD215" s="133">
        <v>34.700000000000003</v>
      </c>
      <c r="AE215" s="133">
        <v>35.22</v>
      </c>
      <c r="AF215" s="133">
        <v>34.36</v>
      </c>
      <c r="AG215" s="133">
        <v>31.12</v>
      </c>
      <c r="AH215" s="133">
        <v>30.15</v>
      </c>
      <c r="AI215" s="133">
        <v>34.85</v>
      </c>
      <c r="AJ215" s="133">
        <v>35.1</v>
      </c>
      <c r="AK215" s="133">
        <v>34.85</v>
      </c>
      <c r="AL215" s="133">
        <v>35.299999999999997</v>
      </c>
      <c r="AM215" s="133">
        <v>32.89</v>
      </c>
      <c r="AN215" s="133">
        <v>32.81</v>
      </c>
      <c r="AO215" s="133">
        <v>35.090000000000003</v>
      </c>
      <c r="AP215" s="133">
        <v>34.64</v>
      </c>
      <c r="AQ215" s="133">
        <v>34.96</v>
      </c>
      <c r="AR215" s="133">
        <v>35.61</v>
      </c>
    </row>
    <row r="216" spans="1:44">
      <c r="A216" s="133">
        <v>213</v>
      </c>
      <c r="B216" s="133">
        <v>2120</v>
      </c>
      <c r="C216" s="137"/>
      <c r="D216" s="139" t="s">
        <v>318</v>
      </c>
      <c r="E216" s="143">
        <f t="shared" si="6"/>
        <v>34.891052631578951</v>
      </c>
      <c r="F216" s="143">
        <f t="shared" si="7"/>
        <v>34.704210526315791</v>
      </c>
      <c r="G216" s="133">
        <v>35.299999999999997</v>
      </c>
      <c r="H216" s="133">
        <v>34.200000000000003</v>
      </c>
      <c r="I216" s="133">
        <v>35.76</v>
      </c>
      <c r="J216" s="133">
        <v>35.54</v>
      </c>
      <c r="K216" s="133">
        <v>34.200000000000003</v>
      </c>
      <c r="L216" s="133">
        <v>34.450000000000003</v>
      </c>
      <c r="M216" s="133">
        <v>35.130000000000003</v>
      </c>
      <c r="N216" s="133">
        <v>34.58</v>
      </c>
      <c r="O216" s="133">
        <v>34.409999999999997</v>
      </c>
      <c r="P216" s="133">
        <v>34.43</v>
      </c>
      <c r="Q216" s="133">
        <v>36.39</v>
      </c>
      <c r="R216" s="133">
        <v>35.840000000000003</v>
      </c>
      <c r="S216" s="133">
        <v>35.18</v>
      </c>
      <c r="T216" s="133">
        <v>34.909999999999997</v>
      </c>
      <c r="U216" s="133">
        <v>35.11</v>
      </c>
      <c r="V216" s="133">
        <v>35.68</v>
      </c>
      <c r="W216" s="133">
        <v>35.96</v>
      </c>
      <c r="X216" s="133">
        <v>35.83</v>
      </c>
      <c r="Y216" s="133">
        <v>35.51</v>
      </c>
      <c r="Z216" s="133">
        <v>35.229999999999997</v>
      </c>
      <c r="AA216" s="133">
        <v>35.590000000000003</v>
      </c>
      <c r="AB216" s="133">
        <v>35.01</v>
      </c>
      <c r="AC216" s="133">
        <v>34.6</v>
      </c>
      <c r="AD216" s="133">
        <v>34.81</v>
      </c>
      <c r="AE216" s="133">
        <v>35.47</v>
      </c>
      <c r="AF216" s="133">
        <v>34.57</v>
      </c>
      <c r="AG216" s="133">
        <v>31.18</v>
      </c>
      <c r="AH216" s="133">
        <v>30.28</v>
      </c>
      <c r="AI216" s="133">
        <v>34.94</v>
      </c>
      <c r="AJ216" s="133">
        <v>35.200000000000003</v>
      </c>
      <c r="AK216" s="133">
        <v>34.979999999999997</v>
      </c>
      <c r="AL216" s="133">
        <v>35.43</v>
      </c>
      <c r="AM216" s="133">
        <v>32.950000000000003</v>
      </c>
      <c r="AN216" s="133">
        <v>32.9</v>
      </c>
      <c r="AO216" s="133">
        <v>35.18</v>
      </c>
      <c r="AP216" s="133">
        <v>34.729999999999997</v>
      </c>
      <c r="AQ216" s="133">
        <v>35.090000000000003</v>
      </c>
      <c r="AR216" s="133">
        <v>35.76</v>
      </c>
    </row>
    <row r="217" spans="1:44">
      <c r="A217" s="133">
        <v>214</v>
      </c>
      <c r="B217" s="133">
        <v>2130</v>
      </c>
      <c r="C217" s="137"/>
      <c r="D217" s="139" t="s">
        <v>318</v>
      </c>
      <c r="E217" s="143">
        <f t="shared" si="6"/>
        <v>34.974736842105266</v>
      </c>
      <c r="F217" s="143">
        <f t="shared" si="7"/>
        <v>34.811052631578946</v>
      </c>
      <c r="G217" s="133">
        <v>35.299999999999997</v>
      </c>
      <c r="H217" s="133">
        <v>34.200000000000003</v>
      </c>
      <c r="I217" s="133">
        <v>35.9</v>
      </c>
      <c r="J217" s="133">
        <v>35.71</v>
      </c>
      <c r="K217" s="133">
        <v>34.26</v>
      </c>
      <c r="L217" s="133">
        <v>34.549999999999997</v>
      </c>
      <c r="M217" s="133">
        <v>35.28</v>
      </c>
      <c r="N217" s="133">
        <v>34.78</v>
      </c>
      <c r="O217" s="133">
        <v>34.43</v>
      </c>
      <c r="P217" s="133">
        <v>34.46</v>
      </c>
      <c r="Q217" s="133">
        <v>36.49</v>
      </c>
      <c r="R217" s="133">
        <v>35.99</v>
      </c>
      <c r="S217" s="133">
        <v>35.270000000000003</v>
      </c>
      <c r="T217" s="133">
        <v>35.049999999999997</v>
      </c>
      <c r="U217" s="133">
        <v>35.130000000000003</v>
      </c>
      <c r="V217" s="133">
        <v>35.75</v>
      </c>
      <c r="W217" s="133">
        <v>36.06</v>
      </c>
      <c r="X217" s="133">
        <v>35.950000000000003</v>
      </c>
      <c r="Y217" s="133">
        <v>35.590000000000003</v>
      </c>
      <c r="Z217" s="133">
        <v>35.32</v>
      </c>
      <c r="AA217" s="133">
        <v>35.67</v>
      </c>
      <c r="AB217" s="133">
        <v>35.08</v>
      </c>
      <c r="AC217" s="133">
        <v>34.69</v>
      </c>
      <c r="AD217" s="133">
        <v>34.9</v>
      </c>
      <c r="AE217" s="133">
        <v>35.64</v>
      </c>
      <c r="AF217" s="133">
        <v>34.74</v>
      </c>
      <c r="AG217" s="133">
        <v>31.23</v>
      </c>
      <c r="AH217" s="133">
        <v>30.39</v>
      </c>
      <c r="AI217" s="133">
        <v>35.01</v>
      </c>
      <c r="AJ217" s="133">
        <v>35.29</v>
      </c>
      <c r="AK217" s="133">
        <v>35.090000000000003</v>
      </c>
      <c r="AL217" s="133">
        <v>35.549999999999997</v>
      </c>
      <c r="AM217" s="133">
        <v>33.020000000000003</v>
      </c>
      <c r="AN217" s="133">
        <v>33</v>
      </c>
      <c r="AO217" s="133">
        <v>35.25</v>
      </c>
      <c r="AP217" s="133">
        <v>34.81</v>
      </c>
      <c r="AQ217" s="133">
        <v>35.21</v>
      </c>
      <c r="AR217" s="133">
        <v>35.89</v>
      </c>
    </row>
    <row r="218" spans="1:44">
      <c r="A218" s="133">
        <v>215</v>
      </c>
      <c r="B218" s="133">
        <v>2140</v>
      </c>
      <c r="C218" s="137"/>
      <c r="D218" s="139" t="s">
        <v>318</v>
      </c>
      <c r="E218" s="143">
        <f t="shared" si="6"/>
        <v>35.04789473684211</v>
      </c>
      <c r="F218" s="143">
        <f t="shared" si="7"/>
        <v>34.900526315789477</v>
      </c>
      <c r="G218" s="133">
        <v>35.29</v>
      </c>
      <c r="H218" s="133">
        <v>34.200000000000003</v>
      </c>
      <c r="I218" s="133">
        <v>36.020000000000003</v>
      </c>
      <c r="J218" s="133">
        <v>35.85</v>
      </c>
      <c r="K218" s="133">
        <v>34.32</v>
      </c>
      <c r="L218" s="133">
        <v>34.65</v>
      </c>
      <c r="M218" s="133">
        <v>35.39</v>
      </c>
      <c r="N218" s="133">
        <v>34.94</v>
      </c>
      <c r="O218" s="133">
        <v>34.44</v>
      </c>
      <c r="P218" s="133">
        <v>34.479999999999997</v>
      </c>
      <c r="Q218" s="133">
        <v>36.57</v>
      </c>
      <c r="R218" s="133">
        <v>36.11</v>
      </c>
      <c r="S218" s="133">
        <v>35.35</v>
      </c>
      <c r="T218" s="133">
        <v>35.159999999999997</v>
      </c>
      <c r="U218" s="133">
        <v>35.159999999999997</v>
      </c>
      <c r="V218" s="133">
        <v>35.81</v>
      </c>
      <c r="W218" s="133">
        <v>36.14</v>
      </c>
      <c r="X218" s="133">
        <v>36.049999999999997</v>
      </c>
      <c r="Y218" s="133">
        <v>35.67</v>
      </c>
      <c r="Z218" s="133">
        <v>35.4</v>
      </c>
      <c r="AA218" s="133">
        <v>35.75</v>
      </c>
      <c r="AB218" s="133">
        <v>35.14</v>
      </c>
      <c r="AC218" s="133">
        <v>34.74</v>
      </c>
      <c r="AD218" s="133">
        <v>35</v>
      </c>
      <c r="AE218" s="133">
        <v>35.79</v>
      </c>
      <c r="AF218" s="133">
        <v>34.86</v>
      </c>
      <c r="AG218" s="133">
        <v>31.28</v>
      </c>
      <c r="AH218" s="133">
        <v>30.48</v>
      </c>
      <c r="AI218" s="133">
        <v>35.08</v>
      </c>
      <c r="AJ218" s="133">
        <v>35.369999999999997</v>
      </c>
      <c r="AK218" s="133">
        <v>35.18</v>
      </c>
      <c r="AL218" s="133">
        <v>35.65</v>
      </c>
      <c r="AM218" s="133">
        <v>33.11</v>
      </c>
      <c r="AN218" s="133">
        <v>33.090000000000003</v>
      </c>
      <c r="AO218" s="133">
        <v>35.32</v>
      </c>
      <c r="AP218" s="133">
        <v>34.880000000000003</v>
      </c>
      <c r="AQ218" s="133">
        <v>35.31</v>
      </c>
      <c r="AR218" s="133">
        <v>35.99</v>
      </c>
    </row>
    <row r="219" spans="1:44">
      <c r="A219" s="133">
        <v>216</v>
      </c>
      <c r="B219" s="133">
        <v>2150</v>
      </c>
      <c r="C219" s="137"/>
      <c r="D219" s="139" t="s">
        <v>318</v>
      </c>
      <c r="E219" s="143">
        <f t="shared" si="6"/>
        <v>35.114736842105266</v>
      </c>
      <c r="F219" s="143">
        <f t="shared" si="7"/>
        <v>34.982105263157891</v>
      </c>
      <c r="G219" s="133">
        <v>35.28</v>
      </c>
      <c r="H219" s="133">
        <v>34.21</v>
      </c>
      <c r="I219" s="133">
        <v>36.119999999999997</v>
      </c>
      <c r="J219" s="133">
        <v>35.97</v>
      </c>
      <c r="K219" s="133">
        <v>34.380000000000003</v>
      </c>
      <c r="L219" s="133">
        <v>34.729999999999997</v>
      </c>
      <c r="M219" s="133">
        <v>35.49</v>
      </c>
      <c r="N219" s="133">
        <v>35.08</v>
      </c>
      <c r="O219" s="133">
        <v>34.450000000000003</v>
      </c>
      <c r="P219" s="133">
        <v>34.51</v>
      </c>
      <c r="Q219" s="133">
        <v>36.64</v>
      </c>
      <c r="R219" s="133">
        <v>36.21</v>
      </c>
      <c r="S219" s="133">
        <v>35.409999999999997</v>
      </c>
      <c r="T219" s="133">
        <v>35.24</v>
      </c>
      <c r="U219" s="133">
        <v>35.18</v>
      </c>
      <c r="V219" s="133">
        <v>35.869999999999997</v>
      </c>
      <c r="W219" s="133">
        <v>36.229999999999997</v>
      </c>
      <c r="X219" s="133">
        <v>36.15</v>
      </c>
      <c r="Y219" s="133">
        <v>35.729999999999997</v>
      </c>
      <c r="Z219" s="133">
        <v>35.47</v>
      </c>
      <c r="AA219" s="133">
        <v>35.82</v>
      </c>
      <c r="AB219" s="133">
        <v>35.19</v>
      </c>
      <c r="AC219" s="133">
        <v>34.79</v>
      </c>
      <c r="AD219" s="133">
        <v>35.08</v>
      </c>
      <c r="AE219" s="133">
        <v>35.92</v>
      </c>
      <c r="AF219" s="133">
        <v>34.97</v>
      </c>
      <c r="AG219" s="133">
        <v>31.33</v>
      </c>
      <c r="AH219" s="133">
        <v>30.57</v>
      </c>
      <c r="AI219" s="133">
        <v>35.15</v>
      </c>
      <c r="AJ219" s="133">
        <v>35.450000000000003</v>
      </c>
      <c r="AK219" s="133">
        <v>35.26</v>
      </c>
      <c r="AL219" s="133">
        <v>35.75</v>
      </c>
      <c r="AM219" s="133">
        <v>33.22</v>
      </c>
      <c r="AN219" s="133">
        <v>33.17</v>
      </c>
      <c r="AO219" s="133">
        <v>35.380000000000003</v>
      </c>
      <c r="AP219" s="133">
        <v>34.950000000000003</v>
      </c>
      <c r="AQ219" s="133">
        <v>35.4</v>
      </c>
      <c r="AR219" s="133">
        <v>36.090000000000003</v>
      </c>
    </row>
    <row r="220" spans="1:44">
      <c r="A220" s="133">
        <v>217</v>
      </c>
      <c r="B220" s="133">
        <v>2160</v>
      </c>
      <c r="C220" s="135">
        <v>36</v>
      </c>
      <c r="D220" s="139" t="s">
        <v>318</v>
      </c>
      <c r="E220" s="143">
        <f t="shared" si="6"/>
        <v>35.180000000000007</v>
      </c>
      <c r="F220" s="143">
        <f t="shared" si="7"/>
        <v>35.055263157894743</v>
      </c>
      <c r="G220" s="133">
        <v>35.28</v>
      </c>
      <c r="H220" s="133">
        <v>34.229999999999997</v>
      </c>
      <c r="I220" s="133">
        <v>36.22</v>
      </c>
      <c r="J220" s="133">
        <v>36.08</v>
      </c>
      <c r="K220" s="133">
        <v>34.42</v>
      </c>
      <c r="L220" s="133">
        <v>34.799999999999997</v>
      </c>
      <c r="M220" s="133">
        <v>35.58</v>
      </c>
      <c r="N220" s="133">
        <v>35.21</v>
      </c>
      <c r="O220" s="133">
        <v>34.479999999999997</v>
      </c>
      <c r="P220" s="133">
        <v>34.54</v>
      </c>
      <c r="Q220" s="133">
        <v>36.700000000000003</v>
      </c>
      <c r="R220" s="133">
        <v>36.299999999999997</v>
      </c>
      <c r="S220" s="133">
        <v>35.47</v>
      </c>
      <c r="T220" s="133">
        <v>35.299999999999997</v>
      </c>
      <c r="U220" s="133">
        <v>35.21</v>
      </c>
      <c r="V220" s="133">
        <v>35.93</v>
      </c>
      <c r="W220" s="133">
        <v>36.31</v>
      </c>
      <c r="X220" s="133">
        <v>36.229999999999997</v>
      </c>
      <c r="Y220" s="133">
        <v>35.799999999999997</v>
      </c>
      <c r="Z220" s="133">
        <v>35.54</v>
      </c>
      <c r="AA220" s="133">
        <v>35.880000000000003</v>
      </c>
      <c r="AB220" s="133">
        <v>35.25</v>
      </c>
      <c r="AC220" s="133">
        <v>34.86</v>
      </c>
      <c r="AD220" s="133">
        <v>35.17</v>
      </c>
      <c r="AE220" s="133">
        <v>36.03</v>
      </c>
      <c r="AF220" s="133">
        <v>35.049999999999997</v>
      </c>
      <c r="AG220" s="133">
        <v>31.37</v>
      </c>
      <c r="AH220" s="133">
        <v>30.63</v>
      </c>
      <c r="AI220" s="133">
        <v>35.229999999999997</v>
      </c>
      <c r="AJ220" s="133">
        <v>35.520000000000003</v>
      </c>
      <c r="AK220" s="133">
        <v>35.33</v>
      </c>
      <c r="AL220" s="133">
        <v>35.840000000000003</v>
      </c>
      <c r="AM220" s="133">
        <v>33.340000000000003</v>
      </c>
      <c r="AN220" s="133">
        <v>33.270000000000003</v>
      </c>
      <c r="AO220" s="133">
        <v>35.43</v>
      </c>
      <c r="AP220" s="133">
        <v>35</v>
      </c>
      <c r="AQ220" s="133">
        <v>35.479999999999997</v>
      </c>
      <c r="AR220" s="133">
        <v>36.159999999999997</v>
      </c>
    </row>
    <row r="221" spans="1:44">
      <c r="A221" s="133">
        <v>218</v>
      </c>
      <c r="B221" s="133">
        <v>2170</v>
      </c>
      <c r="C221" s="137"/>
      <c r="D221" s="139" t="s">
        <v>318</v>
      </c>
      <c r="E221" s="143">
        <f t="shared" si="6"/>
        <v>35.237368421052629</v>
      </c>
      <c r="F221" s="143">
        <f t="shared" si="7"/>
        <v>35.123157894736835</v>
      </c>
      <c r="G221" s="133">
        <v>35.29</v>
      </c>
      <c r="H221" s="133">
        <v>34.25</v>
      </c>
      <c r="I221" s="133">
        <v>36.31</v>
      </c>
      <c r="J221" s="133">
        <v>36.17</v>
      </c>
      <c r="K221" s="133">
        <v>34.46</v>
      </c>
      <c r="L221" s="133">
        <v>34.869999999999997</v>
      </c>
      <c r="M221" s="133">
        <v>35.68</v>
      </c>
      <c r="N221" s="133">
        <v>35.33</v>
      </c>
      <c r="O221" s="133">
        <v>34.450000000000003</v>
      </c>
      <c r="P221" s="133">
        <v>34.56</v>
      </c>
      <c r="Q221" s="133">
        <v>36.75</v>
      </c>
      <c r="R221" s="133">
        <v>36.380000000000003</v>
      </c>
      <c r="S221" s="133">
        <v>35.54</v>
      </c>
      <c r="T221" s="133">
        <v>35.36</v>
      </c>
      <c r="U221" s="133">
        <v>35.24</v>
      </c>
      <c r="V221" s="133">
        <v>35.99</v>
      </c>
      <c r="W221" s="133">
        <v>36.380000000000003</v>
      </c>
      <c r="X221" s="133">
        <v>36.32</v>
      </c>
      <c r="Y221" s="133">
        <v>35.85</v>
      </c>
      <c r="Z221" s="133">
        <v>35.6</v>
      </c>
      <c r="AA221" s="133">
        <v>35.94</v>
      </c>
      <c r="AB221" s="133">
        <v>35.28</v>
      </c>
      <c r="AC221" s="133">
        <v>34.92</v>
      </c>
      <c r="AD221" s="133">
        <v>35.25</v>
      </c>
      <c r="AE221" s="133">
        <v>36.130000000000003</v>
      </c>
      <c r="AF221" s="133">
        <v>35.14</v>
      </c>
      <c r="AG221" s="133">
        <v>31.41</v>
      </c>
      <c r="AH221" s="133">
        <v>30.7</v>
      </c>
      <c r="AI221" s="133">
        <v>35.29</v>
      </c>
      <c r="AJ221" s="133">
        <v>35.58</v>
      </c>
      <c r="AK221" s="133">
        <v>35.39</v>
      </c>
      <c r="AL221" s="133">
        <v>35.92</v>
      </c>
      <c r="AM221" s="133">
        <v>33.47</v>
      </c>
      <c r="AN221" s="133">
        <v>33.36</v>
      </c>
      <c r="AO221" s="133">
        <v>35.479999999999997</v>
      </c>
      <c r="AP221" s="133">
        <v>35.04</v>
      </c>
      <c r="AQ221" s="133">
        <v>35.53</v>
      </c>
      <c r="AR221" s="133">
        <v>36.24</v>
      </c>
    </row>
    <row r="222" spans="1:44">
      <c r="A222" s="133">
        <v>219</v>
      </c>
      <c r="B222" s="133">
        <v>2180</v>
      </c>
      <c r="C222" s="137"/>
      <c r="D222" s="139" t="s">
        <v>318</v>
      </c>
      <c r="E222" s="143">
        <f t="shared" si="6"/>
        <v>35.291578947368428</v>
      </c>
      <c r="F222" s="143">
        <f t="shared" si="7"/>
        <v>35.186315789473682</v>
      </c>
      <c r="G222" s="133">
        <v>35.29</v>
      </c>
      <c r="H222" s="133">
        <v>34.26</v>
      </c>
      <c r="I222" s="133">
        <v>36.380000000000003</v>
      </c>
      <c r="J222" s="133">
        <v>36.26</v>
      </c>
      <c r="K222" s="133">
        <v>34.51</v>
      </c>
      <c r="L222" s="133">
        <v>34.950000000000003</v>
      </c>
      <c r="M222" s="133">
        <v>35.770000000000003</v>
      </c>
      <c r="N222" s="133">
        <v>35.44</v>
      </c>
      <c r="O222" s="133">
        <v>34.43</v>
      </c>
      <c r="P222" s="133">
        <v>34.54</v>
      </c>
      <c r="Q222" s="133">
        <v>36.799999999999997</v>
      </c>
      <c r="R222" s="133">
        <v>36.450000000000003</v>
      </c>
      <c r="S222" s="133">
        <v>35.6</v>
      </c>
      <c r="T222" s="133">
        <v>35.43</v>
      </c>
      <c r="U222" s="133">
        <v>35.270000000000003</v>
      </c>
      <c r="V222" s="133">
        <v>36.03</v>
      </c>
      <c r="W222" s="133">
        <v>36.450000000000003</v>
      </c>
      <c r="X222" s="133">
        <v>36.4</v>
      </c>
      <c r="Y222" s="133">
        <v>35.909999999999997</v>
      </c>
      <c r="Z222" s="133">
        <v>35.659999999999997</v>
      </c>
      <c r="AA222" s="133">
        <v>36</v>
      </c>
      <c r="AB222" s="133">
        <v>35.340000000000003</v>
      </c>
      <c r="AC222" s="133">
        <v>34.97</v>
      </c>
      <c r="AD222" s="133">
        <v>35.33</v>
      </c>
      <c r="AE222" s="133">
        <v>36.22</v>
      </c>
      <c r="AF222" s="133">
        <v>35.21</v>
      </c>
      <c r="AG222" s="133">
        <v>31.44</v>
      </c>
      <c r="AH222" s="133">
        <v>30.76</v>
      </c>
      <c r="AI222" s="133">
        <v>35.36</v>
      </c>
      <c r="AJ222" s="133">
        <v>35.65</v>
      </c>
      <c r="AK222" s="133">
        <v>35.450000000000003</v>
      </c>
      <c r="AL222" s="133">
        <v>36</v>
      </c>
      <c r="AM222" s="133">
        <v>33.58</v>
      </c>
      <c r="AN222" s="133">
        <v>33.450000000000003</v>
      </c>
      <c r="AO222" s="133">
        <v>35.520000000000003</v>
      </c>
      <c r="AP222" s="133">
        <v>35.090000000000003</v>
      </c>
      <c r="AQ222" s="133">
        <v>35.590000000000003</v>
      </c>
      <c r="AR222" s="133">
        <v>36.29</v>
      </c>
    </row>
    <row r="223" spans="1:44">
      <c r="A223" s="133">
        <v>220</v>
      </c>
      <c r="B223" s="133">
        <v>2190</v>
      </c>
      <c r="C223" s="137"/>
      <c r="D223" s="139" t="s">
        <v>318</v>
      </c>
      <c r="E223" s="143">
        <f t="shared" si="6"/>
        <v>35.344210526315791</v>
      </c>
      <c r="F223" s="143">
        <f t="shared" si="7"/>
        <v>35.246842105263163</v>
      </c>
      <c r="G223" s="133">
        <v>35.299999999999997</v>
      </c>
      <c r="H223" s="133">
        <v>34.270000000000003</v>
      </c>
      <c r="I223" s="133">
        <v>36.44</v>
      </c>
      <c r="J223" s="133">
        <v>36.33</v>
      </c>
      <c r="K223" s="133">
        <v>34.549999999999997</v>
      </c>
      <c r="L223" s="133">
        <v>35</v>
      </c>
      <c r="M223" s="133">
        <v>35.85</v>
      </c>
      <c r="N223" s="133">
        <v>35.54</v>
      </c>
      <c r="O223" s="133">
        <v>34.42</v>
      </c>
      <c r="P223" s="133">
        <v>34.56</v>
      </c>
      <c r="Q223" s="133">
        <v>36.840000000000003</v>
      </c>
      <c r="R223" s="133">
        <v>36.51</v>
      </c>
      <c r="S223" s="133">
        <v>35.659999999999997</v>
      </c>
      <c r="T223" s="133">
        <v>35.49</v>
      </c>
      <c r="U223" s="133">
        <v>35.299999999999997</v>
      </c>
      <c r="V223" s="133">
        <v>36.08</v>
      </c>
      <c r="W223" s="133">
        <v>36.5</v>
      </c>
      <c r="X223" s="133">
        <v>36.47</v>
      </c>
      <c r="Y223" s="133">
        <v>35.96</v>
      </c>
      <c r="Z223" s="133">
        <v>35.72</v>
      </c>
      <c r="AA223" s="133">
        <v>36.08</v>
      </c>
      <c r="AB223" s="133">
        <v>35.42</v>
      </c>
      <c r="AC223" s="133">
        <v>35.020000000000003</v>
      </c>
      <c r="AD223" s="133">
        <v>35.4</v>
      </c>
      <c r="AE223" s="133">
        <v>36.31</v>
      </c>
      <c r="AF223" s="133">
        <v>35.28</v>
      </c>
      <c r="AG223" s="133">
        <v>31.48</v>
      </c>
      <c r="AH223" s="133">
        <v>30.82</v>
      </c>
      <c r="AI223" s="133">
        <v>35.42</v>
      </c>
      <c r="AJ223" s="133">
        <v>35.71</v>
      </c>
      <c r="AK223" s="133">
        <v>35.520000000000003</v>
      </c>
      <c r="AL223" s="133">
        <v>36.08</v>
      </c>
      <c r="AM223" s="133">
        <v>33.700000000000003</v>
      </c>
      <c r="AN223" s="133">
        <v>33.54</v>
      </c>
      <c r="AO223" s="133">
        <v>35.56</v>
      </c>
      <c r="AP223" s="133">
        <v>35.130000000000003</v>
      </c>
      <c r="AQ223" s="133">
        <v>35.630000000000003</v>
      </c>
      <c r="AR223" s="133">
        <v>36.340000000000003</v>
      </c>
    </row>
    <row r="224" spans="1:44">
      <c r="A224" s="133">
        <v>221</v>
      </c>
      <c r="B224" s="133">
        <v>2200</v>
      </c>
      <c r="C224" s="137"/>
      <c r="D224" s="139" t="s">
        <v>318</v>
      </c>
      <c r="E224" s="143">
        <f t="shared" si="6"/>
        <v>35.39947368421052</v>
      </c>
      <c r="F224" s="143">
        <f t="shared" si="7"/>
        <v>35.308947368421052</v>
      </c>
      <c r="G224" s="133">
        <v>35.31</v>
      </c>
      <c r="H224" s="133">
        <v>34.29</v>
      </c>
      <c r="I224" s="133">
        <v>36.51</v>
      </c>
      <c r="J224" s="133">
        <v>36.4</v>
      </c>
      <c r="K224" s="133">
        <v>34.61</v>
      </c>
      <c r="L224" s="133">
        <v>35.07</v>
      </c>
      <c r="M224" s="133">
        <v>35.93</v>
      </c>
      <c r="N224" s="133">
        <v>35.65</v>
      </c>
      <c r="O224" s="133">
        <v>34.44</v>
      </c>
      <c r="P224" s="133">
        <v>34.57</v>
      </c>
      <c r="Q224" s="133">
        <v>36.880000000000003</v>
      </c>
      <c r="R224" s="133">
        <v>36.58</v>
      </c>
      <c r="S224" s="133">
        <v>35.72</v>
      </c>
      <c r="T224" s="133">
        <v>35.549999999999997</v>
      </c>
      <c r="U224" s="133">
        <v>35.33</v>
      </c>
      <c r="V224" s="133">
        <v>36.130000000000003</v>
      </c>
      <c r="W224" s="133">
        <v>36.56</v>
      </c>
      <c r="X224" s="133">
        <v>36.54</v>
      </c>
      <c r="Y224" s="133">
        <v>36.020000000000003</v>
      </c>
      <c r="Z224" s="133">
        <v>35.770000000000003</v>
      </c>
      <c r="AA224" s="133">
        <v>36.14</v>
      </c>
      <c r="AB224" s="133">
        <v>35.51</v>
      </c>
      <c r="AC224" s="133">
        <v>35.07</v>
      </c>
      <c r="AD224" s="133">
        <v>35.46</v>
      </c>
      <c r="AE224" s="133">
        <v>36.380000000000003</v>
      </c>
      <c r="AF224" s="133">
        <v>35.35</v>
      </c>
      <c r="AG224" s="133">
        <v>31.51</v>
      </c>
      <c r="AH224" s="133">
        <v>30.88</v>
      </c>
      <c r="AI224" s="133">
        <v>35.479999999999997</v>
      </c>
      <c r="AJ224" s="133">
        <v>35.770000000000003</v>
      </c>
      <c r="AK224" s="133">
        <v>35.58</v>
      </c>
      <c r="AL224" s="133">
        <v>36.15</v>
      </c>
      <c r="AM224" s="133">
        <v>33.83</v>
      </c>
      <c r="AN224" s="133">
        <v>33.630000000000003</v>
      </c>
      <c r="AO224" s="133">
        <v>35.61</v>
      </c>
      <c r="AP224" s="133">
        <v>35.19</v>
      </c>
      <c r="AQ224" s="133">
        <v>35.68</v>
      </c>
      <c r="AR224" s="133">
        <v>36.380000000000003</v>
      </c>
    </row>
    <row r="225" spans="1:44">
      <c r="A225" s="133">
        <v>222</v>
      </c>
      <c r="B225" s="133">
        <v>2210</v>
      </c>
      <c r="C225" s="137"/>
      <c r="D225" s="139" t="s">
        <v>318</v>
      </c>
      <c r="E225" s="143">
        <f t="shared" si="6"/>
        <v>35.451052631578953</v>
      </c>
      <c r="F225" s="143">
        <f t="shared" si="7"/>
        <v>35.36684210526316</v>
      </c>
      <c r="G225" s="133">
        <v>35.33</v>
      </c>
      <c r="H225" s="133">
        <v>34.299999999999997</v>
      </c>
      <c r="I225" s="133">
        <v>36.58</v>
      </c>
      <c r="J225" s="133">
        <v>36.47</v>
      </c>
      <c r="K225" s="133">
        <v>34.64</v>
      </c>
      <c r="L225" s="133">
        <v>35.130000000000003</v>
      </c>
      <c r="M225" s="133">
        <v>36</v>
      </c>
      <c r="N225" s="133">
        <v>35.74</v>
      </c>
      <c r="O225" s="133">
        <v>34.450000000000003</v>
      </c>
      <c r="P225" s="133">
        <v>34.56</v>
      </c>
      <c r="Q225" s="133">
        <v>36.909999999999997</v>
      </c>
      <c r="R225" s="133">
        <v>36.630000000000003</v>
      </c>
      <c r="S225" s="133">
        <v>35.78</v>
      </c>
      <c r="T225" s="133">
        <v>35.619999999999997</v>
      </c>
      <c r="U225" s="133">
        <v>35.369999999999997</v>
      </c>
      <c r="V225" s="133">
        <v>36.19</v>
      </c>
      <c r="W225" s="133">
        <v>36.61</v>
      </c>
      <c r="X225" s="133">
        <v>36.590000000000003</v>
      </c>
      <c r="Y225" s="133">
        <v>36.07</v>
      </c>
      <c r="Z225" s="133">
        <v>35.82</v>
      </c>
      <c r="AA225" s="133">
        <v>36.22</v>
      </c>
      <c r="AB225" s="133">
        <v>35.6</v>
      </c>
      <c r="AC225" s="133">
        <v>35.11</v>
      </c>
      <c r="AD225" s="133">
        <v>35.520000000000003</v>
      </c>
      <c r="AE225" s="133">
        <v>36.46</v>
      </c>
      <c r="AF225" s="133">
        <v>35.43</v>
      </c>
      <c r="AG225" s="133">
        <v>31.54</v>
      </c>
      <c r="AH225" s="133">
        <v>30.94</v>
      </c>
      <c r="AI225" s="133">
        <v>35.53</v>
      </c>
      <c r="AJ225" s="133">
        <v>35.82</v>
      </c>
      <c r="AK225" s="133">
        <v>35.630000000000003</v>
      </c>
      <c r="AL225" s="133">
        <v>36.21</v>
      </c>
      <c r="AM225" s="133">
        <v>33.96</v>
      </c>
      <c r="AN225" s="133">
        <v>33.729999999999997</v>
      </c>
      <c r="AO225" s="133">
        <v>35.659999999999997</v>
      </c>
      <c r="AP225" s="133">
        <v>35.229999999999997</v>
      </c>
      <c r="AQ225" s="133">
        <v>35.72</v>
      </c>
      <c r="AR225" s="133">
        <v>36.44</v>
      </c>
    </row>
    <row r="226" spans="1:44">
      <c r="A226" s="133">
        <v>223</v>
      </c>
      <c r="B226" s="133">
        <v>2220</v>
      </c>
      <c r="C226" s="135">
        <v>37</v>
      </c>
      <c r="D226" s="139" t="s">
        <v>318</v>
      </c>
      <c r="E226" s="143">
        <f t="shared" si="6"/>
        <v>35.498421052631578</v>
      </c>
      <c r="F226" s="143">
        <f t="shared" si="7"/>
        <v>35.421052631578945</v>
      </c>
      <c r="G226" s="133">
        <v>35.340000000000003</v>
      </c>
      <c r="H226" s="133">
        <v>34.33</v>
      </c>
      <c r="I226" s="133">
        <v>36.64</v>
      </c>
      <c r="J226" s="133">
        <v>36.54</v>
      </c>
      <c r="K226" s="133">
        <v>34.659999999999997</v>
      </c>
      <c r="L226" s="133">
        <v>35.18</v>
      </c>
      <c r="M226" s="133">
        <v>36.06</v>
      </c>
      <c r="N226" s="133">
        <v>35.83</v>
      </c>
      <c r="O226" s="133">
        <v>34.49</v>
      </c>
      <c r="P226" s="133">
        <v>34.56</v>
      </c>
      <c r="Q226" s="133">
        <v>36.950000000000003</v>
      </c>
      <c r="R226" s="133">
        <v>36.68</v>
      </c>
      <c r="S226" s="133">
        <v>35.83</v>
      </c>
      <c r="T226" s="133">
        <v>35.67</v>
      </c>
      <c r="U226" s="133">
        <v>35.409999999999997</v>
      </c>
      <c r="V226" s="133">
        <v>36.22</v>
      </c>
      <c r="W226" s="133">
        <v>36.64</v>
      </c>
      <c r="X226" s="133">
        <v>36.64</v>
      </c>
      <c r="Y226" s="133">
        <v>36.119999999999997</v>
      </c>
      <c r="Z226" s="133">
        <v>35.86</v>
      </c>
      <c r="AA226" s="133">
        <v>36.29</v>
      </c>
      <c r="AB226" s="133">
        <v>35.69</v>
      </c>
      <c r="AC226" s="133">
        <v>35.14</v>
      </c>
      <c r="AD226" s="133">
        <v>35.57</v>
      </c>
      <c r="AE226" s="133">
        <v>36.53</v>
      </c>
      <c r="AF226" s="133">
        <v>35.49</v>
      </c>
      <c r="AG226" s="133">
        <v>31.56</v>
      </c>
      <c r="AH226" s="133">
        <v>31</v>
      </c>
      <c r="AI226" s="133">
        <v>35.590000000000003</v>
      </c>
      <c r="AJ226" s="133">
        <v>35.869999999999997</v>
      </c>
      <c r="AK226" s="133">
        <v>35.68</v>
      </c>
      <c r="AL226" s="133">
        <v>36.28</v>
      </c>
      <c r="AM226" s="133">
        <v>34.07</v>
      </c>
      <c r="AN226" s="133">
        <v>33.83</v>
      </c>
      <c r="AO226" s="133">
        <v>35.700000000000003</v>
      </c>
      <c r="AP226" s="133">
        <v>35.270000000000003</v>
      </c>
      <c r="AQ226" s="133">
        <v>35.770000000000003</v>
      </c>
      <c r="AR226" s="133">
        <v>36.49</v>
      </c>
    </row>
    <row r="227" spans="1:44">
      <c r="A227" s="133">
        <v>224</v>
      </c>
      <c r="B227" s="133">
        <v>2230</v>
      </c>
      <c r="C227" s="137"/>
      <c r="D227" s="139" t="s">
        <v>318</v>
      </c>
      <c r="E227" s="143">
        <f t="shared" si="6"/>
        <v>35.545789473684223</v>
      </c>
      <c r="F227" s="143">
        <f t="shared" si="7"/>
        <v>35.475789473684209</v>
      </c>
      <c r="G227" s="133">
        <v>35.369999999999997</v>
      </c>
      <c r="H227" s="133">
        <v>34.36</v>
      </c>
      <c r="I227" s="133">
        <v>36.69</v>
      </c>
      <c r="J227" s="133">
        <v>36.6</v>
      </c>
      <c r="K227" s="133">
        <v>34.69</v>
      </c>
      <c r="L227" s="133">
        <v>35.229999999999997</v>
      </c>
      <c r="M227" s="133">
        <v>36.130000000000003</v>
      </c>
      <c r="N227" s="133">
        <v>35.909999999999997</v>
      </c>
      <c r="O227" s="133">
        <v>34.54</v>
      </c>
      <c r="P227" s="133">
        <v>34.58</v>
      </c>
      <c r="Q227" s="133">
        <v>36.979999999999997</v>
      </c>
      <c r="R227" s="133">
        <v>36.729999999999997</v>
      </c>
      <c r="S227" s="133">
        <v>35.880000000000003</v>
      </c>
      <c r="T227" s="133">
        <v>35.729999999999997</v>
      </c>
      <c r="U227" s="133">
        <v>35.43</v>
      </c>
      <c r="V227" s="133">
        <v>36.26</v>
      </c>
      <c r="W227" s="133">
        <v>36.68</v>
      </c>
      <c r="X227" s="133">
        <v>36.69</v>
      </c>
      <c r="Y227" s="133">
        <v>36.17</v>
      </c>
      <c r="Z227" s="133">
        <v>35.909999999999997</v>
      </c>
      <c r="AA227" s="133">
        <v>36.35</v>
      </c>
      <c r="AB227" s="133">
        <v>35.799999999999997</v>
      </c>
      <c r="AC227" s="133">
        <v>35.17</v>
      </c>
      <c r="AD227" s="133">
        <v>35.619999999999997</v>
      </c>
      <c r="AE227" s="133">
        <v>36.590000000000003</v>
      </c>
      <c r="AF227" s="133">
        <v>35.549999999999997</v>
      </c>
      <c r="AG227" s="133">
        <v>31.58</v>
      </c>
      <c r="AH227" s="133">
        <v>31.05</v>
      </c>
      <c r="AI227" s="133">
        <v>35.64</v>
      </c>
      <c r="AJ227" s="133">
        <v>35.909999999999997</v>
      </c>
      <c r="AK227" s="133">
        <v>35.729999999999997</v>
      </c>
      <c r="AL227" s="133">
        <v>36.340000000000003</v>
      </c>
      <c r="AM227" s="133">
        <v>34.19</v>
      </c>
      <c r="AN227" s="133">
        <v>33.92</v>
      </c>
      <c r="AO227" s="133">
        <v>35.74</v>
      </c>
      <c r="AP227" s="133">
        <v>35.31</v>
      </c>
      <c r="AQ227" s="133">
        <v>35.82</v>
      </c>
      <c r="AR227" s="133">
        <v>36.54</v>
      </c>
    </row>
    <row r="228" spans="1:44">
      <c r="A228" s="133">
        <v>225</v>
      </c>
      <c r="B228" s="133">
        <v>2240</v>
      </c>
      <c r="C228" s="137"/>
      <c r="D228" s="139" t="s">
        <v>318</v>
      </c>
      <c r="E228" s="143">
        <f t="shared" si="6"/>
        <v>35.59105263157894</v>
      </c>
      <c r="F228" s="143">
        <f t="shared" si="7"/>
        <v>35.525789473684213</v>
      </c>
      <c r="G228" s="133">
        <v>35.369999999999997</v>
      </c>
      <c r="H228" s="133">
        <v>34.380000000000003</v>
      </c>
      <c r="I228" s="133">
        <v>36.75</v>
      </c>
      <c r="J228" s="133">
        <v>36.659999999999997</v>
      </c>
      <c r="K228" s="133">
        <v>34.72</v>
      </c>
      <c r="L228" s="133">
        <v>35.28</v>
      </c>
      <c r="M228" s="133">
        <v>36.200000000000003</v>
      </c>
      <c r="N228" s="133">
        <v>36</v>
      </c>
      <c r="O228" s="133">
        <v>34.61</v>
      </c>
      <c r="P228" s="133">
        <v>34.6</v>
      </c>
      <c r="Q228" s="133">
        <v>37.01</v>
      </c>
      <c r="R228" s="133">
        <v>36.78</v>
      </c>
      <c r="S228" s="133">
        <v>35.92</v>
      </c>
      <c r="T228" s="133">
        <v>35.78</v>
      </c>
      <c r="U228" s="133">
        <v>35.450000000000003</v>
      </c>
      <c r="V228" s="133">
        <v>36.299999999999997</v>
      </c>
      <c r="W228" s="133">
        <v>36.71</v>
      </c>
      <c r="X228" s="133">
        <v>36.729999999999997</v>
      </c>
      <c r="Y228" s="133">
        <v>36.22</v>
      </c>
      <c r="Z228" s="133">
        <v>35.950000000000003</v>
      </c>
      <c r="AA228" s="133">
        <v>36.409999999999997</v>
      </c>
      <c r="AB228" s="133">
        <v>35.89</v>
      </c>
      <c r="AC228" s="133">
        <v>35.21</v>
      </c>
      <c r="AD228" s="133">
        <v>35.67</v>
      </c>
      <c r="AE228" s="133">
        <v>36.65</v>
      </c>
      <c r="AF228" s="133">
        <v>35.590000000000003</v>
      </c>
      <c r="AG228" s="133">
        <v>31.61</v>
      </c>
      <c r="AH228" s="133">
        <v>31.09</v>
      </c>
      <c r="AI228" s="133">
        <v>35.68</v>
      </c>
      <c r="AJ228" s="133">
        <v>35.96</v>
      </c>
      <c r="AK228" s="133">
        <v>35.770000000000003</v>
      </c>
      <c r="AL228" s="133">
        <v>36.39</v>
      </c>
      <c r="AM228" s="133">
        <v>34.31</v>
      </c>
      <c r="AN228" s="133">
        <v>34.01</v>
      </c>
      <c r="AO228" s="133">
        <v>35.76</v>
      </c>
      <c r="AP228" s="133">
        <v>35.35</v>
      </c>
      <c r="AQ228" s="133">
        <v>35.869999999999997</v>
      </c>
      <c r="AR228" s="133">
        <v>36.58</v>
      </c>
    </row>
    <row r="229" spans="1:44">
      <c r="A229" s="133">
        <v>226</v>
      </c>
      <c r="B229" s="133">
        <v>2250</v>
      </c>
      <c r="C229" s="137"/>
      <c r="D229" s="139" t="s">
        <v>318</v>
      </c>
      <c r="E229" s="143">
        <f t="shared" si="6"/>
        <v>35.636842105263156</v>
      </c>
      <c r="F229" s="143">
        <f t="shared" si="7"/>
        <v>35.574210526315788</v>
      </c>
      <c r="G229" s="133">
        <v>35.39</v>
      </c>
      <c r="H229" s="133">
        <v>34.409999999999997</v>
      </c>
      <c r="I229" s="133">
        <v>36.799999999999997</v>
      </c>
      <c r="J229" s="133">
        <v>36.72</v>
      </c>
      <c r="K229" s="133">
        <v>34.75</v>
      </c>
      <c r="L229" s="133">
        <v>35.32</v>
      </c>
      <c r="M229" s="133">
        <v>36.270000000000003</v>
      </c>
      <c r="N229" s="133">
        <v>36.08</v>
      </c>
      <c r="O229" s="133">
        <v>34.67</v>
      </c>
      <c r="P229" s="133">
        <v>34.64</v>
      </c>
      <c r="Q229" s="133">
        <v>37.03</v>
      </c>
      <c r="R229" s="133">
        <v>36.81</v>
      </c>
      <c r="S229" s="133">
        <v>35.96</v>
      </c>
      <c r="T229" s="133">
        <v>35.83</v>
      </c>
      <c r="U229" s="133">
        <v>35.479999999999997</v>
      </c>
      <c r="V229" s="133">
        <v>36.33</v>
      </c>
      <c r="W229" s="133">
        <v>36.74</v>
      </c>
      <c r="X229" s="133">
        <v>36.770000000000003</v>
      </c>
      <c r="Y229" s="133">
        <v>36.270000000000003</v>
      </c>
      <c r="Z229" s="133">
        <v>36</v>
      </c>
      <c r="AA229" s="133">
        <v>36.47</v>
      </c>
      <c r="AB229" s="133">
        <v>35.96</v>
      </c>
      <c r="AC229" s="133">
        <v>35.26</v>
      </c>
      <c r="AD229" s="133">
        <v>35.729999999999997</v>
      </c>
      <c r="AE229" s="133">
        <v>36.72</v>
      </c>
      <c r="AF229" s="133">
        <v>35.61</v>
      </c>
      <c r="AG229" s="133">
        <v>31.62</v>
      </c>
      <c r="AH229" s="133">
        <v>31.14</v>
      </c>
      <c r="AI229" s="133">
        <v>35.72</v>
      </c>
      <c r="AJ229" s="133">
        <v>36</v>
      </c>
      <c r="AK229" s="133">
        <v>35.81</v>
      </c>
      <c r="AL229" s="133">
        <v>36.44</v>
      </c>
      <c r="AM229" s="133">
        <v>34.43</v>
      </c>
      <c r="AN229" s="133">
        <v>34.090000000000003</v>
      </c>
      <c r="AO229" s="133">
        <v>35.79</v>
      </c>
      <c r="AP229" s="133">
        <v>35.4</v>
      </c>
      <c r="AQ229" s="133">
        <v>35.92</v>
      </c>
      <c r="AR229" s="133">
        <v>36.630000000000003</v>
      </c>
    </row>
    <row r="230" spans="1:44">
      <c r="A230" s="133">
        <v>227</v>
      </c>
      <c r="B230" s="133">
        <v>2260</v>
      </c>
      <c r="C230" s="137"/>
      <c r="D230" s="139" t="s">
        <v>318</v>
      </c>
      <c r="E230" s="143">
        <f t="shared" si="6"/>
        <v>35.680526315789479</v>
      </c>
      <c r="F230" s="143">
        <f t="shared" si="7"/>
        <v>35.621578947368427</v>
      </c>
      <c r="G230" s="133">
        <v>35.4</v>
      </c>
      <c r="H230" s="133">
        <v>34.44</v>
      </c>
      <c r="I230" s="133">
        <v>36.85</v>
      </c>
      <c r="J230" s="133">
        <v>36.770000000000003</v>
      </c>
      <c r="K230" s="133">
        <v>34.79</v>
      </c>
      <c r="L230" s="133">
        <v>35.36</v>
      </c>
      <c r="M230" s="133">
        <v>36.32</v>
      </c>
      <c r="N230" s="133">
        <v>36.17</v>
      </c>
      <c r="O230" s="133">
        <v>34.729999999999997</v>
      </c>
      <c r="P230" s="133">
        <v>34.67</v>
      </c>
      <c r="Q230" s="133">
        <v>37.049999999999997</v>
      </c>
      <c r="R230" s="133">
        <v>36.85</v>
      </c>
      <c r="S230" s="133">
        <v>36.01</v>
      </c>
      <c r="T230" s="133">
        <v>35.89</v>
      </c>
      <c r="U230" s="133">
        <v>35.51</v>
      </c>
      <c r="V230" s="133">
        <v>36.35</v>
      </c>
      <c r="W230" s="133">
        <v>36.770000000000003</v>
      </c>
      <c r="X230" s="133">
        <v>36.81</v>
      </c>
      <c r="Y230" s="133">
        <v>36.32</v>
      </c>
      <c r="Z230" s="133">
        <v>36.04</v>
      </c>
      <c r="AA230" s="133">
        <v>36.53</v>
      </c>
      <c r="AB230" s="133">
        <v>36.020000000000003</v>
      </c>
      <c r="AC230" s="133">
        <v>35.299999999999997</v>
      </c>
      <c r="AD230" s="133">
        <v>35.78</v>
      </c>
      <c r="AE230" s="133">
        <v>36.770000000000003</v>
      </c>
      <c r="AF230" s="133">
        <v>35.64</v>
      </c>
      <c r="AG230" s="133">
        <v>31.65</v>
      </c>
      <c r="AH230" s="133">
        <v>31.19</v>
      </c>
      <c r="AI230" s="133">
        <v>35.76</v>
      </c>
      <c r="AJ230" s="133">
        <v>36.03</v>
      </c>
      <c r="AK230" s="133">
        <v>35.85</v>
      </c>
      <c r="AL230" s="133">
        <v>36.5</v>
      </c>
      <c r="AM230" s="133">
        <v>34.549999999999997</v>
      </c>
      <c r="AN230" s="133">
        <v>34.18</v>
      </c>
      <c r="AO230" s="133">
        <v>35.81</v>
      </c>
      <c r="AP230" s="133">
        <v>35.44</v>
      </c>
      <c r="AQ230" s="133">
        <v>35.96</v>
      </c>
      <c r="AR230" s="133">
        <v>36.68</v>
      </c>
    </row>
    <row r="231" spans="1:44">
      <c r="A231" s="133">
        <v>228</v>
      </c>
      <c r="B231" s="133">
        <v>2270</v>
      </c>
      <c r="C231" s="137"/>
      <c r="D231" s="139" t="s">
        <v>318</v>
      </c>
      <c r="E231" s="143">
        <f t="shared" si="6"/>
        <v>35.721052631578949</v>
      </c>
      <c r="F231" s="143">
        <f t="shared" si="7"/>
        <v>35.666842105263164</v>
      </c>
      <c r="G231" s="133">
        <v>35.42</v>
      </c>
      <c r="H231" s="133">
        <v>34.47</v>
      </c>
      <c r="I231" s="133">
        <v>36.880000000000003</v>
      </c>
      <c r="J231" s="133">
        <v>36.82</v>
      </c>
      <c r="K231" s="133">
        <v>34.840000000000003</v>
      </c>
      <c r="L231" s="133">
        <v>35.4</v>
      </c>
      <c r="M231" s="133">
        <v>36.380000000000003</v>
      </c>
      <c r="N231" s="133">
        <v>36.24</v>
      </c>
      <c r="O231" s="133">
        <v>34.79</v>
      </c>
      <c r="P231" s="133">
        <v>34.71</v>
      </c>
      <c r="Q231" s="133">
        <v>37.07</v>
      </c>
      <c r="R231" s="133">
        <v>36.89</v>
      </c>
      <c r="S231" s="133">
        <v>36.049999999999997</v>
      </c>
      <c r="T231" s="133">
        <v>35.93</v>
      </c>
      <c r="U231" s="133">
        <v>35.53</v>
      </c>
      <c r="V231" s="133">
        <v>36.380000000000003</v>
      </c>
      <c r="W231" s="133">
        <v>36.799999999999997</v>
      </c>
      <c r="X231" s="133">
        <v>36.840000000000003</v>
      </c>
      <c r="Y231" s="133">
        <v>36.369999999999997</v>
      </c>
      <c r="Z231" s="133">
        <v>36.08</v>
      </c>
      <c r="AA231" s="133">
        <v>36.58</v>
      </c>
      <c r="AB231" s="133">
        <v>36.07</v>
      </c>
      <c r="AC231" s="133">
        <v>35.33</v>
      </c>
      <c r="AD231" s="133">
        <v>35.83</v>
      </c>
      <c r="AE231" s="133">
        <v>36.840000000000003</v>
      </c>
      <c r="AF231" s="133">
        <v>35.68</v>
      </c>
      <c r="AG231" s="133">
        <v>31.67</v>
      </c>
      <c r="AH231" s="133">
        <v>31.23</v>
      </c>
      <c r="AI231" s="133">
        <v>35.79</v>
      </c>
      <c r="AJ231" s="133">
        <v>36.07</v>
      </c>
      <c r="AK231" s="133">
        <v>35.89</v>
      </c>
      <c r="AL231" s="133">
        <v>36.549999999999997</v>
      </c>
      <c r="AM231" s="133">
        <v>34.64</v>
      </c>
      <c r="AN231" s="133">
        <v>34.270000000000003</v>
      </c>
      <c r="AO231" s="133">
        <v>35.83</v>
      </c>
      <c r="AP231" s="133">
        <v>35.49</v>
      </c>
      <c r="AQ231" s="133">
        <v>36</v>
      </c>
      <c r="AR231" s="133">
        <v>36.72</v>
      </c>
    </row>
    <row r="232" spans="1:44">
      <c r="A232" s="133">
        <v>229</v>
      </c>
      <c r="B232" s="133">
        <v>2280</v>
      </c>
      <c r="C232" s="135">
        <v>38</v>
      </c>
      <c r="D232" s="139" t="s">
        <v>318</v>
      </c>
      <c r="E232" s="143">
        <f t="shared" si="6"/>
        <v>35.76052631578947</v>
      </c>
      <c r="F232" s="143">
        <f t="shared" si="7"/>
        <v>35.710526315789473</v>
      </c>
      <c r="G232" s="133">
        <v>35.44</v>
      </c>
      <c r="H232" s="133">
        <v>34.49</v>
      </c>
      <c r="I232" s="133">
        <v>36.93</v>
      </c>
      <c r="J232" s="133">
        <v>36.86</v>
      </c>
      <c r="K232" s="133">
        <v>34.85</v>
      </c>
      <c r="L232" s="133">
        <v>35.44</v>
      </c>
      <c r="M232" s="133">
        <v>36.43</v>
      </c>
      <c r="N232" s="133">
        <v>36.32</v>
      </c>
      <c r="O232" s="133">
        <v>34.840000000000003</v>
      </c>
      <c r="P232" s="133">
        <v>34.729999999999997</v>
      </c>
      <c r="Q232" s="133">
        <v>37.090000000000003</v>
      </c>
      <c r="R232" s="133">
        <v>36.92</v>
      </c>
      <c r="S232" s="133">
        <v>36.090000000000003</v>
      </c>
      <c r="T232" s="133">
        <v>35.99</v>
      </c>
      <c r="U232" s="133">
        <v>35.56</v>
      </c>
      <c r="V232" s="133">
        <v>36.4</v>
      </c>
      <c r="W232" s="133">
        <v>36.83</v>
      </c>
      <c r="X232" s="133">
        <v>36.869999999999997</v>
      </c>
      <c r="Y232" s="133">
        <v>36.42</v>
      </c>
      <c r="Z232" s="133">
        <v>36.119999999999997</v>
      </c>
      <c r="AA232" s="133">
        <v>36.64</v>
      </c>
      <c r="AB232" s="133">
        <v>36.14</v>
      </c>
      <c r="AC232" s="133">
        <v>35.369999999999997</v>
      </c>
      <c r="AD232" s="133">
        <v>35.880000000000003</v>
      </c>
      <c r="AE232" s="133">
        <v>36.89</v>
      </c>
      <c r="AF232" s="133">
        <v>35.72</v>
      </c>
      <c r="AG232" s="133">
        <v>31.69</v>
      </c>
      <c r="AH232" s="133">
        <v>31.27</v>
      </c>
      <c r="AI232" s="133">
        <v>35.82</v>
      </c>
      <c r="AJ232" s="133">
        <v>36.1</v>
      </c>
      <c r="AK232" s="133">
        <v>35.94</v>
      </c>
      <c r="AL232" s="133">
        <v>36.6</v>
      </c>
      <c r="AM232" s="133">
        <v>34.71</v>
      </c>
      <c r="AN232" s="133">
        <v>34.36</v>
      </c>
      <c r="AO232" s="133">
        <v>35.86</v>
      </c>
      <c r="AP232" s="133">
        <v>35.54</v>
      </c>
      <c r="AQ232" s="133">
        <v>36.049999999999997</v>
      </c>
      <c r="AR232" s="133">
        <v>36.75</v>
      </c>
    </row>
    <row r="233" spans="1:44">
      <c r="A233" s="133">
        <v>230</v>
      </c>
      <c r="B233" s="133">
        <v>2290</v>
      </c>
      <c r="C233" s="137"/>
      <c r="D233" s="139" t="s">
        <v>318</v>
      </c>
      <c r="E233" s="143">
        <f t="shared" si="6"/>
        <v>35.797368421052632</v>
      </c>
      <c r="F233" s="143">
        <f t="shared" si="7"/>
        <v>35.753157894736844</v>
      </c>
      <c r="G233" s="140">
        <v>35.450000000000003</v>
      </c>
      <c r="H233" s="140">
        <v>34.51</v>
      </c>
      <c r="I233" s="140">
        <v>36.97</v>
      </c>
      <c r="J233" s="140">
        <v>36.9</v>
      </c>
      <c r="K233" s="140">
        <v>34.869999999999997</v>
      </c>
      <c r="L233" s="140">
        <v>35.479999999999997</v>
      </c>
      <c r="M233" s="140">
        <v>36.47</v>
      </c>
      <c r="N233" s="140">
        <v>36.369999999999997</v>
      </c>
      <c r="O233" s="140">
        <v>34.9</v>
      </c>
      <c r="P233" s="140">
        <v>34.770000000000003</v>
      </c>
      <c r="Q233" s="140">
        <v>37.11</v>
      </c>
      <c r="R233" s="140">
        <v>36.950000000000003</v>
      </c>
      <c r="S233" s="140">
        <v>36.130000000000003</v>
      </c>
      <c r="T233" s="140">
        <v>36.04</v>
      </c>
      <c r="U233" s="140">
        <v>35.58</v>
      </c>
      <c r="V233" s="140">
        <v>36.43</v>
      </c>
      <c r="W233" s="140">
        <v>36.869999999999997</v>
      </c>
      <c r="X233" s="140">
        <v>36.909999999999997</v>
      </c>
      <c r="Y233" s="140">
        <v>36.46</v>
      </c>
      <c r="Z233" s="140">
        <v>36.159999999999997</v>
      </c>
      <c r="AA233" s="140">
        <v>36.68</v>
      </c>
      <c r="AB233" s="140">
        <v>36.200000000000003</v>
      </c>
      <c r="AC233" s="140">
        <v>35.409999999999997</v>
      </c>
      <c r="AD233" s="140">
        <v>35.93</v>
      </c>
      <c r="AE233" s="140">
        <v>36.94</v>
      </c>
      <c r="AF233" s="140">
        <v>35.76</v>
      </c>
      <c r="AG233" s="140">
        <v>31.7</v>
      </c>
      <c r="AH233" s="140">
        <v>31.32</v>
      </c>
      <c r="AI233" s="140">
        <v>35.85</v>
      </c>
      <c r="AJ233" s="140">
        <v>36.130000000000003</v>
      </c>
      <c r="AK233" s="140">
        <v>35.979999999999997</v>
      </c>
      <c r="AL233" s="140">
        <v>36.65</v>
      </c>
      <c r="AM233" s="140">
        <v>34.79</v>
      </c>
      <c r="AN233" s="140">
        <v>34.44</v>
      </c>
      <c r="AO233" s="140">
        <v>35.9</v>
      </c>
      <c r="AP233" s="140">
        <v>35.58</v>
      </c>
      <c r="AQ233" s="140">
        <v>36.090000000000003</v>
      </c>
      <c r="AR233" s="133">
        <v>36.78</v>
      </c>
    </row>
    <row r="234" spans="1:44">
      <c r="A234" s="133">
        <v>231</v>
      </c>
      <c r="B234" s="133">
        <v>2300</v>
      </c>
      <c r="C234" s="137"/>
      <c r="D234" s="139" t="s">
        <v>318</v>
      </c>
      <c r="E234" s="143">
        <f t="shared" si="6"/>
        <v>35.83052631578947</v>
      </c>
      <c r="F234" s="143">
        <f t="shared" si="7"/>
        <v>35.793157894736851</v>
      </c>
      <c r="G234" s="140">
        <v>35.450000000000003</v>
      </c>
      <c r="H234" s="140">
        <v>34.520000000000003</v>
      </c>
      <c r="I234" s="140">
        <v>37.01</v>
      </c>
      <c r="J234" s="140">
        <v>36.950000000000003</v>
      </c>
      <c r="K234" s="140">
        <v>34.89</v>
      </c>
      <c r="L234" s="140">
        <v>35.520000000000003</v>
      </c>
      <c r="M234" s="140">
        <v>36.5</v>
      </c>
      <c r="N234" s="140">
        <v>36.43</v>
      </c>
      <c r="O234" s="140">
        <v>34.950000000000003</v>
      </c>
      <c r="P234" s="140">
        <v>34.81</v>
      </c>
      <c r="Q234" s="140">
        <v>37.119999999999997</v>
      </c>
      <c r="R234" s="140">
        <v>36.97</v>
      </c>
      <c r="S234" s="140">
        <v>36.17</v>
      </c>
      <c r="T234" s="140">
        <v>36.08</v>
      </c>
      <c r="U234" s="140">
        <v>35.61</v>
      </c>
      <c r="V234" s="140">
        <v>36.450000000000003</v>
      </c>
      <c r="W234" s="140">
        <v>36.9</v>
      </c>
      <c r="X234" s="140">
        <v>36.94</v>
      </c>
      <c r="Y234" s="140">
        <v>36.5</v>
      </c>
      <c r="Z234" s="140">
        <v>36.21</v>
      </c>
      <c r="AA234" s="140">
        <v>36.72</v>
      </c>
      <c r="AB234" s="140">
        <v>36.24</v>
      </c>
      <c r="AC234" s="140">
        <v>35.450000000000003</v>
      </c>
      <c r="AD234" s="140">
        <v>35.99</v>
      </c>
      <c r="AE234" s="140">
        <v>36.979999999999997</v>
      </c>
      <c r="AF234" s="140">
        <v>35.799999999999997</v>
      </c>
      <c r="AG234" s="140">
        <v>31.72</v>
      </c>
      <c r="AH234" s="140">
        <v>31.36</v>
      </c>
      <c r="AI234" s="140">
        <v>35.880000000000003</v>
      </c>
      <c r="AJ234" s="140">
        <v>36.159999999999997</v>
      </c>
      <c r="AK234" s="140">
        <v>36.020000000000003</v>
      </c>
      <c r="AL234" s="140">
        <v>36.69</v>
      </c>
      <c r="AM234" s="140">
        <v>34.85</v>
      </c>
      <c r="AN234" s="140">
        <v>34.51</v>
      </c>
      <c r="AO234" s="140">
        <v>35.93</v>
      </c>
      <c r="AP234" s="140">
        <v>35.619999999999997</v>
      </c>
      <c r="AQ234" s="140">
        <v>36.130000000000003</v>
      </c>
      <c r="AR234" s="133">
        <v>36.82</v>
      </c>
    </row>
    <row r="235" spans="1:44">
      <c r="A235" s="133">
        <v>232</v>
      </c>
      <c r="B235" s="133">
        <v>2310</v>
      </c>
      <c r="C235" s="137"/>
      <c r="D235" s="139" t="s">
        <v>318</v>
      </c>
      <c r="E235" s="143">
        <f t="shared" si="6"/>
        <v>35.861052631578943</v>
      </c>
      <c r="F235" s="143">
        <f t="shared" si="7"/>
        <v>35.831052631578949</v>
      </c>
      <c r="G235" s="140">
        <v>35.46</v>
      </c>
      <c r="H235" s="140">
        <v>34.53</v>
      </c>
      <c r="I235" s="140">
        <v>37.049999999999997</v>
      </c>
      <c r="J235" s="140">
        <v>36.99</v>
      </c>
      <c r="K235" s="140">
        <v>34.909999999999997</v>
      </c>
      <c r="L235" s="140">
        <v>35.56</v>
      </c>
      <c r="M235" s="140">
        <v>36.54</v>
      </c>
      <c r="N235" s="140">
        <v>36.49</v>
      </c>
      <c r="O235" s="140">
        <v>35</v>
      </c>
      <c r="P235" s="140">
        <v>34.83</v>
      </c>
      <c r="Q235" s="140">
        <v>37.14</v>
      </c>
      <c r="R235" s="140">
        <v>37</v>
      </c>
      <c r="S235" s="140">
        <v>36.200000000000003</v>
      </c>
      <c r="T235" s="140">
        <v>36.119999999999997</v>
      </c>
      <c r="U235" s="140">
        <v>35.619999999999997</v>
      </c>
      <c r="V235" s="140">
        <v>36.479999999999997</v>
      </c>
      <c r="W235" s="140">
        <v>36.93</v>
      </c>
      <c r="X235" s="140">
        <v>36.979999999999997</v>
      </c>
      <c r="Y235" s="140">
        <v>36.54</v>
      </c>
      <c r="Z235" s="140">
        <v>36.24</v>
      </c>
      <c r="AA235" s="140">
        <v>36.76</v>
      </c>
      <c r="AB235" s="140">
        <v>36.28</v>
      </c>
      <c r="AC235" s="140">
        <v>35.49</v>
      </c>
      <c r="AD235" s="140">
        <v>36.04</v>
      </c>
      <c r="AE235" s="140">
        <v>37.03</v>
      </c>
      <c r="AF235" s="140">
        <v>35.840000000000003</v>
      </c>
      <c r="AG235" s="140">
        <v>31.73</v>
      </c>
      <c r="AH235" s="140">
        <v>31.4</v>
      </c>
      <c r="AI235" s="140">
        <v>35.9</v>
      </c>
      <c r="AJ235" s="140">
        <v>36.19</v>
      </c>
      <c r="AK235" s="140">
        <v>36.049999999999997</v>
      </c>
      <c r="AL235" s="140">
        <v>36.74</v>
      </c>
      <c r="AM235" s="140">
        <v>34.89</v>
      </c>
      <c r="AN235" s="140">
        <v>34.57</v>
      </c>
      <c r="AO235" s="140">
        <v>35.950000000000003</v>
      </c>
      <c r="AP235" s="140">
        <v>35.659999999999997</v>
      </c>
      <c r="AQ235" s="140">
        <v>36.17</v>
      </c>
      <c r="AR235" s="133">
        <v>36.85</v>
      </c>
    </row>
    <row r="236" spans="1:44">
      <c r="A236" s="133">
        <v>233</v>
      </c>
      <c r="B236" s="133">
        <v>2320</v>
      </c>
      <c r="C236" s="137"/>
      <c r="D236" s="139" t="s">
        <v>318</v>
      </c>
      <c r="E236" s="143">
        <f t="shared" si="6"/>
        <v>35.894210526315788</v>
      </c>
      <c r="F236" s="143">
        <f t="shared" si="7"/>
        <v>35.864210526315787</v>
      </c>
      <c r="G236" s="140">
        <v>35.47</v>
      </c>
      <c r="H236" s="140">
        <v>34.53</v>
      </c>
      <c r="I236" s="140">
        <v>37.08</v>
      </c>
      <c r="J236" s="140">
        <v>37.020000000000003</v>
      </c>
      <c r="K236" s="140">
        <v>34.950000000000003</v>
      </c>
      <c r="L236" s="140">
        <v>35.590000000000003</v>
      </c>
      <c r="M236" s="140">
        <v>36.58</v>
      </c>
      <c r="N236" s="140">
        <v>36.53</v>
      </c>
      <c r="O236" s="140">
        <v>35.049999999999997</v>
      </c>
      <c r="P236" s="140">
        <v>34.840000000000003</v>
      </c>
      <c r="Q236" s="140">
        <v>37.15</v>
      </c>
      <c r="R236" s="140">
        <v>37.03</v>
      </c>
      <c r="S236" s="140">
        <v>36.24</v>
      </c>
      <c r="T236" s="140">
        <v>36.17</v>
      </c>
      <c r="U236" s="140">
        <v>35.64</v>
      </c>
      <c r="V236" s="140">
        <v>36.5</v>
      </c>
      <c r="W236" s="140">
        <v>36.97</v>
      </c>
      <c r="X236" s="140">
        <v>37.01</v>
      </c>
      <c r="Y236" s="140">
        <v>36.58</v>
      </c>
      <c r="Z236" s="140">
        <v>36.28</v>
      </c>
      <c r="AA236" s="140">
        <v>36.799999999999997</v>
      </c>
      <c r="AB236" s="140">
        <v>36.31</v>
      </c>
      <c r="AC236" s="140">
        <v>35.53</v>
      </c>
      <c r="AD236" s="140">
        <v>36.090000000000003</v>
      </c>
      <c r="AE236" s="140">
        <v>37.08</v>
      </c>
      <c r="AF236" s="140">
        <v>35.869999999999997</v>
      </c>
      <c r="AG236" s="140">
        <v>31.74</v>
      </c>
      <c r="AH236" s="140">
        <v>31.43</v>
      </c>
      <c r="AI236" s="140">
        <v>35.94</v>
      </c>
      <c r="AJ236" s="140">
        <v>36.22</v>
      </c>
      <c r="AK236" s="140">
        <v>36.08</v>
      </c>
      <c r="AL236" s="140">
        <v>36.78</v>
      </c>
      <c r="AM236" s="140">
        <v>34.94</v>
      </c>
      <c r="AN236" s="140">
        <v>34.630000000000003</v>
      </c>
      <c r="AO236" s="140">
        <v>35.97</v>
      </c>
      <c r="AP236" s="140">
        <v>35.71</v>
      </c>
      <c r="AQ236" s="140">
        <v>36.200000000000003</v>
      </c>
      <c r="AR236" s="133">
        <v>36.880000000000003</v>
      </c>
    </row>
    <row r="237" spans="1:44">
      <c r="A237" s="133">
        <v>234</v>
      </c>
      <c r="B237" s="133">
        <v>2330</v>
      </c>
      <c r="C237" s="137"/>
      <c r="D237" s="139" t="s">
        <v>318</v>
      </c>
      <c r="E237" s="143">
        <f t="shared" si="6"/>
        <v>35.925789473684212</v>
      </c>
      <c r="F237" s="143">
        <f t="shared" si="7"/>
        <v>35.896842105263161</v>
      </c>
      <c r="G237" s="140">
        <v>35.47</v>
      </c>
      <c r="H237" s="140">
        <v>34.520000000000003</v>
      </c>
      <c r="I237" s="140">
        <v>37.119999999999997</v>
      </c>
      <c r="J237" s="140">
        <v>37.049999999999997</v>
      </c>
      <c r="K237" s="140">
        <v>34.979999999999997</v>
      </c>
      <c r="L237" s="140">
        <v>35.630000000000003</v>
      </c>
      <c r="M237" s="140">
        <v>36.619999999999997</v>
      </c>
      <c r="N237" s="140">
        <v>36.58</v>
      </c>
      <c r="O237" s="140">
        <v>35.1</v>
      </c>
      <c r="P237" s="140">
        <v>34.83</v>
      </c>
      <c r="Q237" s="140">
        <v>37.159999999999997</v>
      </c>
      <c r="R237" s="140">
        <v>37.049999999999997</v>
      </c>
      <c r="S237" s="140">
        <v>36.270000000000003</v>
      </c>
      <c r="T237" s="140">
        <v>36.21</v>
      </c>
      <c r="U237" s="140">
        <v>35.659999999999997</v>
      </c>
      <c r="V237" s="140">
        <v>36.520000000000003</v>
      </c>
      <c r="W237" s="140">
        <v>37.01</v>
      </c>
      <c r="X237" s="140">
        <v>37.049999999999997</v>
      </c>
      <c r="Y237" s="140">
        <v>36.630000000000003</v>
      </c>
      <c r="Z237" s="140">
        <v>36.31</v>
      </c>
      <c r="AA237" s="140">
        <v>36.840000000000003</v>
      </c>
      <c r="AB237" s="140">
        <v>36.340000000000003</v>
      </c>
      <c r="AC237" s="140">
        <v>35.57</v>
      </c>
      <c r="AD237" s="140">
        <v>36.14</v>
      </c>
      <c r="AE237" s="140">
        <v>37.11</v>
      </c>
      <c r="AF237" s="140">
        <v>35.909999999999997</v>
      </c>
      <c r="AG237" s="140">
        <v>31.75</v>
      </c>
      <c r="AH237" s="140">
        <v>31.47</v>
      </c>
      <c r="AI237" s="140">
        <v>35.96</v>
      </c>
      <c r="AJ237" s="140">
        <v>36.24</v>
      </c>
      <c r="AK237" s="140">
        <v>36.11</v>
      </c>
      <c r="AL237" s="140">
        <v>36.82</v>
      </c>
      <c r="AM237" s="140">
        <v>35</v>
      </c>
      <c r="AN237" s="140">
        <v>34.69</v>
      </c>
      <c r="AO237" s="140">
        <v>35.99</v>
      </c>
      <c r="AP237" s="140">
        <v>35.770000000000003</v>
      </c>
      <c r="AQ237" s="140">
        <v>36.24</v>
      </c>
      <c r="AR237" s="133">
        <v>36.909999999999997</v>
      </c>
    </row>
    <row r="238" spans="1:44">
      <c r="A238" s="133">
        <v>235</v>
      </c>
      <c r="B238" s="133">
        <v>2340</v>
      </c>
      <c r="C238" s="135">
        <v>39</v>
      </c>
      <c r="D238" s="139" t="s">
        <v>318</v>
      </c>
      <c r="E238" s="143">
        <f t="shared" si="6"/>
        <v>35.956315789473685</v>
      </c>
      <c r="F238" s="143">
        <f t="shared" si="7"/>
        <v>35.932105263157894</v>
      </c>
      <c r="G238" s="140">
        <v>35.49</v>
      </c>
      <c r="H238" s="140">
        <v>34.53</v>
      </c>
      <c r="I238" s="140">
        <v>37.159999999999997</v>
      </c>
      <c r="J238" s="140">
        <v>37.08</v>
      </c>
      <c r="K238" s="140">
        <v>34.99</v>
      </c>
      <c r="L238" s="140">
        <v>35.659999999999997</v>
      </c>
      <c r="M238" s="140">
        <v>36.64</v>
      </c>
      <c r="N238" s="140">
        <v>36.64</v>
      </c>
      <c r="O238" s="140">
        <v>35.159999999999997</v>
      </c>
      <c r="P238" s="140">
        <v>34.86</v>
      </c>
      <c r="Q238" s="140">
        <v>37.18</v>
      </c>
      <c r="R238" s="140">
        <v>37.07</v>
      </c>
      <c r="S238" s="140">
        <v>36.299999999999997</v>
      </c>
      <c r="T238" s="140">
        <v>36.25</v>
      </c>
      <c r="U238" s="140">
        <v>35.68</v>
      </c>
      <c r="V238" s="140">
        <v>36.549999999999997</v>
      </c>
      <c r="W238" s="140">
        <v>37.049999999999997</v>
      </c>
      <c r="X238" s="140">
        <v>37.08</v>
      </c>
      <c r="Y238" s="140">
        <v>36.659999999999997</v>
      </c>
      <c r="Z238" s="140">
        <v>36.35</v>
      </c>
      <c r="AA238" s="140">
        <v>36.869999999999997</v>
      </c>
      <c r="AB238" s="140">
        <v>36.36</v>
      </c>
      <c r="AC238" s="140">
        <v>35.61</v>
      </c>
      <c r="AD238" s="140">
        <v>36.18</v>
      </c>
      <c r="AE238" s="140">
        <v>37.15</v>
      </c>
      <c r="AF238" s="140">
        <v>35.94</v>
      </c>
      <c r="AG238" s="140">
        <v>31.77</v>
      </c>
      <c r="AH238" s="140">
        <v>31.51</v>
      </c>
      <c r="AI238" s="140">
        <v>35.979999999999997</v>
      </c>
      <c r="AJ238" s="140">
        <v>36.270000000000003</v>
      </c>
      <c r="AK238" s="140">
        <v>36.14</v>
      </c>
      <c r="AL238" s="140">
        <v>36.880000000000003</v>
      </c>
      <c r="AM238" s="140">
        <v>35.04</v>
      </c>
      <c r="AN238" s="140">
        <v>34.75</v>
      </c>
      <c r="AO238" s="140">
        <v>36.03</v>
      </c>
      <c r="AP238" s="140">
        <v>35.81</v>
      </c>
      <c r="AQ238" s="140">
        <v>36.270000000000003</v>
      </c>
      <c r="AR238" s="133">
        <v>36.94</v>
      </c>
    </row>
    <row r="239" spans="1:44">
      <c r="A239" s="133">
        <v>236</v>
      </c>
      <c r="B239" s="133">
        <v>2350</v>
      </c>
      <c r="C239" s="137"/>
      <c r="D239" s="139" t="s">
        <v>318</v>
      </c>
      <c r="E239" s="143">
        <f t="shared" si="6"/>
        <v>35.986315789473686</v>
      </c>
      <c r="F239" s="143">
        <f t="shared" si="7"/>
        <v>35.966315789473676</v>
      </c>
      <c r="G239" s="140">
        <v>35.51</v>
      </c>
      <c r="H239" s="140">
        <v>34.549999999999997</v>
      </c>
      <c r="I239" s="140">
        <v>37.19</v>
      </c>
      <c r="J239" s="140">
        <v>37.119999999999997</v>
      </c>
      <c r="K239" s="140">
        <v>35.03</v>
      </c>
      <c r="L239" s="140">
        <v>35.69</v>
      </c>
      <c r="M239" s="140">
        <v>36.659999999999997</v>
      </c>
      <c r="N239" s="140">
        <v>36.69</v>
      </c>
      <c r="O239" s="140">
        <v>35.21</v>
      </c>
      <c r="P239" s="140">
        <v>34.9</v>
      </c>
      <c r="Q239" s="140">
        <v>37.200000000000003</v>
      </c>
      <c r="R239" s="140">
        <v>37.1</v>
      </c>
      <c r="S239" s="140">
        <v>36.32</v>
      </c>
      <c r="T239" s="140">
        <v>36.29</v>
      </c>
      <c r="U239" s="140">
        <v>35.69</v>
      </c>
      <c r="V239" s="140">
        <v>36.57</v>
      </c>
      <c r="W239" s="140">
        <v>37.08</v>
      </c>
      <c r="X239" s="140">
        <v>37.119999999999997</v>
      </c>
      <c r="Y239" s="140">
        <v>36.69</v>
      </c>
      <c r="Z239" s="140">
        <v>36.380000000000003</v>
      </c>
      <c r="AA239" s="140">
        <v>36.9</v>
      </c>
      <c r="AB239" s="140">
        <v>36.39</v>
      </c>
      <c r="AC239" s="140">
        <v>35.64</v>
      </c>
      <c r="AD239" s="140">
        <v>36.21</v>
      </c>
      <c r="AE239" s="140">
        <v>37.19</v>
      </c>
      <c r="AF239" s="140">
        <v>35.979999999999997</v>
      </c>
      <c r="AG239" s="140">
        <v>31.78</v>
      </c>
      <c r="AH239" s="140">
        <v>31.54</v>
      </c>
      <c r="AI239" s="140">
        <v>36</v>
      </c>
      <c r="AJ239" s="140">
        <v>36.29</v>
      </c>
      <c r="AK239" s="140">
        <v>36.17</v>
      </c>
      <c r="AL239" s="140">
        <v>36.909999999999997</v>
      </c>
      <c r="AM239" s="140">
        <v>35.090000000000003</v>
      </c>
      <c r="AN239" s="140">
        <v>34.799999999999997</v>
      </c>
      <c r="AO239" s="140">
        <v>36.08</v>
      </c>
      <c r="AP239" s="140">
        <v>35.86</v>
      </c>
      <c r="AQ239" s="140">
        <v>36.31</v>
      </c>
      <c r="AR239" s="133">
        <v>36.97</v>
      </c>
    </row>
    <row r="240" spans="1:44">
      <c r="A240" s="133">
        <v>237</v>
      </c>
      <c r="B240" s="133">
        <v>2360</v>
      </c>
      <c r="C240" s="137"/>
      <c r="D240" s="139" t="s">
        <v>318</v>
      </c>
      <c r="E240" s="143">
        <f t="shared" si="6"/>
        <v>36.015263157894744</v>
      </c>
      <c r="F240" s="143">
        <f t="shared" si="7"/>
        <v>35.998947368421057</v>
      </c>
      <c r="G240" s="140">
        <v>35.54</v>
      </c>
      <c r="H240" s="140">
        <v>34.56</v>
      </c>
      <c r="I240" s="140">
        <v>37.22</v>
      </c>
      <c r="J240" s="140">
        <v>37.15</v>
      </c>
      <c r="K240" s="140">
        <v>35.049999999999997</v>
      </c>
      <c r="L240" s="140">
        <v>35.72</v>
      </c>
      <c r="M240" s="140">
        <v>36.69</v>
      </c>
      <c r="N240" s="140">
        <v>36.74</v>
      </c>
      <c r="O240" s="140">
        <v>35.26</v>
      </c>
      <c r="P240" s="140">
        <v>34.93</v>
      </c>
      <c r="Q240" s="140">
        <v>37.21</v>
      </c>
      <c r="R240" s="140">
        <v>37.119999999999997</v>
      </c>
      <c r="S240" s="140">
        <v>36.33</v>
      </c>
      <c r="T240" s="140">
        <v>36.33</v>
      </c>
      <c r="U240" s="140">
        <v>35.71</v>
      </c>
      <c r="V240" s="140">
        <v>36.590000000000003</v>
      </c>
      <c r="W240" s="140">
        <v>37.1</v>
      </c>
      <c r="X240" s="140">
        <v>37.15</v>
      </c>
      <c r="Y240" s="140">
        <v>36.729999999999997</v>
      </c>
      <c r="Z240" s="140">
        <v>36.409999999999997</v>
      </c>
      <c r="AA240" s="140">
        <v>36.94</v>
      </c>
      <c r="AB240" s="140">
        <v>36.42</v>
      </c>
      <c r="AC240" s="140">
        <v>35.67</v>
      </c>
      <c r="AD240" s="140">
        <v>36.25</v>
      </c>
      <c r="AE240" s="140">
        <v>37.229999999999997</v>
      </c>
      <c r="AF240" s="140">
        <v>36.01</v>
      </c>
      <c r="AG240" s="140">
        <v>31.79</v>
      </c>
      <c r="AH240" s="140">
        <v>31.58</v>
      </c>
      <c r="AI240" s="140">
        <v>36.020000000000003</v>
      </c>
      <c r="AJ240" s="140">
        <v>36.31</v>
      </c>
      <c r="AK240" s="140">
        <v>36.19</v>
      </c>
      <c r="AL240" s="140">
        <v>36.96</v>
      </c>
      <c r="AM240" s="140">
        <v>35.130000000000003</v>
      </c>
      <c r="AN240" s="140">
        <v>34.85</v>
      </c>
      <c r="AO240" s="140">
        <v>36.130000000000003</v>
      </c>
      <c r="AP240" s="140">
        <v>35.9</v>
      </c>
      <c r="AQ240" s="140">
        <v>36.35</v>
      </c>
      <c r="AR240" s="133">
        <v>37</v>
      </c>
    </row>
    <row r="241" spans="1:44">
      <c r="A241" s="133">
        <v>238</v>
      </c>
      <c r="B241" s="133">
        <v>2370</v>
      </c>
      <c r="C241" s="137"/>
      <c r="D241" s="139" t="s">
        <v>318</v>
      </c>
      <c r="E241" s="143">
        <f t="shared" si="6"/>
        <v>36.043684210526315</v>
      </c>
      <c r="F241" s="143">
        <f t="shared" si="7"/>
        <v>36.030526315789473</v>
      </c>
      <c r="G241" s="140">
        <v>35.590000000000003</v>
      </c>
      <c r="H241" s="140">
        <v>34.58</v>
      </c>
      <c r="I241" s="140">
        <v>37.25</v>
      </c>
      <c r="J241" s="140">
        <v>37.18</v>
      </c>
      <c r="K241" s="140">
        <v>35.06</v>
      </c>
      <c r="L241" s="140">
        <v>35.76</v>
      </c>
      <c r="M241" s="140">
        <v>36.71</v>
      </c>
      <c r="N241" s="140">
        <v>36.79</v>
      </c>
      <c r="O241" s="140">
        <v>35.28</v>
      </c>
      <c r="P241" s="140">
        <v>34.96</v>
      </c>
      <c r="Q241" s="140">
        <v>37.229999999999997</v>
      </c>
      <c r="R241" s="140">
        <v>37.14</v>
      </c>
      <c r="S241" s="140">
        <v>36.36</v>
      </c>
      <c r="T241" s="140">
        <v>36.369999999999997</v>
      </c>
      <c r="U241" s="140">
        <v>35.74</v>
      </c>
      <c r="V241" s="140">
        <v>36.61</v>
      </c>
      <c r="W241" s="140">
        <v>37.119999999999997</v>
      </c>
      <c r="X241" s="140">
        <v>37.18</v>
      </c>
      <c r="Y241" s="140">
        <v>36.76</v>
      </c>
      <c r="Z241" s="140">
        <v>36.450000000000003</v>
      </c>
      <c r="AA241" s="140">
        <v>36.97</v>
      </c>
      <c r="AB241" s="140">
        <v>36.44</v>
      </c>
      <c r="AC241" s="140">
        <v>35.700000000000003</v>
      </c>
      <c r="AD241" s="140">
        <v>36.28</v>
      </c>
      <c r="AE241" s="140">
        <v>37.26</v>
      </c>
      <c r="AF241" s="140">
        <v>36.04</v>
      </c>
      <c r="AG241" s="140">
        <v>31.79</v>
      </c>
      <c r="AH241" s="140">
        <v>31.61</v>
      </c>
      <c r="AI241" s="140">
        <v>36.049999999999997</v>
      </c>
      <c r="AJ241" s="140">
        <v>36.32</v>
      </c>
      <c r="AK241" s="140">
        <v>36.22</v>
      </c>
      <c r="AL241" s="140">
        <v>37</v>
      </c>
      <c r="AM241" s="140">
        <v>35.17</v>
      </c>
      <c r="AN241" s="140">
        <v>34.89</v>
      </c>
      <c r="AO241" s="140">
        <v>36.18</v>
      </c>
      <c r="AP241" s="140">
        <v>35.94</v>
      </c>
      <c r="AQ241" s="140">
        <v>36.39</v>
      </c>
      <c r="AR241" s="133">
        <v>37.04</v>
      </c>
    </row>
    <row r="242" spans="1:44">
      <c r="A242" s="133">
        <v>239</v>
      </c>
      <c r="B242" s="133">
        <v>2380</v>
      </c>
      <c r="C242" s="137"/>
      <c r="D242" s="139" t="s">
        <v>318</v>
      </c>
      <c r="E242" s="143">
        <f t="shared" si="6"/>
        <v>36.068421052631585</v>
      </c>
      <c r="F242" s="143">
        <f t="shared" si="7"/>
        <v>36.06</v>
      </c>
      <c r="G242" s="140">
        <v>35.61</v>
      </c>
      <c r="H242" s="140">
        <v>34.61</v>
      </c>
      <c r="I242" s="140">
        <v>37.270000000000003</v>
      </c>
      <c r="J242" s="140">
        <v>37.200000000000003</v>
      </c>
      <c r="K242" s="140">
        <v>35.07</v>
      </c>
      <c r="L242" s="140">
        <v>35.79</v>
      </c>
      <c r="M242" s="140">
        <v>36.729999999999997</v>
      </c>
      <c r="N242" s="140">
        <v>36.840000000000003</v>
      </c>
      <c r="O242" s="140">
        <v>35.29</v>
      </c>
      <c r="P242" s="140">
        <v>34.97</v>
      </c>
      <c r="Q242" s="140">
        <v>37.25</v>
      </c>
      <c r="R242" s="140">
        <v>37.17</v>
      </c>
      <c r="S242" s="140">
        <v>36.39</v>
      </c>
      <c r="T242" s="140">
        <v>36.4</v>
      </c>
      <c r="U242" s="140">
        <v>35.76</v>
      </c>
      <c r="V242" s="140">
        <v>36.619999999999997</v>
      </c>
      <c r="W242" s="140">
        <v>37.15</v>
      </c>
      <c r="X242" s="140">
        <v>37.21</v>
      </c>
      <c r="Y242" s="140">
        <v>36.799999999999997</v>
      </c>
      <c r="Z242" s="140">
        <v>36.49</v>
      </c>
      <c r="AA242" s="140">
        <v>37</v>
      </c>
      <c r="AB242" s="140">
        <v>36.47</v>
      </c>
      <c r="AC242" s="140">
        <v>35.74</v>
      </c>
      <c r="AD242" s="140">
        <v>36.31</v>
      </c>
      <c r="AE242" s="140">
        <v>37.299999999999997</v>
      </c>
      <c r="AF242" s="140">
        <v>36.06</v>
      </c>
      <c r="AG242" s="140">
        <v>31.79</v>
      </c>
      <c r="AH242" s="140">
        <v>31.65</v>
      </c>
      <c r="AI242" s="140">
        <v>36.07</v>
      </c>
      <c r="AJ242" s="140">
        <v>36.340000000000003</v>
      </c>
      <c r="AK242" s="140">
        <v>36.25</v>
      </c>
      <c r="AL242" s="140">
        <v>37.03</v>
      </c>
      <c r="AM242" s="140">
        <v>35.19</v>
      </c>
      <c r="AN242" s="140">
        <v>34.93</v>
      </c>
      <c r="AO242" s="140">
        <v>36.22</v>
      </c>
      <c r="AP242" s="140">
        <v>35.97</v>
      </c>
      <c r="AQ242" s="140">
        <v>36.42</v>
      </c>
      <c r="AR242" s="133">
        <v>37.08</v>
      </c>
    </row>
    <row r="243" spans="1:44">
      <c r="A243" s="133">
        <v>240</v>
      </c>
      <c r="B243" s="133">
        <v>2390</v>
      </c>
      <c r="C243" s="137"/>
      <c r="D243" s="139" t="s">
        <v>318</v>
      </c>
      <c r="E243" s="143">
        <f t="shared" si="6"/>
        <v>36.088947368421053</v>
      </c>
      <c r="F243" s="143">
        <f t="shared" si="7"/>
        <v>36.086842105263159</v>
      </c>
      <c r="G243" s="140">
        <v>35.61</v>
      </c>
      <c r="H243" s="140">
        <v>34.630000000000003</v>
      </c>
      <c r="I243" s="140">
        <v>37.299999999999997</v>
      </c>
      <c r="J243" s="140">
        <v>37.22</v>
      </c>
      <c r="K243" s="140">
        <v>35.090000000000003</v>
      </c>
      <c r="L243" s="140">
        <v>35.81</v>
      </c>
      <c r="M243" s="140">
        <v>36.75</v>
      </c>
      <c r="N243" s="140">
        <v>36.880000000000003</v>
      </c>
      <c r="O243" s="140">
        <v>35.29</v>
      </c>
      <c r="P243" s="140">
        <v>34.97</v>
      </c>
      <c r="Q243" s="140">
        <v>37.25</v>
      </c>
      <c r="R243" s="140">
        <v>37.200000000000003</v>
      </c>
      <c r="S243" s="140">
        <v>36.409999999999997</v>
      </c>
      <c r="T243" s="140">
        <v>36.44</v>
      </c>
      <c r="U243" s="140">
        <v>35.78</v>
      </c>
      <c r="V243" s="140">
        <v>36.64</v>
      </c>
      <c r="W243" s="140">
        <v>37.17</v>
      </c>
      <c r="X243" s="140">
        <v>37.24</v>
      </c>
      <c r="Y243" s="140">
        <v>36.83</v>
      </c>
      <c r="Z243" s="140">
        <v>36.520000000000003</v>
      </c>
      <c r="AA243" s="140">
        <v>37.03</v>
      </c>
      <c r="AB243" s="140">
        <v>36.49</v>
      </c>
      <c r="AC243" s="140">
        <v>35.78</v>
      </c>
      <c r="AD243" s="140">
        <v>36.35</v>
      </c>
      <c r="AE243" s="140">
        <v>37.33</v>
      </c>
      <c r="AF243" s="140">
        <v>36.07</v>
      </c>
      <c r="AG243" s="140">
        <v>31.78</v>
      </c>
      <c r="AH243" s="140">
        <v>31.69</v>
      </c>
      <c r="AI243" s="140">
        <v>36.090000000000003</v>
      </c>
      <c r="AJ243" s="140">
        <v>36.36</v>
      </c>
      <c r="AK243" s="140">
        <v>36.270000000000003</v>
      </c>
      <c r="AL243" s="140">
        <v>37.06</v>
      </c>
      <c r="AM243" s="140">
        <v>35.22</v>
      </c>
      <c r="AN243" s="140">
        <v>34.97</v>
      </c>
      <c r="AO243" s="140">
        <v>36.26</v>
      </c>
      <c r="AP243" s="140">
        <v>36</v>
      </c>
      <c r="AQ243" s="140">
        <v>36.450000000000003</v>
      </c>
      <c r="AR243" s="133">
        <v>37.11</v>
      </c>
    </row>
    <row r="244" spans="1:44">
      <c r="A244" s="133">
        <v>241</v>
      </c>
      <c r="B244" s="133">
        <v>2400</v>
      </c>
      <c r="C244" s="135">
        <v>40</v>
      </c>
      <c r="D244" s="139" t="s">
        <v>318</v>
      </c>
      <c r="E244" s="143">
        <f t="shared" si="6"/>
        <v>36.081052631578949</v>
      </c>
      <c r="F244" s="143">
        <f t="shared" si="7"/>
        <v>36.084736842105265</v>
      </c>
      <c r="G244" s="140">
        <v>35.61</v>
      </c>
      <c r="H244" s="140">
        <v>34.65</v>
      </c>
      <c r="I244" s="140">
        <v>37.32</v>
      </c>
      <c r="J244" s="140">
        <v>37.24</v>
      </c>
      <c r="K244" s="140">
        <v>35.11</v>
      </c>
      <c r="L244" s="140">
        <v>35.83</v>
      </c>
      <c r="M244" s="140">
        <v>36.770000000000003</v>
      </c>
      <c r="N244" s="140">
        <v>36.93</v>
      </c>
      <c r="O244" s="140">
        <v>35.299999999999997</v>
      </c>
      <c r="P244" s="140">
        <v>34.99</v>
      </c>
      <c r="Q244" s="140">
        <v>37.25</v>
      </c>
      <c r="R244" s="140">
        <v>37.22</v>
      </c>
      <c r="S244" s="140">
        <v>36.42</v>
      </c>
      <c r="T244" s="140">
        <v>36.47</v>
      </c>
      <c r="U244" s="140">
        <v>35.81</v>
      </c>
      <c r="V244" s="140">
        <v>36.65</v>
      </c>
      <c r="W244" s="140">
        <v>37.200000000000003</v>
      </c>
      <c r="X244" s="140">
        <v>37.270000000000003</v>
      </c>
      <c r="Y244" s="140">
        <v>36.85</v>
      </c>
      <c r="Z244" s="140">
        <v>36.56</v>
      </c>
      <c r="AA244" s="140">
        <v>37.06</v>
      </c>
      <c r="AB244" s="140">
        <v>36.5</v>
      </c>
      <c r="AC244" s="140">
        <v>35.799999999999997</v>
      </c>
      <c r="AD244" s="140">
        <v>36.39</v>
      </c>
      <c r="AE244" s="140">
        <v>37.36</v>
      </c>
      <c r="AF244" s="140">
        <v>36.08</v>
      </c>
      <c r="AG244" s="140">
        <v>31.31</v>
      </c>
      <c r="AH244" s="140">
        <v>31.23</v>
      </c>
      <c r="AI244" s="140">
        <v>36.11</v>
      </c>
      <c r="AJ244" s="140">
        <v>36.380000000000003</v>
      </c>
      <c r="AK244" s="140">
        <v>36.299999999999997</v>
      </c>
      <c r="AL244" s="140">
        <v>37.090000000000003</v>
      </c>
      <c r="AM244" s="140">
        <v>35.24</v>
      </c>
      <c r="AN244" s="140">
        <v>35.01</v>
      </c>
      <c r="AO244" s="140">
        <v>36.29</v>
      </c>
      <c r="AP244" s="140">
        <v>36.020000000000003</v>
      </c>
      <c r="AQ244" s="140">
        <v>36.43</v>
      </c>
      <c r="AR244" s="133">
        <v>37.1</v>
      </c>
    </row>
    <row r="245" spans="1:44">
      <c r="A245" s="133">
        <v>242</v>
      </c>
      <c r="B245" s="133">
        <v>2410</v>
      </c>
      <c r="C245" s="137"/>
      <c r="D245" s="136" t="s">
        <v>316</v>
      </c>
      <c r="E245" s="143">
        <f t="shared" si="6"/>
        <v>35.741052631578938</v>
      </c>
      <c r="F245" s="143">
        <f t="shared" si="7"/>
        <v>35.823157894736845</v>
      </c>
      <c r="G245" s="140">
        <v>35.409999999999997</v>
      </c>
      <c r="H245" s="140">
        <v>34.51</v>
      </c>
      <c r="I245" s="140">
        <v>37.06</v>
      </c>
      <c r="J245" s="140">
        <v>37.090000000000003</v>
      </c>
      <c r="K245" s="140">
        <v>34.58</v>
      </c>
      <c r="L245" s="140">
        <v>35.4</v>
      </c>
      <c r="M245" s="140">
        <v>36.65</v>
      </c>
      <c r="N245" s="140">
        <v>36.9</v>
      </c>
      <c r="O245" s="140">
        <v>35.200000000000003</v>
      </c>
      <c r="P245" s="140">
        <v>34.9</v>
      </c>
      <c r="Q245" s="140">
        <v>36.909999999999997</v>
      </c>
      <c r="R245" s="140">
        <v>36.880000000000003</v>
      </c>
      <c r="S245" s="140">
        <v>36.14</v>
      </c>
      <c r="T245" s="140">
        <v>36.31</v>
      </c>
      <c r="U245" s="140">
        <v>35.700000000000003</v>
      </c>
      <c r="V245" s="140">
        <v>36.51</v>
      </c>
      <c r="W245" s="140">
        <v>36.6</v>
      </c>
      <c r="X245" s="140">
        <v>36.869999999999997</v>
      </c>
      <c r="Y245" s="140">
        <v>36.380000000000003</v>
      </c>
      <c r="Z245" s="140">
        <v>36.26</v>
      </c>
      <c r="AA245" s="140">
        <v>36.880000000000003</v>
      </c>
      <c r="AB245" s="140">
        <v>36.36</v>
      </c>
      <c r="AC245" s="140">
        <v>35.43</v>
      </c>
      <c r="AD245" s="140">
        <v>36.020000000000003</v>
      </c>
      <c r="AE245" s="140">
        <v>37.39</v>
      </c>
      <c r="AF245" s="140">
        <v>36.090000000000003</v>
      </c>
      <c r="AG245" s="140">
        <v>30.96</v>
      </c>
      <c r="AH245" s="140">
        <v>30.75</v>
      </c>
      <c r="AI245" s="140">
        <v>35.67</v>
      </c>
      <c r="AJ245" s="140">
        <v>36.03</v>
      </c>
      <c r="AK245" s="140">
        <v>35.92</v>
      </c>
      <c r="AL245" s="140">
        <v>36.880000000000003</v>
      </c>
      <c r="AM245" s="140">
        <v>34.729999999999997</v>
      </c>
      <c r="AN245" s="140">
        <v>34.909999999999997</v>
      </c>
      <c r="AO245" s="140">
        <v>35.67</v>
      </c>
      <c r="AP245" s="140">
        <v>35.450000000000003</v>
      </c>
      <c r="AQ245" s="140">
        <v>35.799999999999997</v>
      </c>
      <c r="AR245" s="133">
        <v>36.520000000000003</v>
      </c>
    </row>
    <row r="246" spans="1:44">
      <c r="A246" s="133">
        <v>243</v>
      </c>
      <c r="B246" s="133">
        <v>2420</v>
      </c>
      <c r="C246" s="137"/>
      <c r="D246" s="136" t="s">
        <v>316</v>
      </c>
      <c r="E246" s="143">
        <f t="shared" si="6"/>
        <v>35.355263157894733</v>
      </c>
      <c r="F246" s="143">
        <f t="shared" si="7"/>
        <v>35.418421052631579</v>
      </c>
      <c r="G246" s="140">
        <v>35.25</v>
      </c>
      <c r="H246" s="140">
        <v>34.51</v>
      </c>
      <c r="I246" s="140">
        <v>36.43</v>
      </c>
      <c r="J246" s="140">
        <v>36.43</v>
      </c>
      <c r="K246" s="140">
        <v>34.229999999999997</v>
      </c>
      <c r="L246" s="140">
        <v>35.04</v>
      </c>
      <c r="M246" s="140">
        <v>35.94</v>
      </c>
      <c r="N246" s="140">
        <v>36.4</v>
      </c>
      <c r="O246" s="140">
        <v>35.15</v>
      </c>
      <c r="P246" s="140">
        <v>34.880000000000003</v>
      </c>
      <c r="Q246" s="140">
        <v>36.369999999999997</v>
      </c>
      <c r="R246" s="140">
        <v>36.19</v>
      </c>
      <c r="S246" s="140">
        <v>35.6</v>
      </c>
      <c r="T246" s="140">
        <v>35.69</v>
      </c>
      <c r="U246" s="140">
        <v>35.42</v>
      </c>
      <c r="V246" s="140">
        <v>36.17</v>
      </c>
      <c r="W246" s="140">
        <v>36.19</v>
      </c>
      <c r="X246" s="140">
        <v>36.46</v>
      </c>
      <c r="Y246" s="140">
        <v>35.97</v>
      </c>
      <c r="Z246" s="140">
        <v>35.880000000000003</v>
      </c>
      <c r="AA246" s="140">
        <v>36.39</v>
      </c>
      <c r="AB246" s="140">
        <v>35.71</v>
      </c>
      <c r="AC246" s="140">
        <v>35.130000000000003</v>
      </c>
      <c r="AD246" s="140">
        <v>35.6</v>
      </c>
      <c r="AE246" s="140">
        <v>37.15</v>
      </c>
      <c r="AF246" s="140">
        <v>36.03</v>
      </c>
      <c r="AG246" s="140">
        <v>30.73</v>
      </c>
      <c r="AH246" s="140">
        <v>30.39</v>
      </c>
      <c r="AI246" s="140">
        <v>35.369999999999997</v>
      </c>
      <c r="AJ246" s="140">
        <v>35.700000000000003</v>
      </c>
      <c r="AK246" s="140">
        <v>35.299999999999997</v>
      </c>
      <c r="AL246" s="140">
        <v>36.22</v>
      </c>
      <c r="AM246" s="140">
        <v>34.4</v>
      </c>
      <c r="AN246" s="140">
        <v>34.47</v>
      </c>
      <c r="AO246" s="140">
        <v>35.25</v>
      </c>
      <c r="AP246" s="140">
        <v>35.020000000000003</v>
      </c>
      <c r="AQ246" s="140">
        <v>35.479999999999997</v>
      </c>
      <c r="AR246" s="133">
        <v>36.159999999999997</v>
      </c>
    </row>
    <row r="247" spans="1:44">
      <c r="A247" s="133">
        <v>244</v>
      </c>
      <c r="B247" s="133">
        <v>2430</v>
      </c>
      <c r="C247" s="137"/>
      <c r="D247" s="136" t="s">
        <v>316</v>
      </c>
      <c r="E247" s="143">
        <f t="shared" si="6"/>
        <v>35.05526315789475</v>
      </c>
      <c r="F247" s="143">
        <f t="shared" si="7"/>
        <v>35.103157894736846</v>
      </c>
      <c r="G247" s="140">
        <v>35.159999999999997</v>
      </c>
      <c r="H247" s="140">
        <v>34.450000000000003</v>
      </c>
      <c r="I247" s="140">
        <v>36.1</v>
      </c>
      <c r="J247" s="140">
        <v>36.01</v>
      </c>
      <c r="K247" s="140">
        <v>34.020000000000003</v>
      </c>
      <c r="L247" s="140">
        <v>34.76</v>
      </c>
      <c r="M247" s="140">
        <v>35.58</v>
      </c>
      <c r="N247" s="140">
        <v>36.049999999999997</v>
      </c>
      <c r="O247" s="140">
        <v>35</v>
      </c>
      <c r="P247" s="140">
        <v>34.81</v>
      </c>
      <c r="Q247" s="140">
        <v>36.01</v>
      </c>
      <c r="R247" s="140">
        <v>35.770000000000003</v>
      </c>
      <c r="S247" s="140">
        <v>35.299999999999997</v>
      </c>
      <c r="T247" s="140">
        <v>35.24</v>
      </c>
      <c r="U247" s="140">
        <v>35.33</v>
      </c>
      <c r="V247" s="140">
        <v>36</v>
      </c>
      <c r="W247" s="140">
        <v>35.68</v>
      </c>
      <c r="X247" s="140">
        <v>35.99</v>
      </c>
      <c r="Y247" s="140">
        <v>35.729999999999997</v>
      </c>
      <c r="Z247" s="140">
        <v>35.590000000000003</v>
      </c>
      <c r="AA247" s="140">
        <v>36.020000000000003</v>
      </c>
      <c r="AB247" s="140">
        <v>35.270000000000003</v>
      </c>
      <c r="AC247" s="140">
        <v>34.94</v>
      </c>
      <c r="AD247" s="140">
        <v>35.32</v>
      </c>
      <c r="AE247" s="140">
        <v>36.47</v>
      </c>
      <c r="AF247" s="140">
        <v>35.770000000000003</v>
      </c>
      <c r="AG247" s="140">
        <v>30.56</v>
      </c>
      <c r="AH247" s="140">
        <v>30.19</v>
      </c>
      <c r="AI247" s="140">
        <v>35.14</v>
      </c>
      <c r="AJ247" s="140">
        <v>35.36</v>
      </c>
      <c r="AK247" s="140">
        <v>34.83</v>
      </c>
      <c r="AL247" s="140">
        <v>35.71</v>
      </c>
      <c r="AM247" s="140">
        <v>34.090000000000003</v>
      </c>
      <c r="AN247" s="140">
        <v>34.18</v>
      </c>
      <c r="AO247" s="140">
        <v>34.89</v>
      </c>
      <c r="AP247" s="140">
        <v>34.76</v>
      </c>
      <c r="AQ247" s="140">
        <v>35.200000000000003</v>
      </c>
      <c r="AR247" s="133">
        <v>35.729999999999997</v>
      </c>
    </row>
    <row r="248" spans="1:44">
      <c r="A248" s="133">
        <v>245</v>
      </c>
      <c r="B248" s="133">
        <v>2440</v>
      </c>
      <c r="C248" s="137"/>
      <c r="D248" s="136" t="s">
        <v>316</v>
      </c>
      <c r="E248" s="143">
        <f t="shared" si="6"/>
        <v>34.815263157894734</v>
      </c>
      <c r="F248" s="143">
        <f t="shared" si="7"/>
        <v>34.872631578947363</v>
      </c>
      <c r="G248" s="140">
        <v>35.04</v>
      </c>
      <c r="H248" s="140">
        <v>34.270000000000003</v>
      </c>
      <c r="I248" s="140">
        <v>35.869999999999997</v>
      </c>
      <c r="J248" s="140">
        <v>35.76</v>
      </c>
      <c r="K248" s="140">
        <v>33.9</v>
      </c>
      <c r="L248" s="140">
        <v>34.64</v>
      </c>
      <c r="M248" s="140">
        <v>35.08</v>
      </c>
      <c r="N248" s="140">
        <v>35.68</v>
      </c>
      <c r="O248" s="140">
        <v>34.880000000000003</v>
      </c>
      <c r="P248" s="140">
        <v>34.69</v>
      </c>
      <c r="Q248" s="140">
        <v>35.68</v>
      </c>
      <c r="R248" s="140">
        <v>35.6</v>
      </c>
      <c r="S248" s="140">
        <v>35.11</v>
      </c>
      <c r="T248" s="140">
        <v>34.85</v>
      </c>
      <c r="U248" s="140">
        <v>35.229999999999997</v>
      </c>
      <c r="V248" s="140">
        <v>35.770000000000003</v>
      </c>
      <c r="W248" s="140">
        <v>35.33</v>
      </c>
      <c r="X248" s="140">
        <v>35.76</v>
      </c>
      <c r="Y248" s="140">
        <v>35.450000000000003</v>
      </c>
      <c r="Z248" s="140">
        <v>35.29</v>
      </c>
      <c r="AA248" s="140">
        <v>35.65</v>
      </c>
      <c r="AB248" s="140">
        <v>35</v>
      </c>
      <c r="AC248" s="140">
        <v>34.75</v>
      </c>
      <c r="AD248" s="140">
        <v>35.090000000000003</v>
      </c>
      <c r="AE248" s="140">
        <v>36.1</v>
      </c>
      <c r="AF248" s="140">
        <v>35.630000000000003</v>
      </c>
      <c r="AG248" s="140">
        <v>30.47</v>
      </c>
      <c r="AH248" s="140">
        <v>29.99</v>
      </c>
      <c r="AI248" s="140">
        <v>34.92</v>
      </c>
      <c r="AJ248" s="140">
        <v>35.03</v>
      </c>
      <c r="AK248" s="140">
        <v>34.47</v>
      </c>
      <c r="AL248" s="140">
        <v>35.36</v>
      </c>
      <c r="AM248" s="140">
        <v>33.78</v>
      </c>
      <c r="AN248" s="140">
        <v>34</v>
      </c>
      <c r="AO248" s="140">
        <v>34.74</v>
      </c>
      <c r="AP248" s="140">
        <v>34.659999999999997</v>
      </c>
      <c r="AQ248" s="140">
        <v>35.04</v>
      </c>
      <c r="AR248" s="133">
        <v>35.51</v>
      </c>
    </row>
    <row r="249" spans="1:44">
      <c r="A249" s="133">
        <v>246</v>
      </c>
      <c r="B249" s="133">
        <v>2450</v>
      </c>
      <c r="C249" s="137"/>
      <c r="D249" s="136" t="s">
        <v>316</v>
      </c>
      <c r="E249" s="143">
        <f t="shared" si="6"/>
        <v>34.644210526315781</v>
      </c>
      <c r="F249" s="143">
        <f t="shared" si="7"/>
        <v>34.677894736842113</v>
      </c>
      <c r="G249" s="140">
        <v>35.01</v>
      </c>
      <c r="H249" s="140">
        <v>34.17</v>
      </c>
      <c r="I249" s="140">
        <v>35.68</v>
      </c>
      <c r="J249" s="140">
        <v>35.54</v>
      </c>
      <c r="K249" s="140">
        <v>33.76</v>
      </c>
      <c r="L249" s="140">
        <v>34.450000000000003</v>
      </c>
      <c r="M249" s="140">
        <v>34.97</v>
      </c>
      <c r="N249" s="140">
        <v>35.57</v>
      </c>
      <c r="O249" s="140">
        <v>34.82</v>
      </c>
      <c r="P249" s="140">
        <v>34.64</v>
      </c>
      <c r="Q249" s="140">
        <v>35.51</v>
      </c>
      <c r="R249" s="140">
        <v>35.4</v>
      </c>
      <c r="S249" s="140">
        <v>34.79</v>
      </c>
      <c r="T249" s="140">
        <v>34.49</v>
      </c>
      <c r="U249" s="140">
        <v>34.99</v>
      </c>
      <c r="V249" s="140">
        <v>35.520000000000003</v>
      </c>
      <c r="W249" s="140">
        <v>35.17</v>
      </c>
      <c r="X249" s="140">
        <v>35.56</v>
      </c>
      <c r="Y249" s="140">
        <v>35.270000000000003</v>
      </c>
      <c r="Z249" s="140">
        <v>35.06</v>
      </c>
      <c r="AA249" s="140">
        <v>35.47</v>
      </c>
      <c r="AB249" s="140">
        <v>34.78</v>
      </c>
      <c r="AC249" s="140">
        <v>34.590000000000003</v>
      </c>
      <c r="AD249" s="140">
        <v>34.93</v>
      </c>
      <c r="AE249" s="140">
        <v>35.799999999999997</v>
      </c>
      <c r="AF249" s="140">
        <v>35.340000000000003</v>
      </c>
      <c r="AG249" s="140">
        <v>30.38</v>
      </c>
      <c r="AH249" s="140">
        <v>29.8</v>
      </c>
      <c r="AI249" s="140">
        <v>34.799999999999997</v>
      </c>
      <c r="AJ249" s="140">
        <v>34.840000000000003</v>
      </c>
      <c r="AK249" s="140">
        <v>34.049999999999997</v>
      </c>
      <c r="AL249" s="140">
        <v>35.020000000000003</v>
      </c>
      <c r="AM249" s="140">
        <v>33.659999999999997</v>
      </c>
      <c r="AN249" s="140">
        <v>33.81</v>
      </c>
      <c r="AO249" s="140">
        <v>34.64</v>
      </c>
      <c r="AP249" s="140">
        <v>34.58</v>
      </c>
      <c r="AQ249" s="140">
        <v>34.880000000000003</v>
      </c>
      <c r="AR249" s="133">
        <v>35.380000000000003</v>
      </c>
    </row>
    <row r="250" spans="1:44">
      <c r="A250" s="133">
        <v>247</v>
      </c>
      <c r="B250" s="133">
        <v>2460</v>
      </c>
      <c r="C250" s="135">
        <v>41</v>
      </c>
      <c r="D250" s="136" t="s">
        <v>316</v>
      </c>
      <c r="E250" s="143">
        <f t="shared" si="6"/>
        <v>34.513684210526314</v>
      </c>
      <c r="F250" s="143">
        <f t="shared" si="7"/>
        <v>34.571052631578944</v>
      </c>
      <c r="G250" s="140">
        <v>34.96</v>
      </c>
      <c r="H250" s="140">
        <v>34.119999999999997</v>
      </c>
      <c r="I250" s="140">
        <v>35.54</v>
      </c>
      <c r="J250" s="140">
        <v>35.44</v>
      </c>
      <c r="K250" s="140">
        <v>33.659999999999997</v>
      </c>
      <c r="L250" s="140">
        <v>34.33</v>
      </c>
      <c r="M250" s="140">
        <v>34.86</v>
      </c>
      <c r="N250" s="140">
        <v>35.46</v>
      </c>
      <c r="O250" s="140">
        <v>34.74</v>
      </c>
      <c r="P250" s="140">
        <v>34.619999999999997</v>
      </c>
      <c r="Q250" s="140">
        <v>35.33</v>
      </c>
      <c r="R250" s="140">
        <v>35.25</v>
      </c>
      <c r="S250" s="140">
        <v>34.54</v>
      </c>
      <c r="T250" s="140">
        <v>34.35</v>
      </c>
      <c r="U250" s="140">
        <v>34.869999999999997</v>
      </c>
      <c r="V250" s="140">
        <v>35.46</v>
      </c>
      <c r="W250" s="140">
        <v>35.03</v>
      </c>
      <c r="X250" s="140">
        <v>35.380000000000003</v>
      </c>
      <c r="Y250" s="140">
        <v>35.1</v>
      </c>
      <c r="Z250" s="140">
        <v>34.9</v>
      </c>
      <c r="AA250" s="140">
        <v>35.33</v>
      </c>
      <c r="AB250" s="140">
        <v>34.64</v>
      </c>
      <c r="AC250" s="140">
        <v>34.479999999999997</v>
      </c>
      <c r="AD250" s="140">
        <v>34.82</v>
      </c>
      <c r="AE250" s="140">
        <v>35.729999999999997</v>
      </c>
      <c r="AF250" s="140">
        <v>35.11</v>
      </c>
      <c r="AG250" s="140">
        <v>30.31</v>
      </c>
      <c r="AH250" s="140">
        <v>29.66</v>
      </c>
      <c r="AI250" s="140">
        <v>34.700000000000003</v>
      </c>
      <c r="AJ250" s="140">
        <v>34.799999999999997</v>
      </c>
      <c r="AK250" s="140">
        <v>33.71</v>
      </c>
      <c r="AL250" s="140">
        <v>35.06</v>
      </c>
      <c r="AM250" s="140">
        <v>33.51</v>
      </c>
      <c r="AN250" s="140">
        <v>33.74</v>
      </c>
      <c r="AO250" s="140">
        <v>34.56</v>
      </c>
      <c r="AP250" s="140">
        <v>34.479999999999997</v>
      </c>
      <c r="AQ250" s="140">
        <v>34.799999999999997</v>
      </c>
      <c r="AR250" s="133">
        <v>35.229999999999997</v>
      </c>
    </row>
    <row r="251" spans="1:44">
      <c r="A251" s="133">
        <v>248</v>
      </c>
      <c r="B251" s="133">
        <v>2470</v>
      </c>
      <c r="C251" s="137"/>
      <c r="D251" s="136" t="s">
        <v>316</v>
      </c>
      <c r="E251" s="143">
        <f t="shared" si="6"/>
        <v>34.375263157894743</v>
      </c>
      <c r="F251" s="143">
        <f t="shared" si="7"/>
        <v>34.483684210526313</v>
      </c>
      <c r="G251" s="140">
        <v>34.880000000000003</v>
      </c>
      <c r="H251" s="140">
        <v>34.07</v>
      </c>
      <c r="I251" s="140">
        <v>35.29</v>
      </c>
      <c r="J251" s="140">
        <v>35.18</v>
      </c>
      <c r="K251" s="140">
        <v>33.54</v>
      </c>
      <c r="L251" s="140">
        <v>34.200000000000003</v>
      </c>
      <c r="M251" s="140">
        <v>34.74</v>
      </c>
      <c r="N251" s="140">
        <v>35.380000000000003</v>
      </c>
      <c r="O251" s="140">
        <v>34.729999999999997</v>
      </c>
      <c r="P251" s="140">
        <v>34.69</v>
      </c>
      <c r="Q251" s="140">
        <v>35.119999999999997</v>
      </c>
      <c r="R251" s="140">
        <v>35.18</v>
      </c>
      <c r="S251" s="140">
        <v>34.36</v>
      </c>
      <c r="T251" s="140">
        <v>34.21</v>
      </c>
      <c r="U251" s="140">
        <v>34.770000000000003</v>
      </c>
      <c r="V251" s="140">
        <v>35.36</v>
      </c>
      <c r="W251" s="140">
        <v>34.92</v>
      </c>
      <c r="X251" s="140">
        <v>35.299999999999997</v>
      </c>
      <c r="Y251" s="140">
        <v>34.99</v>
      </c>
      <c r="Z251" s="140">
        <v>34.799999999999997</v>
      </c>
      <c r="AA251" s="140">
        <v>35.229999999999997</v>
      </c>
      <c r="AB251" s="140">
        <v>34.53</v>
      </c>
      <c r="AC251" s="140">
        <v>34.36</v>
      </c>
      <c r="AD251" s="140">
        <v>34.68</v>
      </c>
      <c r="AE251" s="140">
        <v>35.42</v>
      </c>
      <c r="AF251" s="140">
        <v>34.950000000000003</v>
      </c>
      <c r="AG251" s="140">
        <v>30.26</v>
      </c>
      <c r="AH251" s="140">
        <v>29.53</v>
      </c>
      <c r="AI251" s="140">
        <v>34.659999999999997</v>
      </c>
      <c r="AJ251" s="140">
        <v>34.68</v>
      </c>
      <c r="AK251" s="140">
        <v>33.04</v>
      </c>
      <c r="AL251" s="140">
        <v>35.1</v>
      </c>
      <c r="AM251" s="140">
        <v>33.42</v>
      </c>
      <c r="AN251" s="140">
        <v>33.64</v>
      </c>
      <c r="AO251" s="140">
        <v>34.71</v>
      </c>
      <c r="AP251" s="140">
        <v>34.53</v>
      </c>
      <c r="AQ251" s="140">
        <v>34.69</v>
      </c>
      <c r="AR251" s="133">
        <v>35.18</v>
      </c>
    </row>
    <row r="252" spans="1:44">
      <c r="A252" s="133">
        <v>249</v>
      </c>
      <c r="B252" s="133">
        <v>2480</v>
      </c>
      <c r="C252" s="137"/>
      <c r="D252" s="136" t="s">
        <v>316</v>
      </c>
      <c r="E252" s="143">
        <f t="shared" si="6"/>
        <v>34.288421052631577</v>
      </c>
      <c r="F252" s="143">
        <f t="shared" si="7"/>
        <v>34.405789473684216</v>
      </c>
      <c r="G252" s="140">
        <v>34.840000000000003</v>
      </c>
      <c r="H252" s="140">
        <v>34.04</v>
      </c>
      <c r="I252" s="140">
        <v>35.15</v>
      </c>
      <c r="J252" s="140">
        <v>35.08</v>
      </c>
      <c r="K252" s="140">
        <v>33.49</v>
      </c>
      <c r="L252" s="140">
        <v>34.090000000000003</v>
      </c>
      <c r="M252" s="140">
        <v>34.619999999999997</v>
      </c>
      <c r="N252" s="140">
        <v>35.29</v>
      </c>
      <c r="O252" s="140">
        <v>34.590000000000003</v>
      </c>
      <c r="P252" s="140">
        <v>34.549999999999997</v>
      </c>
      <c r="Q252" s="140">
        <v>34.93</v>
      </c>
      <c r="R252" s="140">
        <v>35.130000000000003</v>
      </c>
      <c r="S252" s="140">
        <v>34.229999999999997</v>
      </c>
      <c r="T252" s="140">
        <v>34.200000000000003</v>
      </c>
      <c r="U252" s="140">
        <v>34.64</v>
      </c>
      <c r="V252" s="140">
        <v>35.28</v>
      </c>
      <c r="W252" s="140">
        <v>34.85</v>
      </c>
      <c r="X252" s="140">
        <v>35.26</v>
      </c>
      <c r="Y252" s="140">
        <v>34.93</v>
      </c>
      <c r="Z252" s="140">
        <v>34.71</v>
      </c>
      <c r="AA252" s="140">
        <v>35.15</v>
      </c>
      <c r="AB252" s="140">
        <v>34.520000000000003</v>
      </c>
      <c r="AC252" s="140">
        <v>34.24</v>
      </c>
      <c r="AD252" s="140">
        <v>34.549999999999997</v>
      </c>
      <c r="AE252" s="140">
        <v>35.33</v>
      </c>
      <c r="AF252" s="140">
        <v>34.869999999999997</v>
      </c>
      <c r="AG252" s="140">
        <v>30.23</v>
      </c>
      <c r="AH252" s="140">
        <v>29.44</v>
      </c>
      <c r="AI252" s="140">
        <v>34.549999999999997</v>
      </c>
      <c r="AJ252" s="140">
        <v>34.5</v>
      </c>
      <c r="AK252" s="140">
        <v>32.770000000000003</v>
      </c>
      <c r="AL252" s="140">
        <v>34.869999999999997</v>
      </c>
      <c r="AM252" s="140">
        <v>33.42</v>
      </c>
      <c r="AN252" s="140">
        <v>33.68</v>
      </c>
      <c r="AO252" s="140">
        <v>34.840000000000003</v>
      </c>
      <c r="AP252" s="140">
        <v>34.58</v>
      </c>
      <c r="AQ252" s="140">
        <v>34.68</v>
      </c>
      <c r="AR252" s="133">
        <v>35.07</v>
      </c>
    </row>
    <row r="253" spans="1:44">
      <c r="A253" s="133">
        <v>250</v>
      </c>
      <c r="B253" s="133">
        <v>2490</v>
      </c>
      <c r="C253" s="137"/>
      <c r="D253" s="136" t="s">
        <v>316</v>
      </c>
      <c r="E253" s="143">
        <f t="shared" si="6"/>
        <v>34.216315789473683</v>
      </c>
      <c r="F253" s="143">
        <f t="shared" si="7"/>
        <v>34.339473684210525</v>
      </c>
      <c r="G253" s="140">
        <v>34.83</v>
      </c>
      <c r="H253" s="140">
        <v>34.130000000000003</v>
      </c>
      <c r="I253" s="140">
        <v>35.049999999999997</v>
      </c>
      <c r="J253" s="140">
        <v>34.94</v>
      </c>
      <c r="K253" s="140">
        <v>33.44</v>
      </c>
      <c r="L253" s="140">
        <v>33.979999999999997</v>
      </c>
      <c r="M253" s="140">
        <v>34.46</v>
      </c>
      <c r="N253" s="140">
        <v>35.14</v>
      </c>
      <c r="O253" s="140">
        <v>34.549999999999997</v>
      </c>
      <c r="P253" s="140">
        <v>34.49</v>
      </c>
      <c r="Q253" s="140">
        <v>34.93</v>
      </c>
      <c r="R253" s="140">
        <v>35.07</v>
      </c>
      <c r="S253" s="140">
        <v>34.090000000000003</v>
      </c>
      <c r="T253" s="140">
        <v>34.14</v>
      </c>
      <c r="U253" s="140">
        <v>34.479999999999997</v>
      </c>
      <c r="V253" s="140">
        <v>35.159999999999997</v>
      </c>
      <c r="W253" s="140">
        <v>34.770000000000003</v>
      </c>
      <c r="X253" s="140">
        <v>35.200000000000003</v>
      </c>
      <c r="Y253" s="140">
        <v>34.92</v>
      </c>
      <c r="Z253" s="140">
        <v>34.630000000000003</v>
      </c>
      <c r="AA253" s="140">
        <v>35.04</v>
      </c>
      <c r="AB253" s="140">
        <v>34.4</v>
      </c>
      <c r="AC253" s="140">
        <v>34.19</v>
      </c>
      <c r="AD253" s="140">
        <v>34.46</v>
      </c>
      <c r="AE253" s="140">
        <v>35.19</v>
      </c>
      <c r="AF253" s="140">
        <v>34.86</v>
      </c>
      <c r="AG253" s="140">
        <v>30.18</v>
      </c>
      <c r="AH253" s="140">
        <v>29.38</v>
      </c>
      <c r="AI253" s="140">
        <v>34.479999999999997</v>
      </c>
      <c r="AJ253" s="140">
        <v>34.46</v>
      </c>
      <c r="AK253" s="140">
        <v>32.590000000000003</v>
      </c>
      <c r="AL253" s="140">
        <v>34.79</v>
      </c>
      <c r="AM253" s="140">
        <v>33.39</v>
      </c>
      <c r="AN253" s="140">
        <v>33.6</v>
      </c>
      <c r="AO253" s="140">
        <v>34.89</v>
      </c>
      <c r="AP253" s="140">
        <v>34.630000000000003</v>
      </c>
      <c r="AQ253" s="140">
        <v>34.64</v>
      </c>
      <c r="AR253" s="133">
        <v>34.99</v>
      </c>
    </row>
    <row r="254" spans="1:44">
      <c r="A254" s="133">
        <v>251</v>
      </c>
      <c r="B254" s="133">
        <v>2500</v>
      </c>
      <c r="C254" s="137"/>
      <c r="D254" s="136" t="s">
        <v>316</v>
      </c>
      <c r="E254" s="143">
        <f t="shared" si="6"/>
        <v>34.151578947368421</v>
      </c>
      <c r="F254" s="143">
        <f t="shared" si="7"/>
        <v>34.283684210526317</v>
      </c>
      <c r="G254" s="140">
        <v>34.78</v>
      </c>
      <c r="H254" s="140">
        <v>34.17</v>
      </c>
      <c r="I254" s="140">
        <v>34.96</v>
      </c>
      <c r="J254" s="140">
        <v>34.83</v>
      </c>
      <c r="K254" s="140">
        <v>33.340000000000003</v>
      </c>
      <c r="L254" s="140">
        <v>33.96</v>
      </c>
      <c r="M254" s="140">
        <v>34.299999999999997</v>
      </c>
      <c r="N254" s="140">
        <v>34.96</v>
      </c>
      <c r="O254" s="140">
        <v>34.53</v>
      </c>
      <c r="P254" s="140">
        <v>34.43</v>
      </c>
      <c r="Q254" s="140">
        <v>34.76</v>
      </c>
      <c r="R254" s="140">
        <v>35.04</v>
      </c>
      <c r="S254" s="140">
        <v>33.96</v>
      </c>
      <c r="T254" s="140">
        <v>34.130000000000003</v>
      </c>
      <c r="U254" s="140">
        <v>34.450000000000003</v>
      </c>
      <c r="V254" s="140">
        <v>35.18</v>
      </c>
      <c r="W254" s="140">
        <v>34.74</v>
      </c>
      <c r="X254" s="140">
        <v>35.159999999999997</v>
      </c>
      <c r="Y254" s="140">
        <v>34.92</v>
      </c>
      <c r="Z254" s="140">
        <v>34.54</v>
      </c>
      <c r="AA254" s="140">
        <v>34.950000000000003</v>
      </c>
      <c r="AB254" s="140">
        <v>34.229999999999997</v>
      </c>
      <c r="AC254" s="140">
        <v>34.130000000000003</v>
      </c>
      <c r="AD254" s="140">
        <v>34.380000000000003</v>
      </c>
      <c r="AE254" s="140">
        <v>35.01</v>
      </c>
      <c r="AF254" s="140">
        <v>34.880000000000003</v>
      </c>
      <c r="AG254" s="140">
        <v>30.13</v>
      </c>
      <c r="AH254" s="140">
        <v>29.31</v>
      </c>
      <c r="AI254" s="140">
        <v>34.47</v>
      </c>
      <c r="AJ254" s="140">
        <v>34.409999999999997</v>
      </c>
      <c r="AK254" s="140">
        <v>32.61</v>
      </c>
      <c r="AL254" s="140">
        <v>34.74</v>
      </c>
      <c r="AM254" s="140">
        <v>33.33</v>
      </c>
      <c r="AN254" s="140">
        <v>33.450000000000003</v>
      </c>
      <c r="AO254" s="140">
        <v>34.89</v>
      </c>
      <c r="AP254" s="140">
        <v>34.659999999999997</v>
      </c>
      <c r="AQ254" s="140">
        <v>34.619999999999997</v>
      </c>
      <c r="AR254" s="133">
        <v>34.93</v>
      </c>
    </row>
    <row r="255" spans="1:44">
      <c r="A255" s="133">
        <v>252</v>
      </c>
      <c r="B255" s="133">
        <v>2510</v>
      </c>
      <c r="C255" s="137"/>
      <c r="D255" s="136" t="s">
        <v>316</v>
      </c>
      <c r="E255" s="143">
        <f t="shared" si="6"/>
        <v>34.07578947368421</v>
      </c>
      <c r="F255" s="143">
        <f t="shared" si="7"/>
        <v>34.23842105263158</v>
      </c>
      <c r="G255" s="140">
        <v>34.75</v>
      </c>
      <c r="H255" s="140">
        <v>34.270000000000003</v>
      </c>
      <c r="I255" s="140">
        <v>34.880000000000003</v>
      </c>
      <c r="J255" s="140">
        <v>34.81</v>
      </c>
      <c r="K255" s="140">
        <v>33.28</v>
      </c>
      <c r="L255" s="140">
        <v>33.92</v>
      </c>
      <c r="M255" s="140">
        <v>34.01</v>
      </c>
      <c r="N255" s="140">
        <v>34.85</v>
      </c>
      <c r="O255" s="140">
        <v>34.5</v>
      </c>
      <c r="P255" s="140">
        <v>34.380000000000003</v>
      </c>
      <c r="Q255" s="140">
        <v>34.35</v>
      </c>
      <c r="R255" s="140">
        <v>35.03</v>
      </c>
      <c r="S255" s="140">
        <v>33.97</v>
      </c>
      <c r="T255" s="140">
        <v>34.03</v>
      </c>
      <c r="U255" s="140">
        <v>34.49</v>
      </c>
      <c r="V255" s="140">
        <v>35.14</v>
      </c>
      <c r="W255" s="140">
        <v>34.619999999999997</v>
      </c>
      <c r="X255" s="140">
        <v>35.119999999999997</v>
      </c>
      <c r="Y255" s="140">
        <v>34.85</v>
      </c>
      <c r="Z255" s="140">
        <v>34.54</v>
      </c>
      <c r="AA255" s="140">
        <v>34.81</v>
      </c>
      <c r="AB255" s="140">
        <v>34.049999999999997</v>
      </c>
      <c r="AC255" s="140">
        <v>34.06</v>
      </c>
      <c r="AD255" s="140">
        <v>34.31</v>
      </c>
      <c r="AE255" s="140">
        <v>34.93</v>
      </c>
      <c r="AF255" s="140">
        <v>34.86</v>
      </c>
      <c r="AG255" s="140">
        <v>30.09</v>
      </c>
      <c r="AH255" s="140">
        <v>29.26</v>
      </c>
      <c r="AI255" s="140">
        <v>34.4</v>
      </c>
      <c r="AJ255" s="140">
        <v>34.32</v>
      </c>
      <c r="AK255" s="140">
        <v>32.729999999999997</v>
      </c>
      <c r="AL255" s="140">
        <v>34.68</v>
      </c>
      <c r="AM255" s="140">
        <v>33.26</v>
      </c>
      <c r="AN255" s="140">
        <v>33.39</v>
      </c>
      <c r="AO255" s="140">
        <v>34.880000000000003</v>
      </c>
      <c r="AP255" s="140">
        <v>34.65</v>
      </c>
      <c r="AQ255" s="140">
        <v>34.58</v>
      </c>
      <c r="AR255" s="133">
        <v>34.92</v>
      </c>
    </row>
    <row r="256" spans="1:44">
      <c r="A256" s="133">
        <v>253</v>
      </c>
      <c r="B256" s="133">
        <v>2520</v>
      </c>
      <c r="C256" s="135">
        <v>42</v>
      </c>
      <c r="D256" s="136" t="s">
        <v>316</v>
      </c>
      <c r="E256" s="143">
        <f t="shared" si="6"/>
        <v>34.028947368421051</v>
      </c>
      <c r="F256" s="143">
        <f t="shared" si="7"/>
        <v>34.18684210526316</v>
      </c>
      <c r="G256" s="140">
        <v>34.71</v>
      </c>
      <c r="H256" s="140">
        <v>34.32</v>
      </c>
      <c r="I256" s="140">
        <v>34.840000000000003</v>
      </c>
      <c r="J256" s="140">
        <v>34.76</v>
      </c>
      <c r="K256" s="140">
        <v>33.25</v>
      </c>
      <c r="L256" s="140">
        <v>33.840000000000003</v>
      </c>
      <c r="M256" s="140">
        <v>34.049999999999997</v>
      </c>
      <c r="N256" s="140">
        <v>34.83</v>
      </c>
      <c r="O256" s="140">
        <v>34.51</v>
      </c>
      <c r="P256" s="140">
        <v>34.35</v>
      </c>
      <c r="Q256" s="140">
        <v>34.01</v>
      </c>
      <c r="R256" s="140">
        <v>34.99</v>
      </c>
      <c r="S256" s="140">
        <v>34.01</v>
      </c>
      <c r="T256" s="140">
        <v>33.94</v>
      </c>
      <c r="U256" s="140">
        <v>34.44</v>
      </c>
      <c r="V256" s="140">
        <v>35.03</v>
      </c>
      <c r="W256" s="140">
        <v>34.58</v>
      </c>
      <c r="X256" s="140">
        <v>35.049999999999997</v>
      </c>
      <c r="Y256" s="140">
        <v>34.81</v>
      </c>
      <c r="Z256" s="140">
        <v>34.43</v>
      </c>
      <c r="AA256" s="140">
        <v>34.770000000000003</v>
      </c>
      <c r="AB256" s="140">
        <v>34.08</v>
      </c>
      <c r="AC256" s="140">
        <v>34.01</v>
      </c>
      <c r="AD256" s="140">
        <v>34.200000000000003</v>
      </c>
      <c r="AE256" s="140">
        <v>34.840000000000003</v>
      </c>
      <c r="AF256" s="140">
        <v>34.75</v>
      </c>
      <c r="AG256" s="140">
        <v>30.04</v>
      </c>
      <c r="AH256" s="140">
        <v>29.22</v>
      </c>
      <c r="AI256" s="140">
        <v>34.369999999999997</v>
      </c>
      <c r="AJ256" s="140">
        <v>34.25</v>
      </c>
      <c r="AK256" s="140">
        <v>32.659999999999997</v>
      </c>
      <c r="AL256" s="140">
        <v>34.69</v>
      </c>
      <c r="AM256" s="140">
        <v>33.270000000000003</v>
      </c>
      <c r="AN256" s="140">
        <v>33.33</v>
      </c>
      <c r="AO256" s="140">
        <v>34.86</v>
      </c>
      <c r="AP256" s="140">
        <v>34.61</v>
      </c>
      <c r="AQ256" s="140">
        <v>34.520000000000003</v>
      </c>
      <c r="AR256" s="133">
        <v>34.880000000000003</v>
      </c>
    </row>
    <row r="257" spans="1:44">
      <c r="A257" s="133">
        <v>254</v>
      </c>
      <c r="B257" s="133">
        <v>2530</v>
      </c>
      <c r="C257" s="137"/>
      <c r="D257" s="136" t="s">
        <v>316</v>
      </c>
      <c r="E257" s="143">
        <f t="shared" si="6"/>
        <v>34.00473684210526</v>
      </c>
      <c r="F257" s="143">
        <f t="shared" si="7"/>
        <v>34.144210526315796</v>
      </c>
      <c r="G257" s="140">
        <v>34.74</v>
      </c>
      <c r="H257" s="140">
        <v>34.340000000000003</v>
      </c>
      <c r="I257" s="140">
        <v>34.92</v>
      </c>
      <c r="J257" s="140">
        <v>34.86</v>
      </c>
      <c r="K257" s="140">
        <v>33.229999999999997</v>
      </c>
      <c r="L257" s="140">
        <v>33.78</v>
      </c>
      <c r="M257" s="140">
        <v>34.01</v>
      </c>
      <c r="N257" s="140">
        <v>34.76</v>
      </c>
      <c r="O257" s="140">
        <v>34.53</v>
      </c>
      <c r="P257" s="140">
        <v>34.29</v>
      </c>
      <c r="Q257" s="140">
        <v>33.92</v>
      </c>
      <c r="R257" s="140">
        <v>34.880000000000003</v>
      </c>
      <c r="S257" s="140">
        <v>34.03</v>
      </c>
      <c r="T257" s="140">
        <v>33.869999999999997</v>
      </c>
      <c r="U257" s="140">
        <v>34.4</v>
      </c>
      <c r="V257" s="140">
        <v>34.93</v>
      </c>
      <c r="W257" s="140">
        <v>34.53</v>
      </c>
      <c r="X257" s="140">
        <v>35.04</v>
      </c>
      <c r="Y257" s="140">
        <v>34.78</v>
      </c>
      <c r="Z257" s="140">
        <v>34.35</v>
      </c>
      <c r="AA257" s="140">
        <v>34.72</v>
      </c>
      <c r="AB257" s="140">
        <v>34.06</v>
      </c>
      <c r="AC257" s="140">
        <v>33.99</v>
      </c>
      <c r="AD257" s="140">
        <v>34.159999999999997</v>
      </c>
      <c r="AE257" s="140">
        <v>34.950000000000003</v>
      </c>
      <c r="AF257" s="140">
        <v>34.69</v>
      </c>
      <c r="AG257" s="140">
        <v>30.06</v>
      </c>
      <c r="AH257" s="140">
        <v>29.25</v>
      </c>
      <c r="AI257" s="140">
        <v>34.31</v>
      </c>
      <c r="AJ257" s="140">
        <v>34.159999999999997</v>
      </c>
      <c r="AK257" s="140">
        <v>32.44</v>
      </c>
      <c r="AL257" s="140">
        <v>34.619999999999997</v>
      </c>
      <c r="AM257" s="140">
        <v>33.229999999999997</v>
      </c>
      <c r="AN257" s="140">
        <v>33.340000000000003</v>
      </c>
      <c r="AO257" s="140">
        <v>34.86</v>
      </c>
      <c r="AP257" s="140">
        <v>34.58</v>
      </c>
      <c r="AQ257" s="140">
        <v>34.44</v>
      </c>
      <c r="AR257" s="133">
        <v>34.78</v>
      </c>
    </row>
    <row r="258" spans="1:44">
      <c r="A258" s="133">
        <v>255</v>
      </c>
      <c r="B258" s="133">
        <v>2540</v>
      </c>
      <c r="C258" s="137"/>
      <c r="D258" s="136" t="s">
        <v>316</v>
      </c>
      <c r="E258" s="143">
        <f t="shared" si="6"/>
        <v>34.015789473684215</v>
      </c>
      <c r="F258" s="143">
        <f t="shared" si="7"/>
        <v>34.103684210526318</v>
      </c>
      <c r="G258" s="140">
        <v>34.700000000000003</v>
      </c>
      <c r="H258" s="140">
        <v>34.35</v>
      </c>
      <c r="I258" s="140">
        <v>35.04</v>
      </c>
      <c r="J258" s="140">
        <v>35.04</v>
      </c>
      <c r="K258" s="140">
        <v>33.21</v>
      </c>
      <c r="L258" s="140">
        <v>33.700000000000003</v>
      </c>
      <c r="M258" s="140">
        <v>33.950000000000003</v>
      </c>
      <c r="N258" s="140">
        <v>34.68</v>
      </c>
      <c r="O258" s="140">
        <v>34.56</v>
      </c>
      <c r="P258" s="140">
        <v>34.29</v>
      </c>
      <c r="Q258" s="140">
        <v>34</v>
      </c>
      <c r="R258" s="140">
        <v>34.78</v>
      </c>
      <c r="S258" s="140">
        <v>34.07</v>
      </c>
      <c r="T258" s="140">
        <v>33.770000000000003</v>
      </c>
      <c r="U258" s="140">
        <v>34.369999999999997</v>
      </c>
      <c r="V258" s="140">
        <v>34.82</v>
      </c>
      <c r="W258" s="140">
        <v>34.49</v>
      </c>
      <c r="X258" s="140">
        <v>34.99</v>
      </c>
      <c r="Y258" s="140">
        <v>34.700000000000003</v>
      </c>
      <c r="Z258" s="140">
        <v>34.26</v>
      </c>
      <c r="AA258" s="140">
        <v>34.68</v>
      </c>
      <c r="AB258" s="140">
        <v>33.950000000000003</v>
      </c>
      <c r="AC258" s="140">
        <v>33.950000000000003</v>
      </c>
      <c r="AD258" s="140">
        <v>34.130000000000003</v>
      </c>
      <c r="AE258" s="140">
        <v>34.979999999999997</v>
      </c>
      <c r="AF258" s="140">
        <v>34.68</v>
      </c>
      <c r="AG258" s="140">
        <v>30.07</v>
      </c>
      <c r="AH258" s="140">
        <v>29.25</v>
      </c>
      <c r="AI258" s="140">
        <v>34.32</v>
      </c>
      <c r="AJ258" s="140">
        <v>34.159999999999997</v>
      </c>
      <c r="AK258" s="140">
        <v>32.71</v>
      </c>
      <c r="AL258" s="140">
        <v>34.44</v>
      </c>
      <c r="AM258" s="140">
        <v>33.25</v>
      </c>
      <c r="AN258" s="140">
        <v>33.35</v>
      </c>
      <c r="AO258" s="140">
        <v>34.840000000000003</v>
      </c>
      <c r="AP258" s="140">
        <v>34.58</v>
      </c>
      <c r="AQ258" s="140">
        <v>34.409999999999997</v>
      </c>
      <c r="AR258" s="133">
        <v>34.75</v>
      </c>
    </row>
    <row r="259" spans="1:44">
      <c r="A259" s="133">
        <v>256</v>
      </c>
      <c r="B259" s="133">
        <v>2550</v>
      </c>
      <c r="C259" s="137"/>
      <c r="D259" s="136" t="s">
        <v>316</v>
      </c>
      <c r="E259" s="143">
        <f t="shared" si="6"/>
        <v>33.981578947368426</v>
      </c>
      <c r="F259" s="143">
        <f t="shared" si="7"/>
        <v>34.071578947368423</v>
      </c>
      <c r="G259" s="140">
        <v>34.69</v>
      </c>
      <c r="H259" s="140">
        <v>34.35</v>
      </c>
      <c r="I259" s="140">
        <v>35.08</v>
      </c>
      <c r="J259" s="140">
        <v>35.15</v>
      </c>
      <c r="K259" s="140">
        <v>33.14</v>
      </c>
      <c r="L259" s="140">
        <v>33.65</v>
      </c>
      <c r="M259" s="140">
        <v>34.020000000000003</v>
      </c>
      <c r="N259" s="140">
        <v>34.65</v>
      </c>
      <c r="O259" s="140">
        <v>34.549999999999997</v>
      </c>
      <c r="P259" s="140">
        <v>34.29</v>
      </c>
      <c r="Q259" s="140">
        <v>33.869999999999997</v>
      </c>
      <c r="R259" s="140">
        <v>34.799999999999997</v>
      </c>
      <c r="S259" s="140">
        <v>34.06</v>
      </c>
      <c r="T259" s="140">
        <v>33.700000000000003</v>
      </c>
      <c r="U259" s="140">
        <v>34.47</v>
      </c>
      <c r="V259" s="140">
        <v>34.75</v>
      </c>
      <c r="W259" s="140">
        <v>34.450000000000003</v>
      </c>
      <c r="X259" s="140">
        <v>34.94</v>
      </c>
      <c r="Y259" s="140">
        <v>34.68</v>
      </c>
      <c r="Z259" s="140">
        <v>34.18</v>
      </c>
      <c r="AA259" s="140">
        <v>34.549999999999997</v>
      </c>
      <c r="AB259" s="140">
        <v>33.92</v>
      </c>
      <c r="AC259" s="140">
        <v>33.92</v>
      </c>
      <c r="AD259" s="140">
        <v>34.130000000000003</v>
      </c>
      <c r="AE259" s="140">
        <v>34.909999999999997</v>
      </c>
      <c r="AF259" s="140">
        <v>34.69</v>
      </c>
      <c r="AG259" s="140">
        <v>29.8</v>
      </c>
      <c r="AH259" s="140">
        <v>29.15</v>
      </c>
      <c r="AI259" s="140">
        <v>34.299999999999997</v>
      </c>
      <c r="AJ259" s="140">
        <v>34.159999999999997</v>
      </c>
      <c r="AK259" s="140">
        <v>32.700000000000003</v>
      </c>
      <c r="AL259" s="140">
        <v>34.35</v>
      </c>
      <c r="AM259" s="140">
        <v>33.25</v>
      </c>
      <c r="AN259" s="140">
        <v>33.270000000000003</v>
      </c>
      <c r="AO259" s="140">
        <v>34.85</v>
      </c>
      <c r="AP259" s="140">
        <v>34.56</v>
      </c>
      <c r="AQ259" s="140">
        <v>34.36</v>
      </c>
      <c r="AR259" s="133">
        <v>34.67</v>
      </c>
    </row>
    <row r="260" spans="1:44">
      <c r="A260" s="133">
        <v>257</v>
      </c>
      <c r="B260" s="133">
        <v>2560</v>
      </c>
      <c r="C260" s="137"/>
      <c r="D260" s="136" t="s">
        <v>316</v>
      </c>
      <c r="E260" s="143">
        <f t="shared" si="6"/>
        <v>33.961578947368423</v>
      </c>
      <c r="F260" s="143">
        <f t="shared" si="7"/>
        <v>34.028947368421058</v>
      </c>
      <c r="G260" s="140">
        <v>34.71</v>
      </c>
      <c r="H260" s="140">
        <v>34.340000000000003</v>
      </c>
      <c r="I260" s="140">
        <v>35.090000000000003</v>
      </c>
      <c r="J260" s="140">
        <v>35.22</v>
      </c>
      <c r="K260" s="140">
        <v>33.01</v>
      </c>
      <c r="L260" s="140">
        <v>33.61</v>
      </c>
      <c r="M260" s="140">
        <v>34.24</v>
      </c>
      <c r="N260" s="140">
        <v>34.619999999999997</v>
      </c>
      <c r="O260" s="140">
        <v>34.56</v>
      </c>
      <c r="P260" s="140">
        <v>34.32</v>
      </c>
      <c r="Q260" s="140">
        <v>33.86</v>
      </c>
      <c r="R260" s="140">
        <v>34.76</v>
      </c>
      <c r="S260" s="140">
        <v>34.07</v>
      </c>
      <c r="T260" s="140">
        <v>33.590000000000003</v>
      </c>
      <c r="U260" s="140">
        <v>34.380000000000003</v>
      </c>
      <c r="V260" s="140">
        <v>34.770000000000003</v>
      </c>
      <c r="W260" s="140">
        <v>34.42</v>
      </c>
      <c r="X260" s="140">
        <v>34.9</v>
      </c>
      <c r="Y260" s="140">
        <v>34.56</v>
      </c>
      <c r="Z260" s="140">
        <v>34.17</v>
      </c>
      <c r="AA260" s="140">
        <v>34.57</v>
      </c>
      <c r="AB260" s="140">
        <v>33.99</v>
      </c>
      <c r="AC260" s="140">
        <v>33.880000000000003</v>
      </c>
      <c r="AD260" s="140">
        <v>34.1</v>
      </c>
      <c r="AE260" s="140">
        <v>34.83</v>
      </c>
      <c r="AF260" s="140">
        <v>34.68</v>
      </c>
      <c r="AG260" s="140">
        <v>29.7</v>
      </c>
      <c r="AH260" s="140">
        <v>29.06</v>
      </c>
      <c r="AI260" s="140">
        <v>34.32</v>
      </c>
      <c r="AJ260" s="140">
        <v>34.06</v>
      </c>
      <c r="AK260" s="140">
        <v>32.74</v>
      </c>
      <c r="AL260" s="140">
        <v>34.28</v>
      </c>
      <c r="AM260" s="140">
        <v>33.26</v>
      </c>
      <c r="AN260" s="140">
        <v>33.1</v>
      </c>
      <c r="AO260" s="140">
        <v>34.75</v>
      </c>
      <c r="AP260" s="140">
        <v>34.39</v>
      </c>
      <c r="AQ260" s="140">
        <v>34.32</v>
      </c>
      <c r="AR260" s="133">
        <v>34.590000000000003</v>
      </c>
    </row>
    <row r="261" spans="1:44">
      <c r="A261" s="133">
        <v>258</v>
      </c>
      <c r="B261" s="133">
        <v>2570</v>
      </c>
      <c r="C261" s="137"/>
      <c r="D261" s="136" t="s">
        <v>316</v>
      </c>
      <c r="E261" s="143">
        <f t="shared" ref="E261:E324" si="8">AVERAGE(G261,I261,K261,M261,O261,Q261,S261,U261,W261,Y261,AA261,AC261,AE261,AG261,AI261,AK261,AM261,AO261,AQ261,AS261)</f>
        <v>33.911578947368426</v>
      </c>
      <c r="F261" s="143">
        <f t="shared" ref="F261:F324" si="9">AVERAGE(H261,J261,L261,N261,P261,R261,T261,V261,X261,Z261,AB261,AD261,AF261,AH261,AJ261,AL261,AN261,AP261,AR261,AT261)</f>
        <v>33.967894736842105</v>
      </c>
      <c r="G261" s="140">
        <v>34.700000000000003</v>
      </c>
      <c r="H261" s="140">
        <v>34.369999999999997</v>
      </c>
      <c r="I261" s="140">
        <v>34.979999999999997</v>
      </c>
      <c r="J261" s="140">
        <v>35.29</v>
      </c>
      <c r="K261" s="140">
        <v>32.92</v>
      </c>
      <c r="L261" s="140">
        <v>33.5</v>
      </c>
      <c r="M261" s="140">
        <v>34.1</v>
      </c>
      <c r="N261" s="140">
        <v>34.43</v>
      </c>
      <c r="O261" s="140">
        <v>34.57</v>
      </c>
      <c r="P261" s="140">
        <v>34.299999999999997</v>
      </c>
      <c r="Q261" s="140">
        <v>33.950000000000003</v>
      </c>
      <c r="R261" s="140">
        <v>34.700000000000003</v>
      </c>
      <c r="S261" s="140">
        <v>34</v>
      </c>
      <c r="T261" s="140">
        <v>33.35</v>
      </c>
      <c r="U261" s="140">
        <v>34.31</v>
      </c>
      <c r="V261" s="140">
        <v>34.81</v>
      </c>
      <c r="W261" s="140">
        <v>34.36</v>
      </c>
      <c r="X261" s="140">
        <v>34.869999999999997</v>
      </c>
      <c r="Y261" s="140">
        <v>34.56</v>
      </c>
      <c r="Z261" s="140">
        <v>34.15</v>
      </c>
      <c r="AA261" s="140">
        <v>34.46</v>
      </c>
      <c r="AB261" s="140">
        <v>33.979999999999997</v>
      </c>
      <c r="AC261" s="140">
        <v>33.89</v>
      </c>
      <c r="AD261" s="140">
        <v>34.049999999999997</v>
      </c>
      <c r="AE261" s="140">
        <v>34.76</v>
      </c>
      <c r="AF261" s="140">
        <v>34.74</v>
      </c>
      <c r="AG261" s="140">
        <v>29.7</v>
      </c>
      <c r="AH261" s="140">
        <v>28.92</v>
      </c>
      <c r="AI261" s="140">
        <v>34.29</v>
      </c>
      <c r="AJ261" s="140">
        <v>34.01</v>
      </c>
      <c r="AK261" s="140">
        <v>32.630000000000003</v>
      </c>
      <c r="AL261" s="140">
        <v>34.28</v>
      </c>
      <c r="AM261" s="140">
        <v>33.22</v>
      </c>
      <c r="AN261" s="140">
        <v>32.97</v>
      </c>
      <c r="AO261" s="140">
        <v>34.619999999999997</v>
      </c>
      <c r="AP261" s="140">
        <v>34.28</v>
      </c>
      <c r="AQ261" s="140">
        <v>34.299999999999997</v>
      </c>
      <c r="AR261" s="133">
        <v>34.39</v>
      </c>
    </row>
    <row r="262" spans="1:44">
      <c r="A262" s="133">
        <v>259</v>
      </c>
      <c r="B262" s="133">
        <v>2580</v>
      </c>
      <c r="C262" s="135">
        <v>43</v>
      </c>
      <c r="D262" s="136" t="s">
        <v>316</v>
      </c>
      <c r="E262" s="143">
        <f t="shared" si="8"/>
        <v>33.8742105263158</v>
      </c>
      <c r="F262" s="143">
        <f t="shared" si="9"/>
        <v>33.93</v>
      </c>
      <c r="G262" s="140">
        <v>34.68</v>
      </c>
      <c r="H262" s="140">
        <v>34.36</v>
      </c>
      <c r="I262" s="140">
        <v>34.93</v>
      </c>
      <c r="J262" s="140">
        <v>35.32</v>
      </c>
      <c r="K262" s="140">
        <v>32.9</v>
      </c>
      <c r="L262" s="140">
        <v>33.39</v>
      </c>
      <c r="M262" s="140">
        <v>33.99</v>
      </c>
      <c r="N262" s="140">
        <v>34.33</v>
      </c>
      <c r="O262" s="140">
        <v>34.57</v>
      </c>
      <c r="P262" s="140">
        <v>34.299999999999997</v>
      </c>
      <c r="Q262" s="140">
        <v>33.96</v>
      </c>
      <c r="R262" s="140">
        <v>34.69</v>
      </c>
      <c r="S262" s="140">
        <v>33.950000000000003</v>
      </c>
      <c r="T262" s="140">
        <v>33.229999999999997</v>
      </c>
      <c r="U262" s="140">
        <v>34.18</v>
      </c>
      <c r="V262" s="140">
        <v>34.81</v>
      </c>
      <c r="W262" s="140">
        <v>34.25</v>
      </c>
      <c r="X262" s="140">
        <v>34.83</v>
      </c>
      <c r="Y262" s="140">
        <v>34.56</v>
      </c>
      <c r="Z262" s="140">
        <v>34.049999999999997</v>
      </c>
      <c r="AA262" s="140">
        <v>34.49</v>
      </c>
      <c r="AB262" s="140">
        <v>34.020000000000003</v>
      </c>
      <c r="AC262" s="140">
        <v>33.85</v>
      </c>
      <c r="AD262" s="140">
        <v>34.04</v>
      </c>
      <c r="AE262" s="140">
        <v>34.78</v>
      </c>
      <c r="AF262" s="140">
        <v>34.729999999999997</v>
      </c>
      <c r="AG262" s="140">
        <v>29.67</v>
      </c>
      <c r="AH262" s="140">
        <v>28.99</v>
      </c>
      <c r="AI262" s="140">
        <v>34.24</v>
      </c>
      <c r="AJ262" s="140">
        <v>33.99</v>
      </c>
      <c r="AK262" s="140">
        <v>32.659999999999997</v>
      </c>
      <c r="AL262" s="140">
        <v>34.17</v>
      </c>
      <c r="AM262" s="140">
        <v>33.21</v>
      </c>
      <c r="AN262" s="140">
        <v>32.880000000000003</v>
      </c>
      <c r="AO262" s="140">
        <v>34.520000000000003</v>
      </c>
      <c r="AP262" s="140">
        <v>34.17</v>
      </c>
      <c r="AQ262" s="140">
        <v>34.22</v>
      </c>
      <c r="AR262" s="133">
        <v>34.369999999999997</v>
      </c>
    </row>
    <row r="263" spans="1:44">
      <c r="A263" s="133">
        <v>260</v>
      </c>
      <c r="B263" s="133">
        <v>2590</v>
      </c>
      <c r="C263" s="137"/>
      <c r="D263" s="136" t="s">
        <v>316</v>
      </c>
      <c r="E263" s="143">
        <f t="shared" si="8"/>
        <v>33.810526315789481</v>
      </c>
      <c r="F263" s="143">
        <f t="shared" si="9"/>
        <v>33.916315789473686</v>
      </c>
      <c r="G263" s="140">
        <v>34.67</v>
      </c>
      <c r="H263" s="140">
        <v>34.35</v>
      </c>
      <c r="I263" s="140">
        <v>34.85</v>
      </c>
      <c r="J263" s="140">
        <v>35.36</v>
      </c>
      <c r="K263" s="140">
        <v>32.869999999999997</v>
      </c>
      <c r="L263" s="140">
        <v>33.299999999999997</v>
      </c>
      <c r="M263" s="140">
        <v>33.950000000000003</v>
      </c>
      <c r="N263" s="140">
        <v>34.25</v>
      </c>
      <c r="O263" s="140">
        <v>34.57</v>
      </c>
      <c r="P263" s="140">
        <v>34.270000000000003</v>
      </c>
      <c r="Q263" s="140">
        <v>33.880000000000003</v>
      </c>
      <c r="R263" s="140">
        <v>34.67</v>
      </c>
      <c r="S263" s="140">
        <v>33.86</v>
      </c>
      <c r="T263" s="140">
        <v>33.42</v>
      </c>
      <c r="U263" s="140">
        <v>34.119999999999997</v>
      </c>
      <c r="V263" s="140">
        <v>34.74</v>
      </c>
      <c r="W263" s="140">
        <v>34.11</v>
      </c>
      <c r="X263" s="140">
        <v>34.81</v>
      </c>
      <c r="Y263" s="140">
        <v>34.6</v>
      </c>
      <c r="Z263" s="140">
        <v>34.020000000000003</v>
      </c>
      <c r="AA263" s="140">
        <v>34.479999999999997</v>
      </c>
      <c r="AB263" s="140">
        <v>34</v>
      </c>
      <c r="AC263" s="140">
        <v>33.81</v>
      </c>
      <c r="AD263" s="140">
        <v>34</v>
      </c>
      <c r="AE263" s="140">
        <v>34.74</v>
      </c>
      <c r="AF263" s="140">
        <v>34.729999999999997</v>
      </c>
      <c r="AG263" s="140">
        <v>29.61</v>
      </c>
      <c r="AH263" s="140">
        <v>29.02</v>
      </c>
      <c r="AI263" s="140">
        <v>34.24</v>
      </c>
      <c r="AJ263" s="140">
        <v>33.89</v>
      </c>
      <c r="AK263" s="140">
        <v>32.520000000000003</v>
      </c>
      <c r="AL263" s="140">
        <v>34.17</v>
      </c>
      <c r="AM263" s="140">
        <v>33.119999999999997</v>
      </c>
      <c r="AN263" s="140">
        <v>32.909999999999997</v>
      </c>
      <c r="AO263" s="140">
        <v>34.22</v>
      </c>
      <c r="AP263" s="140">
        <v>34.06</v>
      </c>
      <c r="AQ263" s="140">
        <v>34.18</v>
      </c>
      <c r="AR263" s="133">
        <v>34.44</v>
      </c>
    </row>
    <row r="264" spans="1:44">
      <c r="A264" s="133">
        <v>261</v>
      </c>
      <c r="B264" s="133">
        <v>2600</v>
      </c>
      <c r="C264" s="137"/>
      <c r="D264" s="136" t="s">
        <v>316</v>
      </c>
      <c r="E264" s="143">
        <f t="shared" si="8"/>
        <v>33.767894736842109</v>
      </c>
      <c r="F264" s="143">
        <f t="shared" si="9"/>
        <v>33.890526315789479</v>
      </c>
      <c r="G264" s="140">
        <v>34.68</v>
      </c>
      <c r="H264" s="140">
        <v>34.32</v>
      </c>
      <c r="I264" s="140">
        <v>34.85</v>
      </c>
      <c r="J264" s="140">
        <v>35.4</v>
      </c>
      <c r="K264" s="140">
        <v>32.79</v>
      </c>
      <c r="L264" s="140">
        <v>33.28</v>
      </c>
      <c r="M264" s="140">
        <v>33.81</v>
      </c>
      <c r="N264" s="140">
        <v>34.119999999999997</v>
      </c>
      <c r="O264" s="140">
        <v>34.54</v>
      </c>
      <c r="P264" s="140">
        <v>34.28</v>
      </c>
      <c r="Q264" s="140">
        <v>33.9</v>
      </c>
      <c r="R264" s="140">
        <v>34.56</v>
      </c>
      <c r="S264" s="140">
        <v>33.83</v>
      </c>
      <c r="T264" s="140">
        <v>33.29</v>
      </c>
      <c r="U264" s="140">
        <v>33.93</v>
      </c>
      <c r="V264" s="140">
        <v>34.76</v>
      </c>
      <c r="W264" s="140">
        <v>34.1</v>
      </c>
      <c r="X264" s="140">
        <v>34.68</v>
      </c>
      <c r="Y264" s="140">
        <v>34.54</v>
      </c>
      <c r="Z264" s="140">
        <v>33.979999999999997</v>
      </c>
      <c r="AA264" s="140">
        <v>34.479999999999997</v>
      </c>
      <c r="AB264" s="140">
        <v>33.909999999999997</v>
      </c>
      <c r="AC264" s="140">
        <v>33.74</v>
      </c>
      <c r="AD264" s="140">
        <v>33.92</v>
      </c>
      <c r="AE264" s="140">
        <v>34.64</v>
      </c>
      <c r="AF264" s="140">
        <v>34.74</v>
      </c>
      <c r="AG264" s="140">
        <v>29.57</v>
      </c>
      <c r="AH264" s="140">
        <v>29.01</v>
      </c>
      <c r="AI264" s="140">
        <v>34.200000000000003</v>
      </c>
      <c r="AJ264" s="140">
        <v>33.96</v>
      </c>
      <c r="AK264" s="140">
        <v>32.44</v>
      </c>
      <c r="AL264" s="140">
        <v>34.14</v>
      </c>
      <c r="AM264" s="140">
        <v>33.21</v>
      </c>
      <c r="AN264" s="140">
        <v>32.979999999999997</v>
      </c>
      <c r="AO264" s="140">
        <v>34.11</v>
      </c>
      <c r="AP264" s="140">
        <v>34.090000000000003</v>
      </c>
      <c r="AQ264" s="140">
        <v>34.229999999999997</v>
      </c>
      <c r="AR264" s="133">
        <v>34.5</v>
      </c>
    </row>
    <row r="265" spans="1:44">
      <c r="A265" s="133">
        <v>262</v>
      </c>
      <c r="B265" s="133">
        <v>2610</v>
      </c>
      <c r="C265" s="137"/>
      <c r="D265" s="136" t="s">
        <v>316</v>
      </c>
      <c r="E265" s="143">
        <f t="shared" si="8"/>
        <v>33.755263157894738</v>
      </c>
      <c r="F265" s="143">
        <f t="shared" si="9"/>
        <v>33.881052631578953</v>
      </c>
      <c r="G265" s="140">
        <v>34.69</v>
      </c>
      <c r="H265" s="140">
        <v>34.29</v>
      </c>
      <c r="I265" s="140">
        <v>34.81</v>
      </c>
      <c r="J265" s="140">
        <v>35.44</v>
      </c>
      <c r="K265" s="140">
        <v>32.770000000000003</v>
      </c>
      <c r="L265" s="140">
        <v>33.26</v>
      </c>
      <c r="M265" s="140">
        <v>33.799999999999997</v>
      </c>
      <c r="N265" s="140">
        <v>34.01</v>
      </c>
      <c r="O265" s="140">
        <v>34.49</v>
      </c>
      <c r="P265" s="140">
        <v>34.270000000000003</v>
      </c>
      <c r="Q265" s="140">
        <v>33.979999999999997</v>
      </c>
      <c r="R265" s="140">
        <v>34.42</v>
      </c>
      <c r="S265" s="140">
        <v>33.79</v>
      </c>
      <c r="T265" s="140">
        <v>33.21</v>
      </c>
      <c r="U265" s="140">
        <v>33.85</v>
      </c>
      <c r="V265" s="140">
        <v>34.69</v>
      </c>
      <c r="W265" s="140">
        <v>34.200000000000003</v>
      </c>
      <c r="X265" s="140">
        <v>34.72</v>
      </c>
      <c r="Y265" s="140">
        <v>34.450000000000003</v>
      </c>
      <c r="Z265" s="140">
        <v>34.049999999999997</v>
      </c>
      <c r="AA265" s="140">
        <v>34.36</v>
      </c>
      <c r="AB265" s="140">
        <v>33.96</v>
      </c>
      <c r="AC265" s="140">
        <v>33.72</v>
      </c>
      <c r="AD265" s="140">
        <v>33.94</v>
      </c>
      <c r="AE265" s="140">
        <v>34.75</v>
      </c>
      <c r="AF265" s="140">
        <v>34.6</v>
      </c>
      <c r="AG265" s="140">
        <v>29.52</v>
      </c>
      <c r="AH265" s="140">
        <v>29</v>
      </c>
      <c r="AI265" s="140">
        <v>34.22</v>
      </c>
      <c r="AJ265" s="140">
        <v>33.92</v>
      </c>
      <c r="AK265" s="140">
        <v>32.36</v>
      </c>
      <c r="AL265" s="140">
        <v>34.159999999999997</v>
      </c>
      <c r="AM265" s="140">
        <v>33.11</v>
      </c>
      <c r="AN265" s="140">
        <v>33.07</v>
      </c>
      <c r="AO265" s="140">
        <v>34.25</v>
      </c>
      <c r="AP265" s="140">
        <v>34.229999999999997</v>
      </c>
      <c r="AQ265" s="140">
        <v>34.229999999999997</v>
      </c>
      <c r="AR265" s="133">
        <v>34.5</v>
      </c>
    </row>
    <row r="266" spans="1:44">
      <c r="A266" s="133">
        <v>263</v>
      </c>
      <c r="B266" s="133">
        <v>2620</v>
      </c>
      <c r="C266" s="137"/>
      <c r="D266" s="136" t="s">
        <v>316</v>
      </c>
      <c r="E266" s="143">
        <f t="shared" si="8"/>
        <v>33.760526315789477</v>
      </c>
      <c r="F266" s="143">
        <f t="shared" si="9"/>
        <v>33.850526315789473</v>
      </c>
      <c r="G266" s="140">
        <v>34.65</v>
      </c>
      <c r="H266" s="140">
        <v>34.17</v>
      </c>
      <c r="I266" s="140">
        <v>34.83</v>
      </c>
      <c r="J266" s="140">
        <v>35.46</v>
      </c>
      <c r="K266" s="140">
        <v>32.770000000000003</v>
      </c>
      <c r="L266" s="140">
        <v>33.24</v>
      </c>
      <c r="M266" s="140">
        <v>33.79</v>
      </c>
      <c r="N266" s="140">
        <v>34.03</v>
      </c>
      <c r="O266" s="140">
        <v>34.46</v>
      </c>
      <c r="P266" s="140">
        <v>34.26</v>
      </c>
      <c r="Q266" s="140">
        <v>33.97</v>
      </c>
      <c r="R266" s="140">
        <v>34.31</v>
      </c>
      <c r="S266" s="140">
        <v>33.78</v>
      </c>
      <c r="T266" s="140">
        <v>33.24</v>
      </c>
      <c r="U266" s="140">
        <v>33.86</v>
      </c>
      <c r="V266" s="140">
        <v>34.69</v>
      </c>
      <c r="W266" s="140">
        <v>34.32</v>
      </c>
      <c r="X266" s="140">
        <v>34.64</v>
      </c>
      <c r="Y266" s="140">
        <v>34.450000000000003</v>
      </c>
      <c r="Z266" s="140">
        <v>34</v>
      </c>
      <c r="AA266" s="140">
        <v>34.369999999999997</v>
      </c>
      <c r="AB266" s="140">
        <v>33.950000000000003</v>
      </c>
      <c r="AC266" s="140">
        <v>33.72</v>
      </c>
      <c r="AD266" s="140">
        <v>33.979999999999997</v>
      </c>
      <c r="AE266" s="140">
        <v>34.729999999999997</v>
      </c>
      <c r="AF266" s="140">
        <v>34.54</v>
      </c>
      <c r="AG266" s="140">
        <v>29.48</v>
      </c>
      <c r="AH266" s="140">
        <v>28.95</v>
      </c>
      <c r="AI266" s="140">
        <v>34.17</v>
      </c>
      <c r="AJ266" s="140">
        <v>33.86</v>
      </c>
      <c r="AK266" s="140">
        <v>32.43</v>
      </c>
      <c r="AL266" s="140">
        <v>34.090000000000003</v>
      </c>
      <c r="AM266" s="140">
        <v>33.06</v>
      </c>
      <c r="AN266" s="140">
        <v>32.979999999999997</v>
      </c>
      <c r="AO266" s="140">
        <v>34.42</v>
      </c>
      <c r="AP266" s="140">
        <v>34.35</v>
      </c>
      <c r="AQ266" s="140">
        <v>34.19</v>
      </c>
      <c r="AR266" s="133">
        <v>34.42</v>
      </c>
    </row>
    <row r="267" spans="1:44">
      <c r="A267" s="133">
        <v>264</v>
      </c>
      <c r="B267" s="133">
        <v>2630</v>
      </c>
      <c r="C267" s="137"/>
      <c r="D267" s="136" t="s">
        <v>316</v>
      </c>
      <c r="E267" s="143">
        <f t="shared" si="8"/>
        <v>33.769473684210524</v>
      </c>
      <c r="F267" s="143">
        <f t="shared" si="9"/>
        <v>33.837368421052638</v>
      </c>
      <c r="G267" s="140">
        <v>34.6</v>
      </c>
      <c r="H267" s="140">
        <v>34.17</v>
      </c>
      <c r="I267" s="140">
        <v>34.82</v>
      </c>
      <c r="J267" s="140">
        <v>35.47</v>
      </c>
      <c r="K267" s="140">
        <v>32.81</v>
      </c>
      <c r="L267" s="140">
        <v>33.26</v>
      </c>
      <c r="M267" s="140">
        <v>33.94</v>
      </c>
      <c r="N267" s="140">
        <v>34.159999999999997</v>
      </c>
      <c r="O267" s="140">
        <v>34.479999999999997</v>
      </c>
      <c r="P267" s="140">
        <v>34.21</v>
      </c>
      <c r="Q267" s="140">
        <v>33.97</v>
      </c>
      <c r="R267" s="140">
        <v>34.28</v>
      </c>
      <c r="S267" s="140">
        <v>33.53</v>
      </c>
      <c r="T267" s="140">
        <v>32.97</v>
      </c>
      <c r="U267" s="140">
        <v>33.93</v>
      </c>
      <c r="V267" s="140">
        <v>34.69</v>
      </c>
      <c r="W267" s="140">
        <v>34.44</v>
      </c>
      <c r="X267" s="140">
        <v>34.64</v>
      </c>
      <c r="Y267" s="140">
        <v>34.5</v>
      </c>
      <c r="Z267" s="140">
        <v>33.94</v>
      </c>
      <c r="AA267" s="140">
        <v>34.4</v>
      </c>
      <c r="AB267" s="140">
        <v>33.93</v>
      </c>
      <c r="AC267" s="140">
        <v>33.729999999999997</v>
      </c>
      <c r="AD267" s="140">
        <v>33.9</v>
      </c>
      <c r="AE267" s="140">
        <v>34.79</v>
      </c>
      <c r="AF267" s="140">
        <v>34.58</v>
      </c>
      <c r="AG267" s="140">
        <v>29.46</v>
      </c>
      <c r="AH267" s="140">
        <v>28.94</v>
      </c>
      <c r="AI267" s="140">
        <v>34.119999999999997</v>
      </c>
      <c r="AJ267" s="140">
        <v>33.86</v>
      </c>
      <c r="AK267" s="140">
        <v>32.44</v>
      </c>
      <c r="AL267" s="140">
        <v>34.07</v>
      </c>
      <c r="AM267" s="140">
        <v>33.04</v>
      </c>
      <c r="AN267" s="140">
        <v>32.979999999999997</v>
      </c>
      <c r="AO267" s="140">
        <v>34.51</v>
      </c>
      <c r="AP267" s="140">
        <v>34.42</v>
      </c>
      <c r="AQ267" s="140">
        <v>34.11</v>
      </c>
      <c r="AR267" s="133">
        <v>34.44</v>
      </c>
    </row>
    <row r="268" spans="1:44">
      <c r="A268" s="133">
        <v>265</v>
      </c>
      <c r="B268" s="133">
        <v>2640</v>
      </c>
      <c r="C268" s="135">
        <v>44</v>
      </c>
      <c r="D268" s="136" t="s">
        <v>316</v>
      </c>
      <c r="E268" s="143">
        <f t="shared" si="8"/>
        <v>33.791578947368421</v>
      </c>
      <c r="F268" s="143">
        <f t="shared" si="9"/>
        <v>33.826315789473689</v>
      </c>
      <c r="G268" s="140">
        <v>34.6</v>
      </c>
      <c r="H268" s="140">
        <v>34.200000000000003</v>
      </c>
      <c r="I268" s="140">
        <v>34.82</v>
      </c>
      <c r="J268" s="140">
        <v>35.49</v>
      </c>
      <c r="K268" s="140">
        <v>32.770000000000003</v>
      </c>
      <c r="L268" s="140">
        <v>33.17</v>
      </c>
      <c r="M268" s="140">
        <v>33.97</v>
      </c>
      <c r="N268" s="140">
        <v>34.18</v>
      </c>
      <c r="O268" s="140">
        <v>34.520000000000003</v>
      </c>
      <c r="P268" s="140">
        <v>34.19</v>
      </c>
      <c r="Q268" s="140">
        <v>33.92</v>
      </c>
      <c r="R268" s="140">
        <v>34.33</v>
      </c>
      <c r="S268" s="140">
        <v>33.369999999999997</v>
      </c>
      <c r="T268" s="140">
        <v>32.89</v>
      </c>
      <c r="U268" s="140">
        <v>33.97</v>
      </c>
      <c r="V268" s="140">
        <v>34.770000000000003</v>
      </c>
      <c r="W268" s="140">
        <v>34.479999999999997</v>
      </c>
      <c r="X268" s="140">
        <v>34.6</v>
      </c>
      <c r="Y268" s="140">
        <v>34.520000000000003</v>
      </c>
      <c r="Z268" s="140">
        <v>33.950000000000003</v>
      </c>
      <c r="AA268" s="140">
        <v>34.299999999999997</v>
      </c>
      <c r="AB268" s="140">
        <v>33.96</v>
      </c>
      <c r="AC268" s="140">
        <v>33.65</v>
      </c>
      <c r="AD268" s="140">
        <v>33.840000000000003</v>
      </c>
      <c r="AE268" s="140">
        <v>34.89</v>
      </c>
      <c r="AF268" s="140">
        <v>34.46</v>
      </c>
      <c r="AG268" s="140">
        <v>29.43</v>
      </c>
      <c r="AH268" s="140">
        <v>28.92</v>
      </c>
      <c r="AI268" s="140">
        <v>34.11</v>
      </c>
      <c r="AJ268" s="140">
        <v>33.869999999999997</v>
      </c>
      <c r="AK268" s="140">
        <v>33.020000000000003</v>
      </c>
      <c r="AL268" s="140">
        <v>34.1</v>
      </c>
      <c r="AM268" s="140">
        <v>33.020000000000003</v>
      </c>
      <c r="AN268" s="140">
        <v>32.89</v>
      </c>
      <c r="AO268" s="140">
        <v>34.549999999999997</v>
      </c>
      <c r="AP268" s="140">
        <v>34.44</v>
      </c>
      <c r="AQ268" s="140">
        <v>34.130000000000003</v>
      </c>
      <c r="AR268" s="133">
        <v>34.450000000000003</v>
      </c>
    </row>
    <row r="269" spans="1:44">
      <c r="A269" s="133">
        <v>266</v>
      </c>
      <c r="B269" s="133">
        <v>2650</v>
      </c>
      <c r="C269" s="137"/>
      <c r="D269" s="136" t="s">
        <v>316</v>
      </c>
      <c r="E269" s="143">
        <f t="shared" si="8"/>
        <v>33.76631578947368</v>
      </c>
      <c r="F269" s="143">
        <f t="shared" si="9"/>
        <v>33.819999999999993</v>
      </c>
      <c r="G269" s="140">
        <v>34.58</v>
      </c>
      <c r="H269" s="140">
        <v>34.22</v>
      </c>
      <c r="I269" s="140">
        <v>34.75</v>
      </c>
      <c r="J269" s="140">
        <v>35.49</v>
      </c>
      <c r="K269" s="140">
        <v>32.71</v>
      </c>
      <c r="L269" s="140">
        <v>33.15</v>
      </c>
      <c r="M269" s="140">
        <v>33.9</v>
      </c>
      <c r="N269" s="140">
        <v>34.130000000000003</v>
      </c>
      <c r="O269" s="140">
        <v>34.520000000000003</v>
      </c>
      <c r="P269" s="140">
        <v>34.22</v>
      </c>
      <c r="Q269" s="140">
        <v>33.86</v>
      </c>
      <c r="R269" s="140">
        <v>34.340000000000003</v>
      </c>
      <c r="S269" s="140">
        <v>33.31</v>
      </c>
      <c r="T269" s="140">
        <v>32.9</v>
      </c>
      <c r="U269" s="140">
        <v>33.83</v>
      </c>
      <c r="V269" s="140">
        <v>34.729999999999997</v>
      </c>
      <c r="W269" s="140">
        <v>34.51</v>
      </c>
      <c r="X269" s="140">
        <v>34.56</v>
      </c>
      <c r="Y269" s="140">
        <v>34.520000000000003</v>
      </c>
      <c r="Z269" s="140">
        <v>34.020000000000003</v>
      </c>
      <c r="AA269" s="140">
        <v>34.159999999999997</v>
      </c>
      <c r="AB269" s="140">
        <v>33.96</v>
      </c>
      <c r="AC269" s="140">
        <v>33.57</v>
      </c>
      <c r="AD269" s="140">
        <v>33.86</v>
      </c>
      <c r="AE269" s="140">
        <v>34.950000000000003</v>
      </c>
      <c r="AF269" s="140">
        <v>34.4</v>
      </c>
      <c r="AG269" s="140">
        <v>29.43</v>
      </c>
      <c r="AH269" s="140">
        <v>28.89</v>
      </c>
      <c r="AI269" s="140">
        <v>34.14</v>
      </c>
      <c r="AJ269" s="140">
        <v>33.86</v>
      </c>
      <c r="AK269" s="140">
        <v>33.07</v>
      </c>
      <c r="AL269" s="140">
        <v>34.17</v>
      </c>
      <c r="AM269" s="140">
        <v>32.99</v>
      </c>
      <c r="AN269" s="140">
        <v>32.85</v>
      </c>
      <c r="AO269" s="140">
        <v>34.6</v>
      </c>
      <c r="AP269" s="140">
        <v>34.39</v>
      </c>
      <c r="AQ269" s="140">
        <v>34.159999999999997</v>
      </c>
      <c r="AR269" s="133">
        <v>34.44</v>
      </c>
    </row>
    <row r="270" spans="1:44">
      <c r="A270" s="133">
        <v>267</v>
      </c>
      <c r="B270" s="133">
        <v>2660</v>
      </c>
      <c r="C270" s="137"/>
      <c r="D270" s="136" t="s">
        <v>316</v>
      </c>
      <c r="E270" s="143">
        <f t="shared" si="8"/>
        <v>33.764736842105265</v>
      </c>
      <c r="F270" s="143">
        <f t="shared" si="9"/>
        <v>33.805789473684214</v>
      </c>
      <c r="G270" s="140">
        <v>34.520000000000003</v>
      </c>
      <c r="H270" s="140">
        <v>34.17</v>
      </c>
      <c r="I270" s="140">
        <v>34.75</v>
      </c>
      <c r="J270" s="140">
        <v>35.5</v>
      </c>
      <c r="K270" s="140">
        <v>32.68</v>
      </c>
      <c r="L270" s="140">
        <v>33.19</v>
      </c>
      <c r="M270" s="140">
        <v>33.93</v>
      </c>
      <c r="N270" s="140">
        <v>34.11</v>
      </c>
      <c r="O270" s="140">
        <v>34.53</v>
      </c>
      <c r="P270" s="140">
        <v>34.25</v>
      </c>
      <c r="Q270" s="140">
        <v>33.9</v>
      </c>
      <c r="R270" s="140">
        <v>34.31</v>
      </c>
      <c r="S270" s="140">
        <v>33.340000000000003</v>
      </c>
      <c r="T270" s="140">
        <v>32.85</v>
      </c>
      <c r="U270" s="140">
        <v>33.94</v>
      </c>
      <c r="V270" s="140">
        <v>34.76</v>
      </c>
      <c r="W270" s="140">
        <v>34.54</v>
      </c>
      <c r="X270" s="140">
        <v>34.46</v>
      </c>
      <c r="Y270" s="140">
        <v>34.5</v>
      </c>
      <c r="Z270" s="140">
        <v>33.94</v>
      </c>
      <c r="AA270" s="140">
        <v>34.21</v>
      </c>
      <c r="AB270" s="140">
        <v>33.979999999999997</v>
      </c>
      <c r="AC270" s="140">
        <v>33.479999999999997</v>
      </c>
      <c r="AD270" s="140">
        <v>33.85</v>
      </c>
      <c r="AE270" s="140">
        <v>35.01</v>
      </c>
      <c r="AF270" s="140">
        <v>34.33</v>
      </c>
      <c r="AG270" s="140">
        <v>29.48</v>
      </c>
      <c r="AH270" s="140">
        <v>28.92</v>
      </c>
      <c r="AI270" s="140">
        <v>34.14</v>
      </c>
      <c r="AJ270" s="140">
        <v>33.78</v>
      </c>
      <c r="AK270" s="140">
        <v>32.840000000000003</v>
      </c>
      <c r="AL270" s="140">
        <v>34.14</v>
      </c>
      <c r="AM270" s="140">
        <v>32.97</v>
      </c>
      <c r="AN270" s="140">
        <v>32.85</v>
      </c>
      <c r="AO270" s="140">
        <v>34.630000000000003</v>
      </c>
      <c r="AP270" s="140">
        <v>34.46</v>
      </c>
      <c r="AQ270" s="140">
        <v>34.14</v>
      </c>
      <c r="AR270" s="133">
        <v>34.46</v>
      </c>
    </row>
    <row r="271" spans="1:44">
      <c r="A271" s="133">
        <v>268</v>
      </c>
      <c r="B271" s="133">
        <v>2670</v>
      </c>
      <c r="C271" s="137"/>
      <c r="D271" s="136" t="s">
        <v>316</v>
      </c>
      <c r="E271" s="143">
        <f t="shared" si="8"/>
        <v>33.762105263157899</v>
      </c>
      <c r="F271" s="143">
        <f t="shared" si="9"/>
        <v>33.800000000000004</v>
      </c>
      <c r="G271" s="140">
        <v>34.54</v>
      </c>
      <c r="H271" s="140">
        <v>34.17</v>
      </c>
      <c r="I271" s="140">
        <v>34.74</v>
      </c>
      <c r="J271" s="140">
        <v>35.520000000000003</v>
      </c>
      <c r="K271" s="140">
        <v>32.69</v>
      </c>
      <c r="L271" s="140">
        <v>33.18</v>
      </c>
      <c r="M271" s="140">
        <v>33.83</v>
      </c>
      <c r="N271" s="140">
        <v>34.1</v>
      </c>
      <c r="O271" s="140">
        <v>34.549999999999997</v>
      </c>
      <c r="P271" s="140">
        <v>34.229999999999997</v>
      </c>
      <c r="Q271" s="140">
        <v>33.92</v>
      </c>
      <c r="R271" s="140">
        <v>34.299999999999997</v>
      </c>
      <c r="S271" s="140">
        <v>33.369999999999997</v>
      </c>
      <c r="T271" s="140">
        <v>32.880000000000003</v>
      </c>
      <c r="U271" s="140">
        <v>34.01</v>
      </c>
      <c r="V271" s="140">
        <v>34.78</v>
      </c>
      <c r="W271" s="140">
        <v>34.549999999999997</v>
      </c>
      <c r="X271" s="140">
        <v>34.43</v>
      </c>
      <c r="Y271" s="140">
        <v>34.5</v>
      </c>
      <c r="Z271" s="140">
        <v>33.950000000000003</v>
      </c>
      <c r="AA271" s="140">
        <v>34.270000000000003</v>
      </c>
      <c r="AB271" s="140">
        <v>33.950000000000003</v>
      </c>
      <c r="AC271" s="140">
        <v>33.47</v>
      </c>
      <c r="AD271" s="140">
        <v>33.83</v>
      </c>
      <c r="AE271" s="140">
        <v>35.020000000000003</v>
      </c>
      <c r="AF271" s="140">
        <v>34.409999999999997</v>
      </c>
      <c r="AG271" s="140">
        <v>29.56</v>
      </c>
      <c r="AH271" s="140">
        <v>28.94</v>
      </c>
      <c r="AI271" s="140">
        <v>34.119999999999997</v>
      </c>
      <c r="AJ271" s="140">
        <v>33.79</v>
      </c>
      <c r="AK271" s="140">
        <v>32.72</v>
      </c>
      <c r="AL271" s="140">
        <v>33.96</v>
      </c>
      <c r="AM271" s="140">
        <v>32.869999999999997</v>
      </c>
      <c r="AN271" s="140">
        <v>32.840000000000003</v>
      </c>
      <c r="AO271" s="140">
        <v>34.65</v>
      </c>
      <c r="AP271" s="140">
        <v>34.49</v>
      </c>
      <c r="AQ271" s="140">
        <v>34.1</v>
      </c>
      <c r="AR271" s="133">
        <v>34.450000000000003</v>
      </c>
    </row>
    <row r="272" spans="1:44">
      <c r="A272" s="133">
        <v>269</v>
      </c>
      <c r="B272" s="133">
        <v>2680</v>
      </c>
      <c r="C272" s="137"/>
      <c r="D272" s="136" t="s">
        <v>316</v>
      </c>
      <c r="E272" s="143">
        <f t="shared" si="8"/>
        <v>33.759473684210526</v>
      </c>
      <c r="F272" s="143">
        <f t="shared" si="9"/>
        <v>33.788421052631577</v>
      </c>
      <c r="G272" s="140">
        <v>34.54</v>
      </c>
      <c r="H272" s="140">
        <v>34.11</v>
      </c>
      <c r="I272" s="140">
        <v>34.770000000000003</v>
      </c>
      <c r="J272" s="140">
        <v>35.54</v>
      </c>
      <c r="K272" s="140">
        <v>32.72</v>
      </c>
      <c r="L272" s="140">
        <v>33.15</v>
      </c>
      <c r="M272" s="140">
        <v>33.81</v>
      </c>
      <c r="N272" s="140">
        <v>34.130000000000003</v>
      </c>
      <c r="O272" s="140">
        <v>34.590000000000003</v>
      </c>
      <c r="P272" s="140">
        <v>34.270000000000003</v>
      </c>
      <c r="Q272" s="140">
        <v>33.94</v>
      </c>
      <c r="R272" s="140">
        <v>34.29</v>
      </c>
      <c r="S272" s="140">
        <v>33.35</v>
      </c>
      <c r="T272" s="140">
        <v>32.79</v>
      </c>
      <c r="U272" s="140">
        <v>34.11</v>
      </c>
      <c r="V272" s="140">
        <v>34.700000000000003</v>
      </c>
      <c r="W272" s="140">
        <v>34.5</v>
      </c>
      <c r="X272" s="140">
        <v>34.380000000000003</v>
      </c>
      <c r="Y272" s="140">
        <v>34.49</v>
      </c>
      <c r="Z272" s="140">
        <v>33.96</v>
      </c>
      <c r="AA272" s="140">
        <v>34.26</v>
      </c>
      <c r="AB272" s="140">
        <v>33.9</v>
      </c>
      <c r="AC272" s="140">
        <v>33.47</v>
      </c>
      <c r="AD272" s="140">
        <v>33.840000000000003</v>
      </c>
      <c r="AE272" s="140">
        <v>35.04</v>
      </c>
      <c r="AF272" s="140">
        <v>34.479999999999997</v>
      </c>
      <c r="AG272" s="140">
        <v>29.58</v>
      </c>
      <c r="AH272" s="140">
        <v>28.96</v>
      </c>
      <c r="AI272" s="140">
        <v>34.11</v>
      </c>
      <c r="AJ272" s="140">
        <v>33.86</v>
      </c>
      <c r="AK272" s="140">
        <v>32.57</v>
      </c>
      <c r="AL272" s="140">
        <v>34.049999999999997</v>
      </c>
      <c r="AM272" s="140">
        <v>32.840000000000003</v>
      </c>
      <c r="AN272" s="140">
        <v>32.799999999999997</v>
      </c>
      <c r="AO272" s="140">
        <v>34.68</v>
      </c>
      <c r="AP272" s="140">
        <v>34.44</v>
      </c>
      <c r="AQ272" s="140">
        <v>34.06</v>
      </c>
      <c r="AR272" s="133">
        <v>34.33</v>
      </c>
    </row>
    <row r="273" spans="1:44">
      <c r="A273" s="133">
        <v>270</v>
      </c>
      <c r="B273" s="133">
        <v>2690</v>
      </c>
      <c r="C273" s="137"/>
      <c r="D273" s="136" t="s">
        <v>316</v>
      </c>
      <c r="E273" s="143">
        <f t="shared" si="8"/>
        <v>33.738947368421059</v>
      </c>
      <c r="F273" s="143">
        <f t="shared" si="9"/>
        <v>33.773684210526319</v>
      </c>
      <c r="G273" s="140">
        <v>34.46</v>
      </c>
      <c r="H273" s="140">
        <v>33.93</v>
      </c>
      <c r="I273" s="140">
        <v>34.69</v>
      </c>
      <c r="J273" s="140">
        <v>35.56</v>
      </c>
      <c r="K273" s="140">
        <v>32.71</v>
      </c>
      <c r="L273" s="140">
        <v>33.15</v>
      </c>
      <c r="M273" s="140">
        <v>33.72</v>
      </c>
      <c r="N273" s="140">
        <v>34.19</v>
      </c>
      <c r="O273" s="140">
        <v>34.549999999999997</v>
      </c>
      <c r="P273" s="140">
        <v>34.270000000000003</v>
      </c>
      <c r="Q273" s="140">
        <v>33.93</v>
      </c>
      <c r="R273" s="140">
        <v>34.25</v>
      </c>
      <c r="S273" s="140">
        <v>33.4</v>
      </c>
      <c r="T273" s="140">
        <v>32.74</v>
      </c>
      <c r="U273" s="140">
        <v>34.18</v>
      </c>
      <c r="V273" s="140">
        <v>34.68</v>
      </c>
      <c r="W273" s="140">
        <v>34.47</v>
      </c>
      <c r="X273" s="140">
        <v>34.35</v>
      </c>
      <c r="Y273" s="140">
        <v>34.44</v>
      </c>
      <c r="Z273" s="140">
        <v>33.979999999999997</v>
      </c>
      <c r="AA273" s="140">
        <v>34.270000000000003</v>
      </c>
      <c r="AB273" s="140">
        <v>33.89</v>
      </c>
      <c r="AC273" s="140">
        <v>33.479999999999997</v>
      </c>
      <c r="AD273" s="140">
        <v>33.83</v>
      </c>
      <c r="AE273" s="140">
        <v>35.03</v>
      </c>
      <c r="AF273" s="140">
        <v>34.479999999999997</v>
      </c>
      <c r="AG273" s="140">
        <v>29.56</v>
      </c>
      <c r="AH273" s="140">
        <v>28.99</v>
      </c>
      <c r="AI273" s="140">
        <v>34.11</v>
      </c>
      <c r="AJ273" s="140">
        <v>33.82</v>
      </c>
      <c r="AK273" s="140">
        <v>32.53</v>
      </c>
      <c r="AL273" s="140">
        <v>34</v>
      </c>
      <c r="AM273" s="140">
        <v>32.86</v>
      </c>
      <c r="AN273" s="140">
        <v>32.81</v>
      </c>
      <c r="AO273" s="140">
        <v>34.68</v>
      </c>
      <c r="AP273" s="140">
        <v>34.49</v>
      </c>
      <c r="AQ273" s="140">
        <v>33.97</v>
      </c>
      <c r="AR273" s="133">
        <v>34.29</v>
      </c>
    </row>
    <row r="274" spans="1:44">
      <c r="A274" s="133">
        <v>271</v>
      </c>
      <c r="B274" s="133">
        <v>2700</v>
      </c>
      <c r="C274" s="135">
        <v>45</v>
      </c>
      <c r="D274" s="136" t="s">
        <v>316</v>
      </c>
      <c r="E274" s="143">
        <f t="shared" si="8"/>
        <v>33.728947368421053</v>
      </c>
      <c r="F274" s="143">
        <f t="shared" si="9"/>
        <v>33.765263157894736</v>
      </c>
      <c r="G274" s="140">
        <v>34.450000000000003</v>
      </c>
      <c r="H274" s="140">
        <v>33.94</v>
      </c>
      <c r="I274" s="140">
        <v>34.729999999999997</v>
      </c>
      <c r="J274" s="140">
        <v>35.58</v>
      </c>
      <c r="K274" s="140">
        <v>32.76</v>
      </c>
      <c r="L274" s="140">
        <v>33.159999999999997</v>
      </c>
      <c r="M274" s="140">
        <v>33.65</v>
      </c>
      <c r="N274" s="140">
        <v>34.22</v>
      </c>
      <c r="O274" s="140">
        <v>34.53</v>
      </c>
      <c r="P274" s="140">
        <v>34.26</v>
      </c>
      <c r="Q274" s="140">
        <v>34.1</v>
      </c>
      <c r="R274" s="140">
        <v>34.22</v>
      </c>
      <c r="S274" s="140">
        <v>33.409999999999997</v>
      </c>
      <c r="T274" s="140">
        <v>32.78</v>
      </c>
      <c r="U274" s="140">
        <v>34.19</v>
      </c>
      <c r="V274" s="140">
        <v>34.659999999999997</v>
      </c>
      <c r="W274" s="140">
        <v>34.380000000000003</v>
      </c>
      <c r="X274" s="140">
        <v>34.369999999999997</v>
      </c>
      <c r="Y274" s="140">
        <v>34.46</v>
      </c>
      <c r="Z274" s="140">
        <v>33.86</v>
      </c>
      <c r="AA274" s="140">
        <v>34.29</v>
      </c>
      <c r="AB274" s="140">
        <v>33.9</v>
      </c>
      <c r="AC274" s="140">
        <v>33.5</v>
      </c>
      <c r="AD274" s="140">
        <v>33.81</v>
      </c>
      <c r="AE274" s="140">
        <v>34.82</v>
      </c>
      <c r="AF274" s="140">
        <v>34.39</v>
      </c>
      <c r="AG274" s="140">
        <v>29.54</v>
      </c>
      <c r="AH274" s="140">
        <v>29</v>
      </c>
      <c r="AI274" s="140">
        <v>34.119999999999997</v>
      </c>
      <c r="AJ274" s="140">
        <v>33.82</v>
      </c>
      <c r="AK274" s="140">
        <v>32.520000000000003</v>
      </c>
      <c r="AL274" s="140">
        <v>33.950000000000003</v>
      </c>
      <c r="AM274" s="140">
        <v>32.75</v>
      </c>
      <c r="AN274" s="140">
        <v>32.79</v>
      </c>
      <c r="AO274" s="140">
        <v>34.67</v>
      </c>
      <c r="AP274" s="140">
        <v>34.56</v>
      </c>
      <c r="AQ274" s="140">
        <v>33.979999999999997</v>
      </c>
      <c r="AR274" s="133">
        <v>34.270000000000003</v>
      </c>
    </row>
    <row r="275" spans="1:44">
      <c r="A275" s="133">
        <v>272</v>
      </c>
      <c r="B275" s="133">
        <v>2710</v>
      </c>
      <c r="C275" s="137"/>
      <c r="D275" s="136" t="s">
        <v>316</v>
      </c>
      <c r="E275" s="143">
        <f t="shared" si="8"/>
        <v>33.731578947368412</v>
      </c>
      <c r="F275" s="143">
        <f t="shared" si="9"/>
        <v>33.755263157894746</v>
      </c>
      <c r="G275" s="140">
        <v>34.409999999999997</v>
      </c>
      <c r="H275" s="140">
        <v>33.950000000000003</v>
      </c>
      <c r="I275" s="140">
        <v>34.74</v>
      </c>
      <c r="J275" s="140">
        <v>35.58</v>
      </c>
      <c r="K275" s="140">
        <v>32.93</v>
      </c>
      <c r="L275" s="140">
        <v>33.130000000000003</v>
      </c>
      <c r="M275" s="140">
        <v>33.590000000000003</v>
      </c>
      <c r="N275" s="140">
        <v>34.229999999999997</v>
      </c>
      <c r="O275" s="140">
        <v>34.53</v>
      </c>
      <c r="P275" s="140">
        <v>34.299999999999997</v>
      </c>
      <c r="Q275" s="140">
        <v>34.21</v>
      </c>
      <c r="R275" s="140">
        <v>34.08</v>
      </c>
      <c r="S275" s="140">
        <v>33.46</v>
      </c>
      <c r="T275" s="140">
        <v>32.69</v>
      </c>
      <c r="U275" s="140">
        <v>34.1</v>
      </c>
      <c r="V275" s="140">
        <v>34.659999999999997</v>
      </c>
      <c r="W275" s="140">
        <v>34.33</v>
      </c>
      <c r="X275" s="140">
        <v>34.42</v>
      </c>
      <c r="Y275" s="140">
        <v>34.47</v>
      </c>
      <c r="Z275" s="140">
        <v>33.799999999999997</v>
      </c>
      <c r="AA275" s="140">
        <v>34.299999999999997</v>
      </c>
      <c r="AB275" s="140">
        <v>33.880000000000003</v>
      </c>
      <c r="AC275" s="140">
        <v>33.479999999999997</v>
      </c>
      <c r="AD275" s="140">
        <v>33.82</v>
      </c>
      <c r="AE275" s="140">
        <v>34.770000000000003</v>
      </c>
      <c r="AF275" s="140">
        <v>34.340000000000003</v>
      </c>
      <c r="AG275" s="140">
        <v>29.49</v>
      </c>
      <c r="AH275" s="140">
        <v>28.99</v>
      </c>
      <c r="AI275" s="140">
        <v>34.15</v>
      </c>
      <c r="AJ275" s="140">
        <v>33.840000000000003</v>
      </c>
      <c r="AK275" s="140">
        <v>32.6</v>
      </c>
      <c r="AL275" s="140">
        <v>33.909999999999997</v>
      </c>
      <c r="AM275" s="140">
        <v>32.770000000000003</v>
      </c>
      <c r="AN275" s="140">
        <v>32.82</v>
      </c>
      <c r="AO275" s="140">
        <v>34.68</v>
      </c>
      <c r="AP275" s="140">
        <v>34.6</v>
      </c>
      <c r="AQ275" s="140">
        <v>33.89</v>
      </c>
      <c r="AR275" s="133">
        <v>34.31</v>
      </c>
    </row>
    <row r="276" spans="1:44">
      <c r="A276" s="133">
        <v>273</v>
      </c>
      <c r="B276" s="133">
        <v>2720</v>
      </c>
      <c r="C276" s="137"/>
      <c r="D276" s="136" t="s">
        <v>316</v>
      </c>
      <c r="E276" s="143">
        <f t="shared" si="8"/>
        <v>33.74421052631579</v>
      </c>
      <c r="F276" s="143">
        <f t="shared" si="9"/>
        <v>33.753157894736837</v>
      </c>
      <c r="G276" s="140">
        <v>34.369999999999997</v>
      </c>
      <c r="H276" s="140">
        <v>33.950000000000003</v>
      </c>
      <c r="I276" s="140">
        <v>34.729999999999997</v>
      </c>
      <c r="J276" s="140">
        <v>35.58</v>
      </c>
      <c r="K276" s="140">
        <v>33.01</v>
      </c>
      <c r="L276" s="140">
        <v>33.08</v>
      </c>
      <c r="M276" s="140">
        <v>33.659999999999997</v>
      </c>
      <c r="N276" s="140">
        <v>34.1</v>
      </c>
      <c r="O276" s="140">
        <v>34.82</v>
      </c>
      <c r="P276" s="140">
        <v>34.26</v>
      </c>
      <c r="Q276" s="140">
        <v>34.25</v>
      </c>
      <c r="R276" s="140">
        <v>34.15</v>
      </c>
      <c r="S276" s="140">
        <v>33.380000000000003</v>
      </c>
      <c r="T276" s="140">
        <v>32.67</v>
      </c>
      <c r="U276" s="140">
        <v>34.1</v>
      </c>
      <c r="V276" s="140">
        <v>34.75</v>
      </c>
      <c r="W276" s="140">
        <v>34.29</v>
      </c>
      <c r="X276" s="140">
        <v>34.43</v>
      </c>
      <c r="Y276" s="140">
        <v>34.39</v>
      </c>
      <c r="Z276" s="140">
        <v>33.79</v>
      </c>
      <c r="AA276" s="140">
        <v>34.299999999999997</v>
      </c>
      <c r="AB276" s="140">
        <v>33.94</v>
      </c>
      <c r="AC276" s="140">
        <v>33.479999999999997</v>
      </c>
      <c r="AD276" s="140">
        <v>33.799999999999997</v>
      </c>
      <c r="AE276" s="140">
        <v>34.75</v>
      </c>
      <c r="AF276" s="140">
        <v>34.340000000000003</v>
      </c>
      <c r="AG276" s="140">
        <v>29.49</v>
      </c>
      <c r="AH276" s="140">
        <v>28.99</v>
      </c>
      <c r="AI276" s="140">
        <v>34.15</v>
      </c>
      <c r="AJ276" s="140">
        <v>33.79</v>
      </c>
      <c r="AK276" s="140">
        <v>32.619999999999997</v>
      </c>
      <c r="AL276" s="140">
        <v>33.869999999999997</v>
      </c>
      <c r="AM276" s="140">
        <v>32.72</v>
      </c>
      <c r="AN276" s="140">
        <v>32.9</v>
      </c>
      <c r="AO276" s="140">
        <v>34.68</v>
      </c>
      <c r="AP276" s="140">
        <v>34.630000000000003</v>
      </c>
      <c r="AQ276" s="140">
        <v>33.950000000000003</v>
      </c>
      <c r="AR276" s="133">
        <v>34.29</v>
      </c>
    </row>
    <row r="277" spans="1:44">
      <c r="A277" s="133">
        <v>274</v>
      </c>
      <c r="B277" s="133">
        <v>2730</v>
      </c>
      <c r="C277" s="137"/>
      <c r="D277" s="136" t="s">
        <v>316</v>
      </c>
      <c r="E277" s="143">
        <f t="shared" si="8"/>
        <v>33.712105263157888</v>
      </c>
      <c r="F277" s="143">
        <f t="shared" si="9"/>
        <v>33.73947368421053</v>
      </c>
      <c r="G277" s="140">
        <v>34.33</v>
      </c>
      <c r="H277" s="140">
        <v>33.909999999999997</v>
      </c>
      <c r="I277" s="140">
        <v>34.67</v>
      </c>
      <c r="J277" s="140">
        <v>35.21</v>
      </c>
      <c r="K277" s="140">
        <v>32.94</v>
      </c>
      <c r="L277" s="140">
        <v>33.1</v>
      </c>
      <c r="M277" s="140">
        <v>33.65</v>
      </c>
      <c r="N277" s="140">
        <v>34.04</v>
      </c>
      <c r="O277" s="140">
        <v>34.61</v>
      </c>
      <c r="P277" s="140">
        <v>34.299999999999997</v>
      </c>
      <c r="Q277" s="140">
        <v>34.33</v>
      </c>
      <c r="R277" s="140">
        <v>34.18</v>
      </c>
      <c r="S277" s="140">
        <v>33.369999999999997</v>
      </c>
      <c r="T277" s="140">
        <v>32.590000000000003</v>
      </c>
      <c r="U277" s="140">
        <v>34.07</v>
      </c>
      <c r="V277" s="140">
        <v>34.840000000000003</v>
      </c>
      <c r="W277" s="140">
        <v>34.200000000000003</v>
      </c>
      <c r="X277" s="140">
        <v>34.450000000000003</v>
      </c>
      <c r="Y277" s="140">
        <v>34.39</v>
      </c>
      <c r="Z277" s="140">
        <v>33.729999999999997</v>
      </c>
      <c r="AA277" s="140">
        <v>34.29</v>
      </c>
      <c r="AB277" s="140">
        <v>33.979999999999997</v>
      </c>
      <c r="AC277" s="140">
        <v>33.47</v>
      </c>
      <c r="AD277" s="140">
        <v>33.81</v>
      </c>
      <c r="AE277" s="140">
        <v>34.770000000000003</v>
      </c>
      <c r="AF277" s="140">
        <v>34.32</v>
      </c>
      <c r="AG277" s="140">
        <v>29.48</v>
      </c>
      <c r="AH277" s="140">
        <v>28.98</v>
      </c>
      <c r="AI277" s="140">
        <v>34.11</v>
      </c>
      <c r="AJ277" s="140">
        <v>33.81</v>
      </c>
      <c r="AK277" s="140">
        <v>32.53</v>
      </c>
      <c r="AL277" s="140">
        <v>33.92</v>
      </c>
      <c r="AM277" s="140">
        <v>32.729999999999997</v>
      </c>
      <c r="AN277" s="140">
        <v>32.89</v>
      </c>
      <c r="AO277" s="140">
        <v>34.68</v>
      </c>
      <c r="AP277" s="140">
        <v>34.67</v>
      </c>
      <c r="AQ277" s="140">
        <v>33.909999999999997</v>
      </c>
      <c r="AR277" s="133">
        <v>34.32</v>
      </c>
    </row>
    <row r="278" spans="1:44">
      <c r="A278" s="133">
        <v>275</v>
      </c>
      <c r="B278" s="133">
        <v>2740</v>
      </c>
      <c r="C278" s="137"/>
      <c r="D278" s="136" t="s">
        <v>316</v>
      </c>
      <c r="E278" s="143">
        <f t="shared" si="8"/>
        <v>33.69</v>
      </c>
      <c r="F278" s="143">
        <f t="shared" si="9"/>
        <v>33.72315789473685</v>
      </c>
      <c r="G278" s="140">
        <v>34.31</v>
      </c>
      <c r="H278" s="140">
        <v>33.869999999999997</v>
      </c>
      <c r="I278" s="140">
        <v>34.64</v>
      </c>
      <c r="J278" s="140">
        <v>34.92</v>
      </c>
      <c r="K278" s="140">
        <v>32.83</v>
      </c>
      <c r="L278" s="140">
        <v>33.08</v>
      </c>
      <c r="M278" s="140">
        <v>33.69</v>
      </c>
      <c r="N278" s="140">
        <v>34.07</v>
      </c>
      <c r="O278" s="140">
        <v>34.58</v>
      </c>
      <c r="P278" s="140">
        <v>34.29</v>
      </c>
      <c r="Q278" s="140">
        <v>34.369999999999997</v>
      </c>
      <c r="R278" s="140">
        <v>34.21</v>
      </c>
      <c r="S278" s="140">
        <v>33.450000000000003</v>
      </c>
      <c r="T278" s="140">
        <v>32.68</v>
      </c>
      <c r="U278" s="140">
        <v>34.090000000000003</v>
      </c>
      <c r="V278" s="140">
        <v>34.81</v>
      </c>
      <c r="W278" s="140">
        <v>34.159999999999997</v>
      </c>
      <c r="X278" s="140">
        <v>34.450000000000003</v>
      </c>
      <c r="Y278" s="140">
        <v>34.32</v>
      </c>
      <c r="Z278" s="140">
        <v>33.72</v>
      </c>
      <c r="AA278" s="140">
        <v>34.31</v>
      </c>
      <c r="AB278" s="140">
        <v>34.020000000000003</v>
      </c>
      <c r="AC278" s="140">
        <v>33.47</v>
      </c>
      <c r="AD278" s="140">
        <v>33.81</v>
      </c>
      <c r="AE278" s="140">
        <v>34.71</v>
      </c>
      <c r="AF278" s="140">
        <v>34.340000000000003</v>
      </c>
      <c r="AG278" s="140">
        <v>29.49</v>
      </c>
      <c r="AH278" s="140">
        <v>28.96</v>
      </c>
      <c r="AI278" s="140">
        <v>34.08</v>
      </c>
      <c r="AJ278" s="140">
        <v>33.78</v>
      </c>
      <c r="AK278" s="140">
        <v>32.28</v>
      </c>
      <c r="AL278" s="140">
        <v>33.950000000000003</v>
      </c>
      <c r="AM278" s="140">
        <v>32.76</v>
      </c>
      <c r="AN278" s="140">
        <v>32.82</v>
      </c>
      <c r="AO278" s="140">
        <v>34.659999999999997</v>
      </c>
      <c r="AP278" s="140">
        <v>34.630000000000003</v>
      </c>
      <c r="AQ278" s="140">
        <v>33.909999999999997</v>
      </c>
      <c r="AR278" s="133">
        <v>34.33</v>
      </c>
    </row>
    <row r="279" spans="1:44">
      <c r="A279" s="133">
        <v>276</v>
      </c>
      <c r="B279" s="133">
        <v>2750</v>
      </c>
      <c r="C279" s="137"/>
      <c r="D279" s="136" t="s">
        <v>316</v>
      </c>
      <c r="E279" s="143">
        <f t="shared" si="8"/>
        <v>33.680526315789471</v>
      </c>
      <c r="F279" s="143">
        <f t="shared" si="9"/>
        <v>33.681578947368415</v>
      </c>
      <c r="G279" s="140">
        <v>34.24</v>
      </c>
      <c r="H279" s="140">
        <v>33.75</v>
      </c>
      <c r="I279" s="140">
        <v>34.619999999999997</v>
      </c>
      <c r="J279" s="140">
        <v>34.75</v>
      </c>
      <c r="K279" s="140">
        <v>32.76</v>
      </c>
      <c r="L279" s="140">
        <v>33.07</v>
      </c>
      <c r="M279" s="140">
        <v>33.64</v>
      </c>
      <c r="N279" s="140">
        <v>34.04</v>
      </c>
      <c r="O279" s="140">
        <v>34.54</v>
      </c>
      <c r="P279" s="140">
        <v>34.25</v>
      </c>
      <c r="Q279" s="140">
        <v>34.36</v>
      </c>
      <c r="R279" s="140">
        <v>34.17</v>
      </c>
      <c r="S279" s="140">
        <v>33.479999999999997</v>
      </c>
      <c r="T279" s="140">
        <v>32.67</v>
      </c>
      <c r="U279" s="140">
        <v>34.18</v>
      </c>
      <c r="V279" s="140">
        <v>34.76</v>
      </c>
      <c r="W279" s="140">
        <v>34.32</v>
      </c>
      <c r="X279" s="140">
        <v>34.42</v>
      </c>
      <c r="Y279" s="140">
        <v>34.33</v>
      </c>
      <c r="Z279" s="140">
        <v>33.729999999999997</v>
      </c>
      <c r="AA279" s="140">
        <v>34.299999999999997</v>
      </c>
      <c r="AB279" s="140">
        <v>34.06</v>
      </c>
      <c r="AC279" s="140">
        <v>33.5</v>
      </c>
      <c r="AD279" s="140">
        <v>33.81</v>
      </c>
      <c r="AE279" s="140">
        <v>34.69</v>
      </c>
      <c r="AF279" s="140">
        <v>34.32</v>
      </c>
      <c r="AG279" s="140">
        <v>29.46</v>
      </c>
      <c r="AH279" s="140">
        <v>28.95</v>
      </c>
      <c r="AI279" s="140">
        <v>34.03</v>
      </c>
      <c r="AJ279" s="140">
        <v>33.770000000000003</v>
      </c>
      <c r="AK279" s="140">
        <v>32.340000000000003</v>
      </c>
      <c r="AL279" s="140">
        <v>33.909999999999997</v>
      </c>
      <c r="AM279" s="140">
        <v>32.75</v>
      </c>
      <c r="AN279" s="140">
        <v>32.799999999999997</v>
      </c>
      <c r="AO279" s="140">
        <v>34.46</v>
      </c>
      <c r="AP279" s="140">
        <v>34.409999999999997</v>
      </c>
      <c r="AQ279" s="140">
        <v>33.93</v>
      </c>
      <c r="AR279" s="133">
        <v>34.31</v>
      </c>
    </row>
    <row r="280" spans="1:44">
      <c r="A280" s="133">
        <v>277</v>
      </c>
      <c r="B280" s="133">
        <v>2760</v>
      </c>
      <c r="C280" s="135">
        <v>46</v>
      </c>
      <c r="D280" s="136" t="s">
        <v>316</v>
      </c>
      <c r="E280" s="143">
        <f t="shared" si="8"/>
        <v>33.671052631578945</v>
      </c>
      <c r="F280" s="143">
        <f t="shared" si="9"/>
        <v>33.655789473684209</v>
      </c>
      <c r="G280" s="140">
        <v>34.229999999999997</v>
      </c>
      <c r="H280" s="140">
        <v>33.67</v>
      </c>
      <c r="I280" s="140">
        <v>34.53</v>
      </c>
      <c r="J280" s="140">
        <v>34.549999999999997</v>
      </c>
      <c r="K280" s="140">
        <v>32.78</v>
      </c>
      <c r="L280" s="140">
        <v>33.090000000000003</v>
      </c>
      <c r="M280" s="140">
        <v>33.58</v>
      </c>
      <c r="N280" s="140">
        <v>34</v>
      </c>
      <c r="O280" s="140">
        <v>34.520000000000003</v>
      </c>
      <c r="P280" s="140">
        <v>34.26</v>
      </c>
      <c r="Q280" s="140">
        <v>34.340000000000003</v>
      </c>
      <c r="R280" s="140">
        <v>34.15</v>
      </c>
      <c r="S280" s="140">
        <v>33.53</v>
      </c>
      <c r="T280" s="140">
        <v>32.64</v>
      </c>
      <c r="U280" s="140">
        <v>34.28</v>
      </c>
      <c r="V280" s="140">
        <v>34.71</v>
      </c>
      <c r="W280" s="140">
        <v>34.4</v>
      </c>
      <c r="X280" s="140">
        <v>34.39</v>
      </c>
      <c r="Y280" s="140">
        <v>34.31</v>
      </c>
      <c r="Z280" s="140">
        <v>33.619999999999997</v>
      </c>
      <c r="AA280" s="140">
        <v>34.28</v>
      </c>
      <c r="AB280" s="140">
        <v>34.200000000000003</v>
      </c>
      <c r="AC280" s="140">
        <v>33.49</v>
      </c>
      <c r="AD280" s="140">
        <v>33.79</v>
      </c>
      <c r="AE280" s="140">
        <v>34.630000000000003</v>
      </c>
      <c r="AF280" s="140">
        <v>34.32</v>
      </c>
      <c r="AG280" s="140">
        <v>29.41</v>
      </c>
      <c r="AH280" s="140">
        <v>28.94</v>
      </c>
      <c r="AI280" s="140">
        <v>33.99</v>
      </c>
      <c r="AJ280" s="140">
        <v>33.86</v>
      </c>
      <c r="AK280" s="140">
        <v>32.43</v>
      </c>
      <c r="AL280" s="140">
        <v>33.89</v>
      </c>
      <c r="AM280" s="140">
        <v>32.79</v>
      </c>
      <c r="AN280" s="140">
        <v>32.799999999999997</v>
      </c>
      <c r="AO280" s="140">
        <v>34.270000000000003</v>
      </c>
      <c r="AP280" s="140">
        <v>34.29</v>
      </c>
      <c r="AQ280" s="140">
        <v>33.96</v>
      </c>
      <c r="AR280" s="133">
        <v>34.29</v>
      </c>
    </row>
    <row r="281" spans="1:44">
      <c r="A281" s="133">
        <v>278</v>
      </c>
      <c r="B281" s="133">
        <v>2770</v>
      </c>
      <c r="C281" s="137"/>
      <c r="D281" s="136" t="s">
        <v>316</v>
      </c>
      <c r="E281" s="143">
        <f t="shared" si="8"/>
        <v>33.657368421052631</v>
      </c>
      <c r="F281" s="143">
        <f t="shared" si="9"/>
        <v>33.633684210526312</v>
      </c>
      <c r="G281" s="140">
        <v>34.28</v>
      </c>
      <c r="H281" s="140">
        <v>33.74</v>
      </c>
      <c r="I281" s="140">
        <v>34.53</v>
      </c>
      <c r="J281" s="140">
        <v>34.33</v>
      </c>
      <c r="K281" s="140">
        <v>32.799999999999997</v>
      </c>
      <c r="L281" s="140">
        <v>33.1</v>
      </c>
      <c r="M281" s="140">
        <v>33.479999999999997</v>
      </c>
      <c r="N281" s="140">
        <v>33.9</v>
      </c>
      <c r="O281" s="140">
        <v>34.49</v>
      </c>
      <c r="P281" s="140">
        <v>34.200000000000003</v>
      </c>
      <c r="Q281" s="140">
        <v>34.44</v>
      </c>
      <c r="R281" s="140">
        <v>34.06</v>
      </c>
      <c r="S281" s="140">
        <v>33.54</v>
      </c>
      <c r="T281" s="140">
        <v>32.67</v>
      </c>
      <c r="U281" s="140">
        <v>34.25</v>
      </c>
      <c r="V281" s="140">
        <v>34.67</v>
      </c>
      <c r="W281" s="140">
        <v>34.42</v>
      </c>
      <c r="X281" s="140">
        <v>34.31</v>
      </c>
      <c r="Y281" s="140">
        <v>34.36</v>
      </c>
      <c r="Z281" s="140">
        <v>33.630000000000003</v>
      </c>
      <c r="AA281" s="140">
        <v>34.03</v>
      </c>
      <c r="AB281" s="140">
        <v>34.14</v>
      </c>
      <c r="AC281" s="140">
        <v>33.46</v>
      </c>
      <c r="AD281" s="140">
        <v>33.79</v>
      </c>
      <c r="AE281" s="140">
        <v>34.659999999999997</v>
      </c>
      <c r="AF281" s="140">
        <v>34.29</v>
      </c>
      <c r="AG281" s="140">
        <v>29.43</v>
      </c>
      <c r="AH281" s="140">
        <v>28.88</v>
      </c>
      <c r="AI281" s="140">
        <v>34.03</v>
      </c>
      <c r="AJ281" s="140">
        <v>33.83</v>
      </c>
      <c r="AK281" s="140">
        <v>32.380000000000003</v>
      </c>
      <c r="AL281" s="140">
        <v>33.869999999999997</v>
      </c>
      <c r="AM281" s="140">
        <v>32.76</v>
      </c>
      <c r="AN281" s="140">
        <v>33.049999999999997</v>
      </c>
      <c r="AO281" s="140">
        <v>34.229999999999997</v>
      </c>
      <c r="AP281" s="140">
        <v>34.200000000000003</v>
      </c>
      <c r="AQ281" s="140">
        <v>33.92</v>
      </c>
      <c r="AR281" s="133">
        <v>34.380000000000003</v>
      </c>
    </row>
    <row r="282" spans="1:44">
      <c r="A282" s="133">
        <v>279</v>
      </c>
      <c r="B282" s="133">
        <v>2780</v>
      </c>
      <c r="C282" s="137"/>
      <c r="D282" s="136" t="s">
        <v>316</v>
      </c>
      <c r="E282" s="143">
        <f t="shared" si="8"/>
        <v>33.65</v>
      </c>
      <c r="F282" s="143">
        <f t="shared" si="9"/>
        <v>33.608947368421063</v>
      </c>
      <c r="G282" s="140">
        <v>34.24</v>
      </c>
      <c r="H282" s="140">
        <v>33.78</v>
      </c>
      <c r="I282" s="140">
        <v>34.590000000000003</v>
      </c>
      <c r="J282" s="140">
        <v>34.270000000000003</v>
      </c>
      <c r="K282" s="140">
        <v>32.83</v>
      </c>
      <c r="L282" s="140">
        <v>33.119999999999997</v>
      </c>
      <c r="M282" s="140">
        <v>33.47</v>
      </c>
      <c r="N282" s="140">
        <v>33.869999999999997</v>
      </c>
      <c r="O282" s="140">
        <v>34.5</v>
      </c>
      <c r="P282" s="140">
        <v>34.26</v>
      </c>
      <c r="Q282" s="140">
        <v>34.450000000000003</v>
      </c>
      <c r="R282" s="140">
        <v>34.01</v>
      </c>
      <c r="S282" s="140">
        <v>33.5</v>
      </c>
      <c r="T282" s="140">
        <v>32.61</v>
      </c>
      <c r="U282" s="140">
        <v>34.24</v>
      </c>
      <c r="V282" s="140">
        <v>34.68</v>
      </c>
      <c r="W282" s="140">
        <v>34.58</v>
      </c>
      <c r="X282" s="140">
        <v>34.369999999999997</v>
      </c>
      <c r="Y282" s="140">
        <v>34.299999999999997</v>
      </c>
      <c r="Z282" s="140">
        <v>33.619999999999997</v>
      </c>
      <c r="AA282" s="140">
        <v>33.840000000000003</v>
      </c>
      <c r="AB282" s="140">
        <v>34.06</v>
      </c>
      <c r="AC282" s="140">
        <v>33.51</v>
      </c>
      <c r="AD282" s="140">
        <v>33.71</v>
      </c>
      <c r="AE282" s="140">
        <v>34.64</v>
      </c>
      <c r="AF282" s="140">
        <v>34.32</v>
      </c>
      <c r="AG282" s="140">
        <v>29.49</v>
      </c>
      <c r="AH282" s="140">
        <v>28.82</v>
      </c>
      <c r="AI282" s="140">
        <v>34.049999999999997</v>
      </c>
      <c r="AJ282" s="140">
        <v>33.85</v>
      </c>
      <c r="AK282" s="140">
        <v>32.24</v>
      </c>
      <c r="AL282" s="140">
        <v>33.81</v>
      </c>
      <c r="AM282" s="140">
        <v>32.869999999999997</v>
      </c>
      <c r="AN282" s="140">
        <v>32.94</v>
      </c>
      <c r="AO282" s="140">
        <v>34.159999999999997</v>
      </c>
      <c r="AP282" s="140">
        <v>34.07</v>
      </c>
      <c r="AQ282" s="140">
        <v>33.85</v>
      </c>
      <c r="AR282" s="133">
        <v>34.4</v>
      </c>
    </row>
    <row r="283" spans="1:44">
      <c r="A283" s="133">
        <v>280</v>
      </c>
      <c r="B283" s="133">
        <v>2790</v>
      </c>
      <c r="C283" s="137"/>
      <c r="D283" s="136" t="s">
        <v>316</v>
      </c>
      <c r="E283" s="143">
        <f t="shared" si="8"/>
        <v>33.6242105263158</v>
      </c>
      <c r="F283" s="143">
        <f t="shared" si="9"/>
        <v>33.590000000000003</v>
      </c>
      <c r="G283" s="140">
        <v>34.24</v>
      </c>
      <c r="H283" s="140">
        <v>33.700000000000003</v>
      </c>
      <c r="I283" s="140">
        <v>34.53</v>
      </c>
      <c r="J283" s="140">
        <v>34.270000000000003</v>
      </c>
      <c r="K283" s="140">
        <v>32.83</v>
      </c>
      <c r="L283" s="140">
        <v>33.07</v>
      </c>
      <c r="M283" s="140">
        <v>33.51</v>
      </c>
      <c r="N283" s="140">
        <v>33.83</v>
      </c>
      <c r="O283" s="140">
        <v>34.49</v>
      </c>
      <c r="P283" s="140">
        <v>34.200000000000003</v>
      </c>
      <c r="Q283" s="140">
        <v>34.5</v>
      </c>
      <c r="R283" s="140">
        <v>34.06</v>
      </c>
      <c r="S283" s="140">
        <v>33.49</v>
      </c>
      <c r="T283" s="140">
        <v>32.61</v>
      </c>
      <c r="U283" s="140">
        <v>34.24</v>
      </c>
      <c r="V283" s="140">
        <v>34.619999999999997</v>
      </c>
      <c r="W283" s="140">
        <v>34.549999999999997</v>
      </c>
      <c r="X283" s="140">
        <v>34.35</v>
      </c>
      <c r="Y283" s="140">
        <v>34.26</v>
      </c>
      <c r="Z283" s="140">
        <v>33.53</v>
      </c>
      <c r="AA283" s="140">
        <v>33.67</v>
      </c>
      <c r="AB283" s="140">
        <v>33.96</v>
      </c>
      <c r="AC283" s="140">
        <v>33.549999999999997</v>
      </c>
      <c r="AD283" s="140">
        <v>33.659999999999997</v>
      </c>
      <c r="AE283" s="140">
        <v>34.549999999999997</v>
      </c>
      <c r="AF283" s="140">
        <v>34.35</v>
      </c>
      <c r="AG283" s="140">
        <v>29.53</v>
      </c>
      <c r="AH283" s="140">
        <v>28.78</v>
      </c>
      <c r="AI283" s="140">
        <v>34.04</v>
      </c>
      <c r="AJ283" s="140">
        <v>33.85</v>
      </c>
      <c r="AK283" s="140">
        <v>32.159999999999997</v>
      </c>
      <c r="AL283" s="140">
        <v>33.799999999999997</v>
      </c>
      <c r="AM283" s="140">
        <v>32.78</v>
      </c>
      <c r="AN283" s="140">
        <v>33.06</v>
      </c>
      <c r="AO283" s="140">
        <v>34.07</v>
      </c>
      <c r="AP283" s="140">
        <v>34.06</v>
      </c>
      <c r="AQ283" s="140">
        <v>33.869999999999997</v>
      </c>
      <c r="AR283" s="133">
        <v>34.450000000000003</v>
      </c>
    </row>
    <row r="284" spans="1:44">
      <c r="A284" s="133">
        <v>281</v>
      </c>
      <c r="B284" s="133">
        <v>2800</v>
      </c>
      <c r="C284" s="137"/>
      <c r="D284" s="136" t="s">
        <v>316</v>
      </c>
      <c r="E284" s="143">
        <f t="shared" si="8"/>
        <v>33.610526315789471</v>
      </c>
      <c r="F284" s="143">
        <f t="shared" si="9"/>
        <v>33.557894736842101</v>
      </c>
      <c r="G284" s="140">
        <v>34.18</v>
      </c>
      <c r="H284" s="140">
        <v>33.64</v>
      </c>
      <c r="I284" s="140">
        <v>34.36</v>
      </c>
      <c r="J284" s="140">
        <v>34.36</v>
      </c>
      <c r="K284" s="140">
        <v>32.82</v>
      </c>
      <c r="L284" s="140">
        <v>33.049999999999997</v>
      </c>
      <c r="M284" s="140">
        <v>33.630000000000003</v>
      </c>
      <c r="N284" s="140">
        <v>33.85</v>
      </c>
      <c r="O284" s="140">
        <v>34.46</v>
      </c>
      <c r="P284" s="140">
        <v>34.14</v>
      </c>
      <c r="Q284" s="140">
        <v>34.54</v>
      </c>
      <c r="R284" s="140">
        <v>34.020000000000003</v>
      </c>
      <c r="S284" s="140">
        <v>33.479999999999997</v>
      </c>
      <c r="T284" s="140">
        <v>32.520000000000003</v>
      </c>
      <c r="U284" s="140">
        <v>34.299999999999997</v>
      </c>
      <c r="V284" s="140">
        <v>34.520000000000003</v>
      </c>
      <c r="W284" s="140">
        <v>34.54</v>
      </c>
      <c r="X284" s="140">
        <v>34.32</v>
      </c>
      <c r="Y284" s="140">
        <v>34.24</v>
      </c>
      <c r="Z284" s="140">
        <v>33.520000000000003</v>
      </c>
      <c r="AA284" s="140">
        <v>33.65</v>
      </c>
      <c r="AB284" s="140">
        <v>33.89</v>
      </c>
      <c r="AC284" s="140">
        <v>33.57</v>
      </c>
      <c r="AD284" s="140">
        <v>33.71</v>
      </c>
      <c r="AE284" s="140">
        <v>34.549999999999997</v>
      </c>
      <c r="AF284" s="140">
        <v>34.36</v>
      </c>
      <c r="AG284" s="140">
        <v>29.59</v>
      </c>
      <c r="AH284" s="140">
        <v>28.74</v>
      </c>
      <c r="AI284" s="140">
        <v>34.03</v>
      </c>
      <c r="AJ284" s="140">
        <v>33.770000000000003</v>
      </c>
      <c r="AK284" s="140">
        <v>32.049999999999997</v>
      </c>
      <c r="AL284" s="140">
        <v>33.770000000000003</v>
      </c>
      <c r="AM284" s="140">
        <v>32.76</v>
      </c>
      <c r="AN284" s="140">
        <v>32.96</v>
      </c>
      <c r="AO284" s="140">
        <v>34.01</v>
      </c>
      <c r="AP284" s="140">
        <v>34.020000000000003</v>
      </c>
      <c r="AQ284" s="140">
        <v>33.840000000000003</v>
      </c>
      <c r="AR284" s="133">
        <v>34.44</v>
      </c>
    </row>
    <row r="285" spans="1:44">
      <c r="A285" s="133">
        <v>282</v>
      </c>
      <c r="B285" s="133">
        <v>2810</v>
      </c>
      <c r="C285" s="137"/>
      <c r="D285" s="136" t="s">
        <v>316</v>
      </c>
      <c r="E285" s="143">
        <f t="shared" si="8"/>
        <v>33.615263157894738</v>
      </c>
      <c r="F285" s="143">
        <f t="shared" si="9"/>
        <v>33.54105263157895</v>
      </c>
      <c r="G285" s="140">
        <v>34.130000000000003</v>
      </c>
      <c r="H285" s="140">
        <v>33.57</v>
      </c>
      <c r="I285" s="140">
        <v>34.35</v>
      </c>
      <c r="J285" s="140">
        <v>34.47</v>
      </c>
      <c r="K285" s="140">
        <v>32.799999999999997</v>
      </c>
      <c r="L285" s="140">
        <v>32.96</v>
      </c>
      <c r="M285" s="140">
        <v>33.65</v>
      </c>
      <c r="N285" s="140">
        <v>33.79</v>
      </c>
      <c r="O285" s="140">
        <v>34.369999999999997</v>
      </c>
      <c r="P285" s="140">
        <v>34.090000000000003</v>
      </c>
      <c r="Q285" s="140">
        <v>34.549999999999997</v>
      </c>
      <c r="R285" s="140">
        <v>34.049999999999997</v>
      </c>
      <c r="S285" s="140">
        <v>33.47</v>
      </c>
      <c r="T285" s="140">
        <v>32.61</v>
      </c>
      <c r="U285" s="140">
        <v>34.29</v>
      </c>
      <c r="V285" s="140">
        <v>34.51</v>
      </c>
      <c r="W285" s="140">
        <v>34.54</v>
      </c>
      <c r="X285" s="140">
        <v>34.28</v>
      </c>
      <c r="Y285" s="140">
        <v>34.22</v>
      </c>
      <c r="Z285" s="140">
        <v>33.590000000000003</v>
      </c>
      <c r="AA285" s="140">
        <v>33.619999999999997</v>
      </c>
      <c r="AB285" s="140">
        <v>33.840000000000003</v>
      </c>
      <c r="AC285" s="140">
        <v>33.549999999999997</v>
      </c>
      <c r="AD285" s="140">
        <v>33.700000000000003</v>
      </c>
      <c r="AE285" s="140">
        <v>34.549999999999997</v>
      </c>
      <c r="AF285" s="140">
        <v>34.299999999999997</v>
      </c>
      <c r="AG285" s="140">
        <v>29.61</v>
      </c>
      <c r="AH285" s="140">
        <v>28.68</v>
      </c>
      <c r="AI285" s="140">
        <v>34.04</v>
      </c>
      <c r="AJ285" s="140">
        <v>33.75</v>
      </c>
      <c r="AK285" s="140">
        <v>32.229999999999997</v>
      </c>
      <c r="AL285" s="140">
        <v>33.770000000000003</v>
      </c>
      <c r="AM285" s="140">
        <v>32.76</v>
      </c>
      <c r="AN285" s="140">
        <v>32.92</v>
      </c>
      <c r="AO285" s="140">
        <v>34.11</v>
      </c>
      <c r="AP285" s="140">
        <v>34.01</v>
      </c>
      <c r="AQ285" s="140">
        <v>33.85</v>
      </c>
      <c r="AR285" s="133">
        <v>34.39</v>
      </c>
    </row>
    <row r="286" spans="1:44">
      <c r="A286" s="133">
        <v>283</v>
      </c>
      <c r="B286" s="133">
        <v>2820</v>
      </c>
      <c r="C286" s="135">
        <v>47</v>
      </c>
      <c r="D286" s="136" t="s">
        <v>316</v>
      </c>
      <c r="E286" s="143">
        <f t="shared" si="8"/>
        <v>33.614210526315787</v>
      </c>
      <c r="F286" s="143">
        <f t="shared" si="9"/>
        <v>33.515789473684208</v>
      </c>
      <c r="G286" s="140">
        <v>34.14</v>
      </c>
      <c r="H286" s="140">
        <v>33.6</v>
      </c>
      <c r="I286" s="140">
        <v>34.380000000000003</v>
      </c>
      <c r="J286" s="140">
        <v>34.46</v>
      </c>
      <c r="K286" s="140">
        <v>32.79</v>
      </c>
      <c r="L286" s="140">
        <v>32.89</v>
      </c>
      <c r="M286" s="140">
        <v>33.69</v>
      </c>
      <c r="N286" s="140">
        <v>33.729999999999997</v>
      </c>
      <c r="O286" s="140">
        <v>34.270000000000003</v>
      </c>
      <c r="P286" s="140">
        <v>34.049999999999997</v>
      </c>
      <c r="Q286" s="140">
        <v>34.549999999999997</v>
      </c>
      <c r="R286" s="140">
        <v>34.11</v>
      </c>
      <c r="S286" s="140">
        <v>33.46</v>
      </c>
      <c r="T286" s="140">
        <v>32.479999999999997</v>
      </c>
      <c r="U286" s="140">
        <v>34.36</v>
      </c>
      <c r="V286" s="140">
        <v>34.409999999999997</v>
      </c>
      <c r="W286" s="140">
        <v>34.57</v>
      </c>
      <c r="X286" s="140">
        <v>34.32</v>
      </c>
      <c r="Y286" s="140">
        <v>34.200000000000003</v>
      </c>
      <c r="Z286" s="140">
        <v>33.619999999999997</v>
      </c>
      <c r="AA286" s="140">
        <v>33.56</v>
      </c>
      <c r="AB286" s="140">
        <v>33.79</v>
      </c>
      <c r="AC286" s="140">
        <v>33.549999999999997</v>
      </c>
      <c r="AD286" s="140">
        <v>33.68</v>
      </c>
      <c r="AE286" s="140">
        <v>34.619999999999997</v>
      </c>
      <c r="AF286" s="140">
        <v>34.21</v>
      </c>
      <c r="AG286" s="140">
        <v>29.56</v>
      </c>
      <c r="AH286" s="140">
        <v>28.69</v>
      </c>
      <c r="AI286" s="140">
        <v>33.950000000000003</v>
      </c>
      <c r="AJ286" s="140">
        <v>33.75</v>
      </c>
      <c r="AK286" s="140">
        <v>32.229999999999997</v>
      </c>
      <c r="AL286" s="140">
        <v>33.729999999999997</v>
      </c>
      <c r="AM286" s="140">
        <v>32.67</v>
      </c>
      <c r="AN286" s="140">
        <v>32.86</v>
      </c>
      <c r="AO286" s="140">
        <v>34.229999999999997</v>
      </c>
      <c r="AP286" s="140">
        <v>34.049999999999997</v>
      </c>
      <c r="AQ286" s="140">
        <v>33.89</v>
      </c>
      <c r="AR286" s="133">
        <v>34.369999999999997</v>
      </c>
    </row>
    <row r="287" spans="1:44">
      <c r="A287" s="133">
        <v>284</v>
      </c>
      <c r="B287" s="133">
        <v>2830</v>
      </c>
      <c r="C287" s="137"/>
      <c r="D287" s="136" t="s">
        <v>316</v>
      </c>
      <c r="E287" s="143">
        <f t="shared" si="8"/>
        <v>33.624210526315785</v>
      </c>
      <c r="F287" s="143">
        <f t="shared" si="9"/>
        <v>33.508947368421047</v>
      </c>
      <c r="G287" s="140">
        <v>34.17</v>
      </c>
      <c r="H287" s="140">
        <v>33.57</v>
      </c>
      <c r="I287" s="140">
        <v>34.369999999999997</v>
      </c>
      <c r="J287" s="140">
        <v>34.380000000000003</v>
      </c>
      <c r="K287" s="140">
        <v>32.81</v>
      </c>
      <c r="L287" s="140">
        <v>32.909999999999997</v>
      </c>
      <c r="M287" s="140">
        <v>33.659999999999997</v>
      </c>
      <c r="N287" s="140">
        <v>33.700000000000003</v>
      </c>
      <c r="O287" s="140">
        <v>34.24</v>
      </c>
      <c r="P287" s="140">
        <v>34.01</v>
      </c>
      <c r="Q287" s="140">
        <v>34.520000000000003</v>
      </c>
      <c r="R287" s="140">
        <v>34.119999999999997</v>
      </c>
      <c r="S287" s="140">
        <v>33.450000000000003</v>
      </c>
      <c r="T287" s="140">
        <v>32.44</v>
      </c>
      <c r="U287" s="140">
        <v>34.46</v>
      </c>
      <c r="V287" s="140">
        <v>34.479999999999997</v>
      </c>
      <c r="W287" s="140">
        <v>34.54</v>
      </c>
      <c r="X287" s="140">
        <v>34.33</v>
      </c>
      <c r="Y287" s="140">
        <v>34.25</v>
      </c>
      <c r="Z287" s="140">
        <v>33.6</v>
      </c>
      <c r="AA287" s="140">
        <v>33.58</v>
      </c>
      <c r="AB287" s="140">
        <v>33.74</v>
      </c>
      <c r="AC287" s="140">
        <v>33.590000000000003</v>
      </c>
      <c r="AD287" s="140">
        <v>33.72</v>
      </c>
      <c r="AE287" s="140">
        <v>34.64</v>
      </c>
      <c r="AF287" s="140">
        <v>34.19</v>
      </c>
      <c r="AG287" s="140">
        <v>29.54</v>
      </c>
      <c r="AH287" s="140">
        <v>28.73</v>
      </c>
      <c r="AI287" s="140">
        <v>33.909999999999997</v>
      </c>
      <c r="AJ287" s="140">
        <v>33.78</v>
      </c>
      <c r="AK287" s="140">
        <v>32.270000000000003</v>
      </c>
      <c r="AL287" s="140">
        <v>33.68</v>
      </c>
      <c r="AM287" s="140">
        <v>32.67</v>
      </c>
      <c r="AN287" s="140">
        <v>32.9</v>
      </c>
      <c r="AO287" s="140">
        <v>34.28</v>
      </c>
      <c r="AP287" s="140">
        <v>34.020000000000003</v>
      </c>
      <c r="AQ287" s="140">
        <v>33.909999999999997</v>
      </c>
      <c r="AR287" s="133">
        <v>34.369999999999997</v>
      </c>
    </row>
    <row r="288" spans="1:44">
      <c r="A288" s="133">
        <v>285</v>
      </c>
      <c r="B288" s="133">
        <v>2840</v>
      </c>
      <c r="C288" s="137"/>
      <c r="D288" s="136" t="s">
        <v>316</v>
      </c>
      <c r="E288" s="143">
        <f t="shared" si="8"/>
        <v>33.614210526315787</v>
      </c>
      <c r="F288" s="143">
        <f t="shared" si="9"/>
        <v>33.499473684210528</v>
      </c>
      <c r="G288" s="140">
        <v>34.22</v>
      </c>
      <c r="H288" s="140">
        <v>33.56</v>
      </c>
      <c r="I288" s="140">
        <v>34.39</v>
      </c>
      <c r="J288" s="140">
        <v>34.26</v>
      </c>
      <c r="K288" s="140">
        <v>32.83</v>
      </c>
      <c r="L288" s="140">
        <v>32.93</v>
      </c>
      <c r="M288" s="140">
        <v>33.700000000000003</v>
      </c>
      <c r="N288" s="140">
        <v>33.79</v>
      </c>
      <c r="O288" s="140">
        <v>34.15</v>
      </c>
      <c r="P288" s="140">
        <v>34.04</v>
      </c>
      <c r="Q288" s="140">
        <v>34.49</v>
      </c>
      <c r="R288" s="140">
        <v>33.96</v>
      </c>
      <c r="S288" s="140">
        <v>33.35</v>
      </c>
      <c r="T288" s="140">
        <v>32.479999999999997</v>
      </c>
      <c r="U288" s="140">
        <v>34.49</v>
      </c>
      <c r="V288" s="140">
        <v>34.549999999999997</v>
      </c>
      <c r="W288" s="140">
        <v>34.51</v>
      </c>
      <c r="X288" s="140">
        <v>34.32</v>
      </c>
      <c r="Y288" s="140">
        <v>34.22</v>
      </c>
      <c r="Z288" s="140">
        <v>33.56</v>
      </c>
      <c r="AA288" s="140">
        <v>33.64</v>
      </c>
      <c r="AB288" s="140">
        <v>33.76</v>
      </c>
      <c r="AC288" s="140">
        <v>33.57</v>
      </c>
      <c r="AD288" s="140">
        <v>33.74</v>
      </c>
      <c r="AE288" s="140">
        <v>34.590000000000003</v>
      </c>
      <c r="AF288" s="140">
        <v>34.18</v>
      </c>
      <c r="AG288" s="140">
        <v>29.54</v>
      </c>
      <c r="AH288" s="140">
        <v>28.78</v>
      </c>
      <c r="AI288" s="140">
        <v>33.85</v>
      </c>
      <c r="AJ288" s="140">
        <v>33.770000000000003</v>
      </c>
      <c r="AK288" s="140">
        <v>32.25</v>
      </c>
      <c r="AL288" s="140">
        <v>33.57</v>
      </c>
      <c r="AM288" s="140">
        <v>32.64</v>
      </c>
      <c r="AN288" s="140">
        <v>32.950000000000003</v>
      </c>
      <c r="AO288" s="140">
        <v>34.32</v>
      </c>
      <c r="AP288" s="140">
        <v>33.92</v>
      </c>
      <c r="AQ288" s="140">
        <v>33.92</v>
      </c>
      <c r="AR288" s="133">
        <v>34.369999999999997</v>
      </c>
    </row>
    <row r="289" spans="1:44">
      <c r="A289" s="133">
        <v>286</v>
      </c>
      <c r="B289" s="133">
        <v>2850</v>
      </c>
      <c r="C289" s="137"/>
      <c r="D289" s="136" t="s">
        <v>316</v>
      </c>
      <c r="E289" s="143">
        <f t="shared" si="8"/>
        <v>33.602105263157888</v>
      </c>
      <c r="F289" s="143">
        <f t="shared" si="9"/>
        <v>33.479473684210525</v>
      </c>
      <c r="G289" s="133">
        <v>34.200000000000003</v>
      </c>
      <c r="H289" s="133">
        <v>33.6</v>
      </c>
      <c r="I289" s="133">
        <v>34.33</v>
      </c>
      <c r="J289" s="133">
        <v>34.32</v>
      </c>
      <c r="K289" s="133">
        <v>32.85</v>
      </c>
      <c r="L289" s="133">
        <v>32.92</v>
      </c>
      <c r="M289" s="133">
        <v>33.72</v>
      </c>
      <c r="N289" s="133">
        <v>33.82</v>
      </c>
      <c r="O289" s="133">
        <v>34.130000000000003</v>
      </c>
      <c r="P289" s="133">
        <v>34.049999999999997</v>
      </c>
      <c r="Q289" s="133">
        <v>34.299999999999997</v>
      </c>
      <c r="R289" s="133">
        <v>33.840000000000003</v>
      </c>
      <c r="S289" s="133">
        <v>33.270000000000003</v>
      </c>
      <c r="T289" s="133">
        <v>32.479999999999997</v>
      </c>
      <c r="U289" s="133">
        <v>34.369999999999997</v>
      </c>
      <c r="V289" s="133">
        <v>34.590000000000003</v>
      </c>
      <c r="W289" s="133">
        <v>34.51</v>
      </c>
      <c r="X289" s="133">
        <v>34.229999999999997</v>
      </c>
      <c r="Y289" s="133">
        <v>34.25</v>
      </c>
      <c r="Z289" s="133">
        <v>33.520000000000003</v>
      </c>
      <c r="AA289" s="133">
        <v>33.729999999999997</v>
      </c>
      <c r="AB289" s="133">
        <v>33.729999999999997</v>
      </c>
      <c r="AC289" s="133">
        <v>33.6</v>
      </c>
      <c r="AD289" s="133">
        <v>33.74</v>
      </c>
      <c r="AE289" s="133">
        <v>34.6</v>
      </c>
      <c r="AF289" s="133">
        <v>34.090000000000003</v>
      </c>
      <c r="AG289" s="133">
        <v>29.59</v>
      </c>
      <c r="AH289" s="133">
        <v>28.75</v>
      </c>
      <c r="AI289" s="133">
        <v>33.93</v>
      </c>
      <c r="AJ289" s="133">
        <v>33.81</v>
      </c>
      <c r="AK289" s="133">
        <v>32.15</v>
      </c>
      <c r="AL289" s="133">
        <v>33.54</v>
      </c>
      <c r="AM289" s="133">
        <v>32.659999999999997</v>
      </c>
      <c r="AN289" s="133">
        <v>32.89</v>
      </c>
      <c r="AO289" s="133">
        <v>34.340000000000003</v>
      </c>
      <c r="AP289" s="133">
        <v>33.79</v>
      </c>
      <c r="AQ289" s="133">
        <v>33.909999999999997</v>
      </c>
      <c r="AR289" s="133">
        <v>34.4</v>
      </c>
    </row>
    <row r="290" spans="1:44">
      <c r="A290" s="133">
        <v>287</v>
      </c>
      <c r="B290" s="133">
        <v>2860</v>
      </c>
      <c r="C290" s="137"/>
      <c r="D290" s="136" t="s">
        <v>316</v>
      </c>
      <c r="E290" s="143">
        <f t="shared" si="8"/>
        <v>33.591578947368426</v>
      </c>
      <c r="F290" s="143">
        <f t="shared" si="9"/>
        <v>33.484210526315799</v>
      </c>
      <c r="G290" s="133">
        <v>34.24</v>
      </c>
      <c r="H290" s="133">
        <v>33.6</v>
      </c>
      <c r="I290" s="133">
        <v>34.26</v>
      </c>
      <c r="J290" s="133">
        <v>34.380000000000003</v>
      </c>
      <c r="K290" s="133">
        <v>32.840000000000003</v>
      </c>
      <c r="L290" s="133">
        <v>32.909999999999997</v>
      </c>
      <c r="M290" s="133">
        <v>33.68</v>
      </c>
      <c r="N290" s="133">
        <v>33.79</v>
      </c>
      <c r="O290" s="133">
        <v>34.119999999999997</v>
      </c>
      <c r="P290" s="133">
        <v>34.04</v>
      </c>
      <c r="Q290" s="133">
        <v>34.18</v>
      </c>
      <c r="R290" s="133">
        <v>33.869999999999997</v>
      </c>
      <c r="S290" s="133">
        <v>33.17</v>
      </c>
      <c r="T290" s="133">
        <v>32.409999999999997</v>
      </c>
      <c r="U290" s="133">
        <v>34.25</v>
      </c>
      <c r="V290" s="133">
        <v>34.619999999999997</v>
      </c>
      <c r="W290" s="133">
        <v>34.54</v>
      </c>
      <c r="X290" s="133">
        <v>34.130000000000003</v>
      </c>
      <c r="Y290" s="133">
        <v>34.229999999999997</v>
      </c>
      <c r="Z290" s="133">
        <v>33.479999999999997</v>
      </c>
      <c r="AA290" s="133">
        <v>33.76</v>
      </c>
      <c r="AB290" s="133">
        <v>33.79</v>
      </c>
      <c r="AC290" s="133">
        <v>33.64</v>
      </c>
      <c r="AD290" s="133">
        <v>33.729999999999997</v>
      </c>
      <c r="AE290" s="133">
        <v>34.61</v>
      </c>
      <c r="AF290" s="133">
        <v>34.1</v>
      </c>
      <c r="AG290" s="133">
        <v>29.53</v>
      </c>
      <c r="AH290" s="133">
        <v>28.75</v>
      </c>
      <c r="AI290" s="133">
        <v>33.92</v>
      </c>
      <c r="AJ290" s="133">
        <v>33.85</v>
      </c>
      <c r="AK290" s="133">
        <v>32.200000000000003</v>
      </c>
      <c r="AL290" s="133">
        <v>33.630000000000003</v>
      </c>
      <c r="AM290" s="133">
        <v>32.770000000000003</v>
      </c>
      <c r="AN290" s="133">
        <v>32.93</v>
      </c>
      <c r="AO290" s="133">
        <v>34.33</v>
      </c>
      <c r="AP290" s="133">
        <v>33.86</v>
      </c>
      <c r="AQ290" s="133">
        <v>33.97</v>
      </c>
      <c r="AR290" s="133">
        <v>34.33</v>
      </c>
    </row>
    <row r="291" spans="1:44">
      <c r="A291" s="133">
        <v>288</v>
      </c>
      <c r="B291" s="133">
        <v>2870</v>
      </c>
      <c r="C291" s="137"/>
      <c r="D291" s="136" t="s">
        <v>316</v>
      </c>
      <c r="E291" s="143">
        <f t="shared" si="8"/>
        <v>33.602631578947374</v>
      </c>
      <c r="F291" s="143">
        <f t="shared" si="9"/>
        <v>33.457894736842107</v>
      </c>
      <c r="G291" s="133">
        <v>34.21</v>
      </c>
      <c r="H291" s="133">
        <v>33.56</v>
      </c>
      <c r="I291" s="133">
        <v>34.229999999999997</v>
      </c>
      <c r="J291" s="133">
        <v>34.29</v>
      </c>
      <c r="K291" s="133">
        <v>32.89</v>
      </c>
      <c r="L291" s="133">
        <v>32.880000000000003</v>
      </c>
      <c r="M291" s="133">
        <v>33.619999999999997</v>
      </c>
      <c r="N291" s="133">
        <v>33.76</v>
      </c>
      <c r="O291" s="133">
        <v>34.090000000000003</v>
      </c>
      <c r="P291" s="133">
        <v>33.97</v>
      </c>
      <c r="Q291" s="133">
        <v>34.130000000000003</v>
      </c>
      <c r="R291" s="133">
        <v>33.83</v>
      </c>
      <c r="S291" s="133">
        <v>33</v>
      </c>
      <c r="T291" s="133">
        <v>32.39</v>
      </c>
      <c r="U291" s="133">
        <v>34.159999999999997</v>
      </c>
      <c r="V291" s="133">
        <v>34.54</v>
      </c>
      <c r="W291" s="133">
        <v>34.53</v>
      </c>
      <c r="X291" s="133">
        <v>34.200000000000003</v>
      </c>
      <c r="Y291" s="133">
        <v>34.25</v>
      </c>
      <c r="Z291" s="133">
        <v>33.44</v>
      </c>
      <c r="AA291" s="133">
        <v>33.92</v>
      </c>
      <c r="AB291" s="133">
        <v>33.840000000000003</v>
      </c>
      <c r="AC291" s="133">
        <v>33.659999999999997</v>
      </c>
      <c r="AD291" s="133">
        <v>33.67</v>
      </c>
      <c r="AE291" s="133">
        <v>34.61</v>
      </c>
      <c r="AF291" s="133">
        <v>34</v>
      </c>
      <c r="AG291" s="133">
        <v>29.5</v>
      </c>
      <c r="AH291" s="133">
        <v>28.73</v>
      </c>
      <c r="AI291" s="133">
        <v>33.93</v>
      </c>
      <c r="AJ291" s="133">
        <v>33.869999999999997</v>
      </c>
      <c r="AK291" s="133">
        <v>32.57</v>
      </c>
      <c r="AL291" s="133">
        <v>33.64</v>
      </c>
      <c r="AM291" s="133">
        <v>32.840000000000003</v>
      </c>
      <c r="AN291" s="133">
        <v>32.94</v>
      </c>
      <c r="AO291" s="133">
        <v>34.29</v>
      </c>
      <c r="AP291" s="133">
        <v>33.840000000000003</v>
      </c>
      <c r="AQ291" s="133">
        <v>34.020000000000003</v>
      </c>
      <c r="AR291" s="133">
        <v>34.31</v>
      </c>
    </row>
    <row r="292" spans="1:44">
      <c r="A292" s="133">
        <v>289</v>
      </c>
      <c r="B292" s="133">
        <v>2880</v>
      </c>
      <c r="C292" s="135">
        <v>48</v>
      </c>
      <c r="D292" s="136" t="s">
        <v>316</v>
      </c>
      <c r="E292" s="143">
        <f t="shared" si="8"/>
        <v>33.597368421052636</v>
      </c>
      <c r="F292" s="143">
        <f t="shared" si="9"/>
        <v>33.443684210526321</v>
      </c>
      <c r="G292" s="133">
        <v>34.15</v>
      </c>
      <c r="H292" s="133">
        <v>33.520000000000003</v>
      </c>
      <c r="I292" s="133">
        <v>34.11</v>
      </c>
      <c r="J292" s="133">
        <v>34.28</v>
      </c>
      <c r="K292" s="133">
        <v>32.92</v>
      </c>
      <c r="L292" s="133">
        <v>32.869999999999997</v>
      </c>
      <c r="M292" s="133">
        <v>33.64</v>
      </c>
      <c r="N292" s="133">
        <v>33.58</v>
      </c>
      <c r="O292" s="133">
        <v>34.1</v>
      </c>
      <c r="P292" s="133">
        <v>33.979999999999997</v>
      </c>
      <c r="Q292" s="133">
        <v>34.11</v>
      </c>
      <c r="R292" s="133">
        <v>33.81</v>
      </c>
      <c r="S292" s="133">
        <v>32.86</v>
      </c>
      <c r="T292" s="133">
        <v>32.270000000000003</v>
      </c>
      <c r="U292" s="133">
        <v>34.090000000000003</v>
      </c>
      <c r="V292" s="133">
        <v>34.6</v>
      </c>
      <c r="W292" s="133">
        <v>34.51</v>
      </c>
      <c r="X292" s="133">
        <v>34.21</v>
      </c>
      <c r="Y292" s="133">
        <v>34.24</v>
      </c>
      <c r="Z292" s="133">
        <v>33.47</v>
      </c>
      <c r="AA292" s="133">
        <v>34.07</v>
      </c>
      <c r="AB292" s="133">
        <v>33.89</v>
      </c>
      <c r="AC292" s="133">
        <v>33.64</v>
      </c>
      <c r="AD292" s="133">
        <v>33.700000000000003</v>
      </c>
      <c r="AE292" s="133">
        <v>34.549999999999997</v>
      </c>
      <c r="AF292" s="133">
        <v>33.950000000000003</v>
      </c>
      <c r="AG292" s="133">
        <v>29.52</v>
      </c>
      <c r="AH292" s="133">
        <v>28.68</v>
      </c>
      <c r="AI292" s="133">
        <v>34.08</v>
      </c>
      <c r="AJ292" s="133">
        <v>33.89</v>
      </c>
      <c r="AK292" s="133">
        <v>32.58</v>
      </c>
      <c r="AL292" s="133">
        <v>33.57</v>
      </c>
      <c r="AM292" s="133">
        <v>32.82</v>
      </c>
      <c r="AN292" s="133">
        <v>32.96</v>
      </c>
      <c r="AO292" s="133">
        <v>34.29</v>
      </c>
      <c r="AP292" s="133">
        <v>33.869999999999997</v>
      </c>
      <c r="AQ292" s="133">
        <v>34.07</v>
      </c>
      <c r="AR292" s="133">
        <v>34.33</v>
      </c>
    </row>
    <row r="293" spans="1:44">
      <c r="A293" s="133">
        <v>290</v>
      </c>
      <c r="B293" s="133">
        <v>2890</v>
      </c>
      <c r="C293" s="137"/>
      <c r="D293" s="136" t="s">
        <v>316</v>
      </c>
      <c r="E293" s="143">
        <f t="shared" si="8"/>
        <v>33.595263157894735</v>
      </c>
      <c r="F293" s="143">
        <f t="shared" si="9"/>
        <v>33.443684210526321</v>
      </c>
      <c r="G293" s="133">
        <v>34.07</v>
      </c>
      <c r="H293" s="133">
        <v>33.520000000000003</v>
      </c>
      <c r="I293" s="133">
        <v>34.130000000000003</v>
      </c>
      <c r="J293" s="133">
        <v>34.28</v>
      </c>
      <c r="K293" s="133">
        <v>32.909999999999997</v>
      </c>
      <c r="L293" s="133">
        <v>32.869999999999997</v>
      </c>
      <c r="M293" s="133">
        <v>33.67</v>
      </c>
      <c r="N293" s="133">
        <v>33.450000000000003</v>
      </c>
      <c r="O293" s="133">
        <v>34.14</v>
      </c>
      <c r="P293" s="133">
        <v>34.090000000000003</v>
      </c>
      <c r="Q293" s="133">
        <v>34.06</v>
      </c>
      <c r="R293" s="133">
        <v>33.770000000000003</v>
      </c>
      <c r="S293" s="133">
        <v>32.909999999999997</v>
      </c>
      <c r="T293" s="133">
        <v>32.340000000000003</v>
      </c>
      <c r="U293" s="133">
        <v>34.07</v>
      </c>
      <c r="V293" s="133">
        <v>34.659999999999997</v>
      </c>
      <c r="W293" s="133">
        <v>34.5</v>
      </c>
      <c r="X293" s="133">
        <v>34.24</v>
      </c>
      <c r="Y293" s="133">
        <v>34.229999999999997</v>
      </c>
      <c r="Z293" s="133">
        <v>33.450000000000003</v>
      </c>
      <c r="AA293" s="133">
        <v>34.130000000000003</v>
      </c>
      <c r="AB293" s="133">
        <v>33.799999999999997</v>
      </c>
      <c r="AC293" s="133">
        <v>33.58</v>
      </c>
      <c r="AD293" s="133">
        <v>33.72</v>
      </c>
      <c r="AE293" s="133">
        <v>34.61</v>
      </c>
      <c r="AF293" s="133">
        <v>33.89</v>
      </c>
      <c r="AG293" s="133">
        <v>29.57</v>
      </c>
      <c r="AH293" s="133">
        <v>28.69</v>
      </c>
      <c r="AI293" s="133">
        <v>34.15</v>
      </c>
      <c r="AJ293" s="133">
        <v>33.880000000000003</v>
      </c>
      <c r="AK293" s="133">
        <v>32.5</v>
      </c>
      <c r="AL293" s="133">
        <v>33.53</v>
      </c>
      <c r="AM293" s="133">
        <v>32.799999999999997</v>
      </c>
      <c r="AN293" s="133">
        <v>33.04</v>
      </c>
      <c r="AO293" s="133">
        <v>34.28</v>
      </c>
      <c r="AP293" s="133">
        <v>33.869999999999997</v>
      </c>
      <c r="AQ293" s="133">
        <v>34</v>
      </c>
      <c r="AR293" s="133">
        <v>34.340000000000003</v>
      </c>
    </row>
    <row r="294" spans="1:44">
      <c r="A294" s="133">
        <v>291</v>
      </c>
      <c r="B294" s="133">
        <v>2900</v>
      </c>
      <c r="C294" s="137"/>
      <c r="D294" s="136" t="s">
        <v>316</v>
      </c>
      <c r="E294" s="143">
        <f t="shared" si="8"/>
        <v>33.602631578947374</v>
      </c>
      <c r="F294" s="143">
        <f t="shared" si="9"/>
        <v>33.411052631578954</v>
      </c>
      <c r="G294" s="133">
        <v>34.07</v>
      </c>
      <c r="H294" s="133">
        <v>33.42</v>
      </c>
      <c r="I294" s="133">
        <v>34.130000000000003</v>
      </c>
      <c r="J294" s="133">
        <v>34.21</v>
      </c>
      <c r="K294" s="133">
        <v>32.909999999999997</v>
      </c>
      <c r="L294" s="133">
        <v>32.85</v>
      </c>
      <c r="M294" s="133">
        <v>33.619999999999997</v>
      </c>
      <c r="N294" s="133">
        <v>33.5</v>
      </c>
      <c r="O294" s="133">
        <v>34.14</v>
      </c>
      <c r="P294" s="133">
        <v>34.06</v>
      </c>
      <c r="Q294" s="133">
        <v>34.06</v>
      </c>
      <c r="R294" s="133">
        <v>33.74</v>
      </c>
      <c r="S294" s="133">
        <v>32.840000000000003</v>
      </c>
      <c r="T294" s="133">
        <v>32.450000000000003</v>
      </c>
      <c r="U294" s="133">
        <v>34.229999999999997</v>
      </c>
      <c r="V294" s="133">
        <v>34.56</v>
      </c>
      <c r="W294" s="133">
        <v>34.51</v>
      </c>
      <c r="X294" s="133">
        <v>34.1</v>
      </c>
      <c r="Y294" s="133">
        <v>34.25</v>
      </c>
      <c r="Z294" s="133">
        <v>33.450000000000003</v>
      </c>
      <c r="AA294" s="133">
        <v>34.159999999999997</v>
      </c>
      <c r="AB294" s="133">
        <v>33.72</v>
      </c>
      <c r="AC294" s="133">
        <v>33.6</v>
      </c>
      <c r="AD294" s="133">
        <v>33.68</v>
      </c>
      <c r="AE294" s="133">
        <v>34.590000000000003</v>
      </c>
      <c r="AF294" s="133">
        <v>33.9</v>
      </c>
      <c r="AG294" s="133">
        <v>29.54</v>
      </c>
      <c r="AH294" s="133">
        <v>28.71</v>
      </c>
      <c r="AI294" s="133">
        <v>34.19</v>
      </c>
      <c r="AJ294" s="133">
        <v>33.840000000000003</v>
      </c>
      <c r="AK294" s="133">
        <v>32.549999999999997</v>
      </c>
      <c r="AL294" s="133">
        <v>33.6</v>
      </c>
      <c r="AM294" s="133">
        <v>32.82</v>
      </c>
      <c r="AN294" s="133">
        <v>32.840000000000003</v>
      </c>
      <c r="AO294" s="133">
        <v>34.29</v>
      </c>
      <c r="AP294" s="133">
        <v>33.86</v>
      </c>
      <c r="AQ294" s="133">
        <v>33.950000000000003</v>
      </c>
      <c r="AR294" s="133">
        <v>34.32</v>
      </c>
    </row>
    <row r="295" spans="1:44">
      <c r="A295" s="133">
        <v>292</v>
      </c>
      <c r="B295" s="133">
        <v>2910</v>
      </c>
      <c r="C295" s="137"/>
      <c r="D295" s="136" t="s">
        <v>316</v>
      </c>
      <c r="E295" s="143">
        <f t="shared" si="8"/>
        <v>33.573157894736838</v>
      </c>
      <c r="F295" s="143">
        <f t="shared" si="9"/>
        <v>33.377894736842102</v>
      </c>
      <c r="G295" s="133">
        <v>34.020000000000003</v>
      </c>
      <c r="H295" s="133">
        <v>33.299999999999997</v>
      </c>
      <c r="I295" s="133">
        <v>34.14</v>
      </c>
      <c r="J295" s="133">
        <v>34.14</v>
      </c>
      <c r="K295" s="133">
        <v>32.86</v>
      </c>
      <c r="L295" s="133">
        <v>32.75</v>
      </c>
      <c r="M295" s="133">
        <v>33.6</v>
      </c>
      <c r="N295" s="133">
        <v>33.54</v>
      </c>
      <c r="O295" s="133">
        <v>34.15</v>
      </c>
      <c r="P295" s="133">
        <v>34.06</v>
      </c>
      <c r="Q295" s="133">
        <v>34.049999999999997</v>
      </c>
      <c r="R295" s="133">
        <v>33.700000000000003</v>
      </c>
      <c r="S295" s="133">
        <v>32.51</v>
      </c>
      <c r="T295" s="133">
        <v>32.4</v>
      </c>
      <c r="U295" s="133">
        <v>34.22</v>
      </c>
      <c r="V295" s="133">
        <v>34.54</v>
      </c>
      <c r="W295" s="133">
        <v>34.47</v>
      </c>
      <c r="X295" s="133">
        <v>33.979999999999997</v>
      </c>
      <c r="Y295" s="133">
        <v>34.270000000000003</v>
      </c>
      <c r="Z295" s="133">
        <v>33.46</v>
      </c>
      <c r="AA295" s="133">
        <v>34.14</v>
      </c>
      <c r="AB295" s="133">
        <v>33.68</v>
      </c>
      <c r="AC295" s="133">
        <v>33.54</v>
      </c>
      <c r="AD295" s="133">
        <v>33.72</v>
      </c>
      <c r="AE295" s="133">
        <v>34.590000000000003</v>
      </c>
      <c r="AF295" s="133">
        <v>33.909999999999997</v>
      </c>
      <c r="AG295" s="133">
        <v>29.51</v>
      </c>
      <c r="AH295" s="133">
        <v>28.69</v>
      </c>
      <c r="AI295" s="133">
        <v>34.22</v>
      </c>
      <c r="AJ295" s="133">
        <v>33.840000000000003</v>
      </c>
      <c r="AK295" s="133">
        <v>32.51</v>
      </c>
      <c r="AL295" s="133">
        <v>33.57</v>
      </c>
      <c r="AM295" s="133">
        <v>32.869999999999997</v>
      </c>
      <c r="AN295" s="133">
        <v>32.770000000000003</v>
      </c>
      <c r="AO295" s="133">
        <v>34.29</v>
      </c>
      <c r="AP295" s="133">
        <v>33.86</v>
      </c>
      <c r="AQ295" s="133">
        <v>33.93</v>
      </c>
      <c r="AR295" s="133">
        <v>34.270000000000003</v>
      </c>
    </row>
    <row r="296" spans="1:44">
      <c r="A296" s="133">
        <v>293</v>
      </c>
      <c r="B296" s="133">
        <v>2920</v>
      </c>
      <c r="C296" s="137"/>
      <c r="D296" s="136" t="s">
        <v>316</v>
      </c>
      <c r="E296" s="143">
        <f t="shared" si="8"/>
        <v>33.563157894736847</v>
      </c>
      <c r="F296" s="143">
        <f t="shared" si="9"/>
        <v>33.377894736842102</v>
      </c>
      <c r="G296" s="133">
        <v>34.049999999999997</v>
      </c>
      <c r="H296" s="133">
        <v>33.21</v>
      </c>
      <c r="I296" s="133">
        <v>34.049999999999997</v>
      </c>
      <c r="J296" s="133">
        <v>34.090000000000003</v>
      </c>
      <c r="K296" s="133">
        <v>32.74</v>
      </c>
      <c r="L296" s="133">
        <v>32.630000000000003</v>
      </c>
      <c r="M296" s="133">
        <v>33.76</v>
      </c>
      <c r="N296" s="133">
        <v>33.68</v>
      </c>
      <c r="O296" s="133">
        <v>34.19</v>
      </c>
      <c r="P296" s="133">
        <v>34.08</v>
      </c>
      <c r="Q296" s="133">
        <v>33.94</v>
      </c>
      <c r="R296" s="133">
        <v>33.729999999999997</v>
      </c>
      <c r="S296" s="133">
        <v>32.409999999999997</v>
      </c>
      <c r="T296" s="133">
        <v>32.47</v>
      </c>
      <c r="U296" s="133">
        <v>34.15</v>
      </c>
      <c r="V296" s="133">
        <v>34.54</v>
      </c>
      <c r="W296" s="133">
        <v>34.479999999999997</v>
      </c>
      <c r="X296" s="133">
        <v>33.93</v>
      </c>
      <c r="Y296" s="133">
        <v>34.28</v>
      </c>
      <c r="Z296" s="133">
        <v>33.43</v>
      </c>
      <c r="AA296" s="133">
        <v>34.17</v>
      </c>
      <c r="AB296" s="133">
        <v>33.68</v>
      </c>
      <c r="AC296" s="133">
        <v>33.51</v>
      </c>
      <c r="AD296" s="133">
        <v>33.700000000000003</v>
      </c>
      <c r="AE296" s="133">
        <v>34.61</v>
      </c>
      <c r="AF296" s="133">
        <v>33.99</v>
      </c>
      <c r="AG296" s="133">
        <v>29.49</v>
      </c>
      <c r="AH296" s="133">
        <v>28.67</v>
      </c>
      <c r="AI296" s="133">
        <v>34.25</v>
      </c>
      <c r="AJ296" s="133">
        <v>33.880000000000003</v>
      </c>
      <c r="AK296" s="133">
        <v>32.44</v>
      </c>
      <c r="AL296" s="133">
        <v>33.56</v>
      </c>
      <c r="AM296" s="133">
        <v>32.94</v>
      </c>
      <c r="AN296" s="133">
        <v>32.85</v>
      </c>
      <c r="AO296" s="133">
        <v>34.32</v>
      </c>
      <c r="AP296" s="133">
        <v>33.880000000000003</v>
      </c>
      <c r="AQ296" s="133">
        <v>33.92</v>
      </c>
      <c r="AR296" s="133">
        <v>34.18</v>
      </c>
    </row>
    <row r="297" spans="1:44">
      <c r="A297" s="133">
        <v>294</v>
      </c>
      <c r="B297" s="133">
        <v>2930</v>
      </c>
      <c r="C297" s="137"/>
      <c r="D297" s="136" t="s">
        <v>316</v>
      </c>
      <c r="E297" s="143">
        <f t="shared" si="8"/>
        <v>33.555789473684207</v>
      </c>
      <c r="F297" s="143">
        <f t="shared" si="9"/>
        <v>33.381052631578946</v>
      </c>
      <c r="G297" s="133">
        <v>34.03</v>
      </c>
      <c r="H297" s="133">
        <v>33.270000000000003</v>
      </c>
      <c r="I297" s="133">
        <v>34.090000000000003</v>
      </c>
      <c r="J297" s="133">
        <v>34.07</v>
      </c>
      <c r="K297" s="133">
        <v>32.68</v>
      </c>
      <c r="L297" s="133">
        <v>32.61</v>
      </c>
      <c r="M297" s="133">
        <v>33.83</v>
      </c>
      <c r="N297" s="133">
        <v>33.799999999999997</v>
      </c>
      <c r="O297" s="133">
        <v>34.25</v>
      </c>
      <c r="P297" s="133">
        <v>34.1</v>
      </c>
      <c r="Q297" s="133">
        <v>34</v>
      </c>
      <c r="R297" s="133">
        <v>33.67</v>
      </c>
      <c r="S297" s="133">
        <v>32.369999999999997</v>
      </c>
      <c r="T297" s="133">
        <v>32.450000000000003</v>
      </c>
      <c r="U297" s="133">
        <v>34.08</v>
      </c>
      <c r="V297" s="133">
        <v>34.6</v>
      </c>
      <c r="W297" s="133">
        <v>34.479999999999997</v>
      </c>
      <c r="X297" s="133">
        <v>33.869999999999997</v>
      </c>
      <c r="Y297" s="133">
        <v>34.28</v>
      </c>
      <c r="Z297" s="133">
        <v>33.450000000000003</v>
      </c>
      <c r="AA297" s="133">
        <v>34.21</v>
      </c>
      <c r="AB297" s="133">
        <v>33.61</v>
      </c>
      <c r="AC297" s="133">
        <v>33.42</v>
      </c>
      <c r="AD297" s="133">
        <v>33.71</v>
      </c>
      <c r="AE297" s="133">
        <v>34.6</v>
      </c>
      <c r="AF297" s="133">
        <v>33.950000000000003</v>
      </c>
      <c r="AG297" s="133">
        <v>29.51</v>
      </c>
      <c r="AH297" s="133">
        <v>28.8</v>
      </c>
      <c r="AI297" s="133">
        <v>34.270000000000003</v>
      </c>
      <c r="AJ297" s="133">
        <v>33.869999999999997</v>
      </c>
      <c r="AK297" s="133">
        <v>32.299999999999997</v>
      </c>
      <c r="AL297" s="133">
        <v>33.53</v>
      </c>
      <c r="AM297" s="133">
        <v>32.89</v>
      </c>
      <c r="AN297" s="133">
        <v>32.86</v>
      </c>
      <c r="AO297" s="133">
        <v>34.33</v>
      </c>
      <c r="AP297" s="133">
        <v>33.880000000000003</v>
      </c>
      <c r="AQ297" s="133">
        <v>33.94</v>
      </c>
      <c r="AR297" s="133">
        <v>34.14</v>
      </c>
    </row>
    <row r="298" spans="1:44">
      <c r="A298" s="133">
        <v>295</v>
      </c>
      <c r="B298" s="133">
        <v>2940</v>
      </c>
      <c r="C298" s="135">
        <v>49</v>
      </c>
      <c r="D298" s="136" t="s">
        <v>316</v>
      </c>
      <c r="E298" s="143">
        <f t="shared" si="8"/>
        <v>33.571578947368423</v>
      </c>
      <c r="F298" s="143">
        <f t="shared" si="9"/>
        <v>33.377894736842109</v>
      </c>
      <c r="G298" s="133">
        <v>34.119999999999997</v>
      </c>
      <c r="H298" s="133">
        <v>33.340000000000003</v>
      </c>
      <c r="I298" s="133">
        <v>34.15</v>
      </c>
      <c r="J298" s="133">
        <v>34.08</v>
      </c>
      <c r="K298" s="133">
        <v>32.659999999999997</v>
      </c>
      <c r="L298" s="133">
        <v>32.61</v>
      </c>
      <c r="M298" s="133">
        <v>33.85</v>
      </c>
      <c r="N298" s="133">
        <v>33.82</v>
      </c>
      <c r="O298" s="133">
        <v>34.130000000000003</v>
      </c>
      <c r="P298" s="133">
        <v>34.119999999999997</v>
      </c>
      <c r="Q298" s="133">
        <v>34.17</v>
      </c>
      <c r="R298" s="133">
        <v>33.68</v>
      </c>
      <c r="S298" s="133">
        <v>32.409999999999997</v>
      </c>
      <c r="T298" s="133">
        <v>32.369999999999997</v>
      </c>
      <c r="U298" s="133">
        <v>34.229999999999997</v>
      </c>
      <c r="V298" s="133">
        <v>34.57</v>
      </c>
      <c r="W298" s="133">
        <v>34.47</v>
      </c>
      <c r="X298" s="133">
        <v>33.89</v>
      </c>
      <c r="Y298" s="133">
        <v>34.29</v>
      </c>
      <c r="Z298" s="133">
        <v>33.450000000000003</v>
      </c>
      <c r="AA298" s="133">
        <v>34.22</v>
      </c>
      <c r="AB298" s="133">
        <v>33.61</v>
      </c>
      <c r="AC298" s="133">
        <v>33.39</v>
      </c>
      <c r="AD298" s="133">
        <v>33.67</v>
      </c>
      <c r="AE298" s="133">
        <v>34.6</v>
      </c>
      <c r="AF298" s="133">
        <v>33.880000000000003</v>
      </c>
      <c r="AG298" s="133">
        <v>29.48</v>
      </c>
      <c r="AH298" s="133">
        <v>28.77</v>
      </c>
      <c r="AI298" s="133">
        <v>34.299999999999997</v>
      </c>
      <c r="AJ298" s="133">
        <v>33.85</v>
      </c>
      <c r="AK298" s="133">
        <v>32.229999999999997</v>
      </c>
      <c r="AL298" s="133">
        <v>33.61</v>
      </c>
      <c r="AM298" s="133">
        <v>32.880000000000003</v>
      </c>
      <c r="AN298" s="133">
        <v>32.82</v>
      </c>
      <c r="AO298" s="133">
        <v>34.33</v>
      </c>
      <c r="AP298" s="133">
        <v>33.81</v>
      </c>
      <c r="AQ298" s="133">
        <v>33.950000000000003</v>
      </c>
      <c r="AR298" s="133">
        <v>34.229999999999997</v>
      </c>
    </row>
    <row r="299" spans="1:44">
      <c r="A299" s="133">
        <v>296</v>
      </c>
      <c r="B299" s="133">
        <v>2950</v>
      </c>
      <c r="C299" s="137"/>
      <c r="D299" s="136" t="s">
        <v>316</v>
      </c>
      <c r="E299" s="143">
        <f t="shared" si="8"/>
        <v>33.581052631578949</v>
      </c>
      <c r="F299" s="143">
        <f t="shared" si="9"/>
        <v>33.36578947368421</v>
      </c>
      <c r="G299" s="133">
        <v>34.130000000000003</v>
      </c>
      <c r="H299" s="133">
        <v>33.29</v>
      </c>
      <c r="I299" s="133">
        <v>34.130000000000003</v>
      </c>
      <c r="J299" s="133">
        <v>34.090000000000003</v>
      </c>
      <c r="K299" s="133">
        <v>32.69</v>
      </c>
      <c r="L299" s="133">
        <v>32.56</v>
      </c>
      <c r="M299" s="133">
        <v>33.81</v>
      </c>
      <c r="N299" s="133">
        <v>33.74</v>
      </c>
      <c r="O299" s="133">
        <v>34.1</v>
      </c>
      <c r="P299" s="133">
        <v>34.049999999999997</v>
      </c>
      <c r="Q299" s="133">
        <v>34.270000000000003</v>
      </c>
      <c r="R299" s="133">
        <v>33.57</v>
      </c>
      <c r="S299" s="133">
        <v>32.659999999999997</v>
      </c>
      <c r="T299" s="133">
        <v>32.409999999999997</v>
      </c>
      <c r="U299" s="133">
        <v>34.26</v>
      </c>
      <c r="V299" s="133">
        <v>34.6</v>
      </c>
      <c r="W299" s="133">
        <v>34.49</v>
      </c>
      <c r="X299" s="133">
        <v>33.880000000000003</v>
      </c>
      <c r="Y299" s="133">
        <v>34.299999999999997</v>
      </c>
      <c r="Z299" s="133">
        <v>33.44</v>
      </c>
      <c r="AA299" s="133">
        <v>34.25</v>
      </c>
      <c r="AB299" s="133">
        <v>33.78</v>
      </c>
      <c r="AC299" s="133">
        <v>33.369999999999997</v>
      </c>
      <c r="AD299" s="133">
        <v>33.79</v>
      </c>
      <c r="AE299" s="133">
        <v>34.590000000000003</v>
      </c>
      <c r="AF299" s="133">
        <v>33.82</v>
      </c>
      <c r="AG299" s="133">
        <v>29.45</v>
      </c>
      <c r="AH299" s="133">
        <v>28.73</v>
      </c>
      <c r="AI299" s="133">
        <v>34.270000000000003</v>
      </c>
      <c r="AJ299" s="133">
        <v>33.86</v>
      </c>
      <c r="AK299" s="133">
        <v>32.11</v>
      </c>
      <c r="AL299" s="133">
        <v>33.619999999999997</v>
      </c>
      <c r="AM299" s="133">
        <v>32.840000000000003</v>
      </c>
      <c r="AN299" s="133">
        <v>32.74</v>
      </c>
      <c r="AO299" s="133">
        <v>34.340000000000003</v>
      </c>
      <c r="AP299" s="133">
        <v>33.78</v>
      </c>
      <c r="AQ299" s="133">
        <v>33.979999999999997</v>
      </c>
      <c r="AR299" s="133">
        <v>34.200000000000003</v>
      </c>
    </row>
    <row r="300" spans="1:44">
      <c r="A300" s="133">
        <v>297</v>
      </c>
      <c r="B300" s="133">
        <v>2960</v>
      </c>
      <c r="C300" s="137"/>
      <c r="D300" s="136" t="s">
        <v>316</v>
      </c>
      <c r="E300" s="143">
        <f t="shared" si="8"/>
        <v>33.584210526315793</v>
      </c>
      <c r="F300" s="143">
        <f t="shared" si="9"/>
        <v>33.407894736842103</v>
      </c>
      <c r="G300" s="133">
        <v>34.159999999999997</v>
      </c>
      <c r="H300" s="133">
        <v>33.380000000000003</v>
      </c>
      <c r="I300" s="133">
        <v>34.11</v>
      </c>
      <c r="J300" s="133">
        <v>34.090000000000003</v>
      </c>
      <c r="K300" s="133">
        <v>32.659999999999997</v>
      </c>
      <c r="L300" s="133">
        <v>32.590000000000003</v>
      </c>
      <c r="M300" s="133">
        <v>33.79</v>
      </c>
      <c r="N300" s="133">
        <v>33.729999999999997</v>
      </c>
      <c r="O300" s="133">
        <v>33.94</v>
      </c>
      <c r="P300" s="133">
        <v>34.03</v>
      </c>
      <c r="Q300" s="133">
        <v>34.39</v>
      </c>
      <c r="R300" s="133">
        <v>33.53</v>
      </c>
      <c r="S300" s="133">
        <v>32.78</v>
      </c>
      <c r="T300" s="133">
        <v>32.54</v>
      </c>
      <c r="U300" s="133">
        <v>34.18</v>
      </c>
      <c r="V300" s="133">
        <v>34.67</v>
      </c>
      <c r="W300" s="133">
        <v>34.479999999999997</v>
      </c>
      <c r="X300" s="133">
        <v>33.909999999999997</v>
      </c>
      <c r="Y300" s="133">
        <v>34.200000000000003</v>
      </c>
      <c r="Z300" s="133">
        <v>33.5</v>
      </c>
      <c r="AA300" s="133">
        <v>34.229999999999997</v>
      </c>
      <c r="AB300" s="133">
        <v>33.85</v>
      </c>
      <c r="AC300" s="133">
        <v>33.43</v>
      </c>
      <c r="AD300" s="133">
        <v>33.85</v>
      </c>
      <c r="AE300" s="133">
        <v>34.61</v>
      </c>
      <c r="AF300" s="133">
        <v>33.9</v>
      </c>
      <c r="AG300" s="133">
        <v>29.38</v>
      </c>
      <c r="AH300" s="133">
        <v>28.65</v>
      </c>
      <c r="AI300" s="133">
        <v>34.200000000000003</v>
      </c>
      <c r="AJ300" s="133">
        <v>33.880000000000003</v>
      </c>
      <c r="AK300" s="133">
        <v>32.369999999999997</v>
      </c>
      <c r="AL300" s="133">
        <v>33.65</v>
      </c>
      <c r="AM300" s="133">
        <v>32.9</v>
      </c>
      <c r="AN300" s="133">
        <v>33</v>
      </c>
      <c r="AO300" s="133">
        <v>34.340000000000003</v>
      </c>
      <c r="AP300" s="133">
        <v>33.799999999999997</v>
      </c>
      <c r="AQ300" s="133">
        <v>33.950000000000003</v>
      </c>
      <c r="AR300" s="133">
        <v>34.200000000000003</v>
      </c>
    </row>
    <row r="301" spans="1:44">
      <c r="A301" s="133">
        <v>298</v>
      </c>
      <c r="B301" s="133">
        <v>2970</v>
      </c>
      <c r="C301" s="137"/>
      <c r="D301" s="136" t="s">
        <v>316</v>
      </c>
      <c r="E301" s="143">
        <f t="shared" si="8"/>
        <v>33.571578947368423</v>
      </c>
      <c r="F301" s="143">
        <f t="shared" si="9"/>
        <v>33.401052631578942</v>
      </c>
      <c r="G301" s="133">
        <v>34.22</v>
      </c>
      <c r="H301" s="133">
        <v>33.47</v>
      </c>
      <c r="I301" s="133">
        <v>34.049999999999997</v>
      </c>
      <c r="J301" s="133">
        <v>34.049999999999997</v>
      </c>
      <c r="K301" s="133">
        <v>32.6</v>
      </c>
      <c r="L301" s="133">
        <v>32.61</v>
      </c>
      <c r="M301" s="133">
        <v>33.65</v>
      </c>
      <c r="N301" s="133">
        <v>33.76</v>
      </c>
      <c r="O301" s="133">
        <v>33.93</v>
      </c>
      <c r="P301" s="133">
        <v>34.020000000000003</v>
      </c>
      <c r="Q301" s="133">
        <v>34.43</v>
      </c>
      <c r="R301" s="133">
        <v>33.5</v>
      </c>
      <c r="S301" s="133">
        <v>32.81</v>
      </c>
      <c r="T301" s="133">
        <v>32.64</v>
      </c>
      <c r="U301" s="133">
        <v>34.26</v>
      </c>
      <c r="V301" s="133">
        <v>34.57</v>
      </c>
      <c r="W301" s="133">
        <v>34.44</v>
      </c>
      <c r="X301" s="133">
        <v>33.909999999999997</v>
      </c>
      <c r="Y301" s="133">
        <v>34.229999999999997</v>
      </c>
      <c r="Z301" s="133">
        <v>33.51</v>
      </c>
      <c r="AA301" s="133">
        <v>34.08</v>
      </c>
      <c r="AB301" s="133">
        <v>33.76</v>
      </c>
      <c r="AC301" s="133">
        <v>33.43</v>
      </c>
      <c r="AD301" s="133">
        <v>33.79</v>
      </c>
      <c r="AE301" s="133">
        <v>34.54</v>
      </c>
      <c r="AF301" s="133">
        <v>33.93</v>
      </c>
      <c r="AG301" s="133">
        <v>29.34</v>
      </c>
      <c r="AH301" s="133">
        <v>28.61</v>
      </c>
      <c r="AI301" s="133">
        <v>34.17</v>
      </c>
      <c r="AJ301" s="133">
        <v>33.880000000000003</v>
      </c>
      <c r="AK301" s="133">
        <v>32.53</v>
      </c>
      <c r="AL301" s="133">
        <v>33.67</v>
      </c>
      <c r="AM301" s="133">
        <v>32.909999999999997</v>
      </c>
      <c r="AN301" s="133">
        <v>32.9</v>
      </c>
      <c r="AO301" s="133">
        <v>34.33</v>
      </c>
      <c r="AP301" s="133">
        <v>33.79</v>
      </c>
      <c r="AQ301" s="133">
        <v>33.909999999999997</v>
      </c>
      <c r="AR301" s="133">
        <v>34.25</v>
      </c>
    </row>
    <row r="302" spans="1:44">
      <c r="A302" s="133">
        <v>299</v>
      </c>
      <c r="B302" s="133">
        <v>2980</v>
      </c>
      <c r="C302" s="137"/>
      <c r="D302" s="136" t="s">
        <v>316</v>
      </c>
      <c r="E302" s="143">
        <f t="shared" si="8"/>
        <v>33.551052631578941</v>
      </c>
      <c r="F302" s="143">
        <f t="shared" si="9"/>
        <v>33.394210526315788</v>
      </c>
      <c r="G302" s="133">
        <v>34.22</v>
      </c>
      <c r="H302" s="133">
        <v>33.49</v>
      </c>
      <c r="I302" s="133">
        <v>34.04</v>
      </c>
      <c r="J302" s="133">
        <v>34.01</v>
      </c>
      <c r="K302" s="133">
        <v>32.61</v>
      </c>
      <c r="L302" s="133">
        <v>32.549999999999997</v>
      </c>
      <c r="M302" s="133">
        <v>33.520000000000003</v>
      </c>
      <c r="N302" s="133">
        <v>33.81</v>
      </c>
      <c r="O302" s="133">
        <v>33.880000000000003</v>
      </c>
      <c r="P302" s="133">
        <v>33.979999999999997</v>
      </c>
      <c r="Q302" s="133">
        <v>34.47</v>
      </c>
      <c r="R302" s="133">
        <v>33.51</v>
      </c>
      <c r="S302" s="133">
        <v>32.880000000000003</v>
      </c>
      <c r="T302" s="133">
        <v>32.590000000000003</v>
      </c>
      <c r="U302" s="133">
        <v>34.369999999999997</v>
      </c>
      <c r="V302" s="133">
        <v>34.65</v>
      </c>
      <c r="W302" s="133">
        <v>34.4</v>
      </c>
      <c r="X302" s="133">
        <v>33.97</v>
      </c>
      <c r="Y302" s="133">
        <v>34.25</v>
      </c>
      <c r="Z302" s="133">
        <v>33.47</v>
      </c>
      <c r="AA302" s="133">
        <v>33.94</v>
      </c>
      <c r="AB302" s="133">
        <v>33.69</v>
      </c>
      <c r="AC302" s="133">
        <v>33.39</v>
      </c>
      <c r="AD302" s="133">
        <v>33.69</v>
      </c>
      <c r="AE302" s="133">
        <v>34.57</v>
      </c>
      <c r="AF302" s="133">
        <v>33.97</v>
      </c>
      <c r="AG302" s="133">
        <v>29.26</v>
      </c>
      <c r="AH302" s="133">
        <v>28.59</v>
      </c>
      <c r="AI302" s="133">
        <v>34.090000000000003</v>
      </c>
      <c r="AJ302" s="133">
        <v>33.869999999999997</v>
      </c>
      <c r="AK302" s="133">
        <v>32.56</v>
      </c>
      <c r="AL302" s="133">
        <v>33.68</v>
      </c>
      <c r="AM302" s="133">
        <v>32.86</v>
      </c>
      <c r="AN302" s="133">
        <v>32.85</v>
      </c>
      <c r="AO302" s="133">
        <v>34.340000000000003</v>
      </c>
      <c r="AP302" s="133">
        <v>33.83</v>
      </c>
      <c r="AQ302" s="133">
        <v>33.82</v>
      </c>
      <c r="AR302" s="133">
        <v>34.29</v>
      </c>
    </row>
    <row r="303" spans="1:44">
      <c r="A303" s="133">
        <v>300</v>
      </c>
      <c r="B303" s="133">
        <v>2990</v>
      </c>
      <c r="C303" s="137"/>
      <c r="D303" s="136" t="s">
        <v>316</v>
      </c>
      <c r="E303" s="143">
        <f t="shared" si="8"/>
        <v>33.522631578947362</v>
      </c>
      <c r="F303" s="143">
        <f t="shared" si="9"/>
        <v>33.376315789473686</v>
      </c>
      <c r="G303" s="133">
        <v>34.21</v>
      </c>
      <c r="H303" s="133">
        <v>33.479999999999997</v>
      </c>
      <c r="I303" s="133">
        <v>34.06</v>
      </c>
      <c r="J303" s="133">
        <v>34.04</v>
      </c>
      <c r="K303" s="133">
        <v>32.61</v>
      </c>
      <c r="L303" s="133">
        <v>32.520000000000003</v>
      </c>
      <c r="M303" s="133">
        <v>33.479999999999997</v>
      </c>
      <c r="N303" s="133">
        <v>33.700000000000003</v>
      </c>
      <c r="O303" s="133">
        <v>33.840000000000003</v>
      </c>
      <c r="P303" s="133">
        <v>34</v>
      </c>
      <c r="Q303" s="133">
        <v>34.380000000000003</v>
      </c>
      <c r="R303" s="133">
        <v>33.549999999999997</v>
      </c>
      <c r="S303" s="133">
        <v>32.85</v>
      </c>
      <c r="T303" s="133">
        <v>32.44</v>
      </c>
      <c r="U303" s="133">
        <v>34.299999999999997</v>
      </c>
      <c r="V303" s="133">
        <v>34.67</v>
      </c>
      <c r="W303" s="133">
        <v>34.42</v>
      </c>
      <c r="X303" s="133">
        <v>33.99</v>
      </c>
      <c r="Y303" s="133">
        <v>34.22</v>
      </c>
      <c r="Z303" s="133">
        <v>33.47</v>
      </c>
      <c r="AA303" s="133">
        <v>33.86</v>
      </c>
      <c r="AB303" s="133">
        <v>33.65</v>
      </c>
      <c r="AC303" s="133">
        <v>33.4</v>
      </c>
      <c r="AD303" s="133">
        <v>33.65</v>
      </c>
      <c r="AE303" s="133">
        <v>34.56</v>
      </c>
      <c r="AF303" s="133">
        <v>33.950000000000003</v>
      </c>
      <c r="AG303" s="133">
        <v>29.28</v>
      </c>
      <c r="AH303" s="133">
        <v>28.6</v>
      </c>
      <c r="AI303" s="133">
        <v>34</v>
      </c>
      <c r="AJ303" s="133">
        <v>33.86</v>
      </c>
      <c r="AK303" s="133">
        <v>32.53</v>
      </c>
      <c r="AL303" s="133">
        <v>33.65</v>
      </c>
      <c r="AM303" s="133">
        <v>32.81</v>
      </c>
      <c r="AN303" s="133">
        <v>32.880000000000003</v>
      </c>
      <c r="AO303" s="133">
        <v>34.31</v>
      </c>
      <c r="AP303" s="133">
        <v>33.840000000000003</v>
      </c>
      <c r="AQ303" s="133">
        <v>33.81</v>
      </c>
      <c r="AR303" s="133">
        <v>34.21</v>
      </c>
    </row>
    <row r="304" spans="1:44">
      <c r="A304" s="133">
        <v>301</v>
      </c>
      <c r="B304" s="133">
        <v>3000</v>
      </c>
      <c r="C304" s="135">
        <v>50</v>
      </c>
      <c r="D304" s="136" t="s">
        <v>316</v>
      </c>
      <c r="E304" s="143">
        <f t="shared" si="8"/>
        <v>33.493157894736839</v>
      </c>
      <c r="F304" s="143">
        <f t="shared" si="9"/>
        <v>33.351578947368424</v>
      </c>
      <c r="G304" s="133">
        <v>34.22</v>
      </c>
      <c r="H304" s="133">
        <v>33.549999999999997</v>
      </c>
      <c r="I304" s="133">
        <v>34.15</v>
      </c>
      <c r="J304" s="133">
        <v>34.06</v>
      </c>
      <c r="K304" s="133">
        <v>32.57</v>
      </c>
      <c r="L304" s="133">
        <v>32.51</v>
      </c>
      <c r="M304" s="133">
        <v>33.520000000000003</v>
      </c>
      <c r="N304" s="133">
        <v>33.68</v>
      </c>
      <c r="O304" s="133">
        <v>33.74</v>
      </c>
      <c r="P304" s="133">
        <v>33.979999999999997</v>
      </c>
      <c r="Q304" s="133">
        <v>34.36</v>
      </c>
      <c r="R304" s="133">
        <v>33.54</v>
      </c>
      <c r="S304" s="133">
        <v>32.840000000000003</v>
      </c>
      <c r="T304" s="133">
        <v>32.35</v>
      </c>
      <c r="U304" s="133">
        <v>34.36</v>
      </c>
      <c r="V304" s="133">
        <v>34.590000000000003</v>
      </c>
      <c r="W304" s="133">
        <v>34.46</v>
      </c>
      <c r="X304" s="133">
        <v>34.03</v>
      </c>
      <c r="Y304" s="133">
        <v>34.15</v>
      </c>
      <c r="Z304" s="133">
        <v>33.450000000000003</v>
      </c>
      <c r="AA304" s="133">
        <v>33.729999999999997</v>
      </c>
      <c r="AB304" s="133">
        <v>33.619999999999997</v>
      </c>
      <c r="AC304" s="133">
        <v>33.409999999999997</v>
      </c>
      <c r="AD304" s="133">
        <v>33.65</v>
      </c>
      <c r="AE304" s="133">
        <v>34.46</v>
      </c>
      <c r="AF304" s="133">
        <v>33.909999999999997</v>
      </c>
      <c r="AG304" s="133">
        <v>29.26</v>
      </c>
      <c r="AH304" s="133">
        <v>28.57</v>
      </c>
      <c r="AI304" s="133">
        <v>33.93</v>
      </c>
      <c r="AJ304" s="133">
        <v>33.79</v>
      </c>
      <c r="AK304" s="133">
        <v>32.299999999999997</v>
      </c>
      <c r="AL304" s="133">
        <v>33.590000000000003</v>
      </c>
      <c r="AM304" s="133">
        <v>32.81</v>
      </c>
      <c r="AN304" s="133">
        <v>32.82</v>
      </c>
      <c r="AO304" s="133">
        <v>34.31</v>
      </c>
      <c r="AP304" s="133">
        <v>33.89</v>
      </c>
      <c r="AQ304" s="133">
        <v>33.79</v>
      </c>
      <c r="AR304" s="133">
        <v>34.1</v>
      </c>
    </row>
    <row r="305" spans="1:44">
      <c r="A305" s="133">
        <v>302</v>
      </c>
      <c r="B305" s="133">
        <v>3010</v>
      </c>
      <c r="C305" s="137"/>
      <c r="D305" s="138" t="s">
        <v>317</v>
      </c>
      <c r="E305" s="143">
        <f t="shared" si="8"/>
        <v>33.49421052631579</v>
      </c>
      <c r="F305" s="143">
        <f t="shared" si="9"/>
        <v>33.341578947368419</v>
      </c>
      <c r="G305" s="133">
        <v>34.21</v>
      </c>
      <c r="H305" s="133">
        <v>33.58</v>
      </c>
      <c r="I305" s="133">
        <v>34.26</v>
      </c>
      <c r="J305" s="133">
        <v>34.090000000000003</v>
      </c>
      <c r="K305" s="133">
        <v>32.549999999999997</v>
      </c>
      <c r="L305" s="133">
        <v>32.53</v>
      </c>
      <c r="M305" s="133">
        <v>33.65</v>
      </c>
      <c r="N305" s="133">
        <v>33.700000000000003</v>
      </c>
      <c r="O305" s="133">
        <v>33.74</v>
      </c>
      <c r="P305" s="133">
        <v>33.99</v>
      </c>
      <c r="Q305" s="133">
        <v>34.39</v>
      </c>
      <c r="R305" s="133">
        <v>33.64</v>
      </c>
      <c r="S305" s="133">
        <v>32.85</v>
      </c>
      <c r="T305" s="133">
        <v>32.26</v>
      </c>
      <c r="U305" s="133">
        <v>34.409999999999997</v>
      </c>
      <c r="V305" s="133">
        <v>34.57</v>
      </c>
      <c r="W305" s="133">
        <v>34.479999999999997</v>
      </c>
      <c r="X305" s="133">
        <v>34.04</v>
      </c>
      <c r="Y305" s="133">
        <v>34.159999999999997</v>
      </c>
      <c r="Z305" s="133">
        <v>33.5</v>
      </c>
      <c r="AA305" s="133">
        <v>33.700000000000003</v>
      </c>
      <c r="AB305" s="133">
        <v>33.65</v>
      </c>
      <c r="AC305" s="133">
        <v>33.42</v>
      </c>
      <c r="AD305" s="133">
        <v>33.6</v>
      </c>
      <c r="AE305" s="133">
        <v>34.4</v>
      </c>
      <c r="AF305" s="133">
        <v>33.82</v>
      </c>
      <c r="AG305" s="133">
        <v>29.2</v>
      </c>
      <c r="AH305" s="133">
        <v>28.55</v>
      </c>
      <c r="AI305" s="133">
        <v>33.880000000000003</v>
      </c>
      <c r="AJ305" s="133">
        <v>33.67</v>
      </c>
      <c r="AK305" s="133">
        <v>32.33</v>
      </c>
      <c r="AL305" s="133">
        <v>33.479999999999997</v>
      </c>
      <c r="AM305" s="133">
        <v>32.729999999999997</v>
      </c>
      <c r="AN305" s="133">
        <v>32.799999999999997</v>
      </c>
      <c r="AO305" s="133">
        <v>34.270000000000003</v>
      </c>
      <c r="AP305" s="133">
        <v>33.86</v>
      </c>
      <c r="AQ305" s="133">
        <v>33.76</v>
      </c>
      <c r="AR305" s="133">
        <v>34.159999999999997</v>
      </c>
    </row>
    <row r="306" spans="1:44">
      <c r="A306" s="133">
        <v>303</v>
      </c>
      <c r="B306" s="133">
        <v>3020</v>
      </c>
      <c r="C306" s="137"/>
      <c r="D306" s="138" t="s">
        <v>317</v>
      </c>
      <c r="E306" s="143">
        <f t="shared" si="8"/>
        <v>33.518947368421045</v>
      </c>
      <c r="F306" s="143">
        <f t="shared" si="9"/>
        <v>33.356315789473683</v>
      </c>
      <c r="G306" s="133">
        <v>34.229999999999997</v>
      </c>
      <c r="H306" s="133">
        <v>33.700000000000003</v>
      </c>
      <c r="I306" s="133">
        <v>34.28</v>
      </c>
      <c r="J306" s="133">
        <v>34.08</v>
      </c>
      <c r="K306" s="133">
        <v>32.57</v>
      </c>
      <c r="L306" s="133">
        <v>32.590000000000003</v>
      </c>
      <c r="M306" s="133">
        <v>33.68</v>
      </c>
      <c r="N306" s="133">
        <v>33.729999999999997</v>
      </c>
      <c r="O306" s="133">
        <v>33.950000000000003</v>
      </c>
      <c r="P306" s="133">
        <v>34.1</v>
      </c>
      <c r="Q306" s="133">
        <v>34.4</v>
      </c>
      <c r="R306" s="133">
        <v>33.68</v>
      </c>
      <c r="S306" s="133">
        <v>32.909999999999997</v>
      </c>
      <c r="T306" s="133">
        <v>32.29</v>
      </c>
      <c r="U306" s="133">
        <v>34.409999999999997</v>
      </c>
      <c r="V306" s="133">
        <v>34.549999999999997</v>
      </c>
      <c r="W306" s="133">
        <v>34.47</v>
      </c>
      <c r="X306" s="133">
        <v>34.06</v>
      </c>
      <c r="Y306" s="133">
        <v>34.19</v>
      </c>
      <c r="Z306" s="133">
        <v>33.549999999999997</v>
      </c>
      <c r="AA306" s="133">
        <v>33.78</v>
      </c>
      <c r="AB306" s="133">
        <v>33.659999999999997</v>
      </c>
      <c r="AC306" s="133">
        <v>33.43</v>
      </c>
      <c r="AD306" s="133">
        <v>33.590000000000003</v>
      </c>
      <c r="AE306" s="133">
        <v>34.39</v>
      </c>
      <c r="AF306" s="133">
        <v>33.76</v>
      </c>
      <c r="AG306" s="133">
        <v>29.19</v>
      </c>
      <c r="AH306" s="133">
        <v>28.52</v>
      </c>
      <c r="AI306" s="133">
        <v>33.909999999999997</v>
      </c>
      <c r="AJ306" s="133">
        <v>33.71</v>
      </c>
      <c r="AK306" s="133">
        <v>32.43</v>
      </c>
      <c r="AL306" s="133">
        <v>33.42</v>
      </c>
      <c r="AM306" s="133">
        <v>32.74</v>
      </c>
      <c r="AN306" s="133">
        <v>32.78</v>
      </c>
      <c r="AO306" s="133">
        <v>34.159999999999997</v>
      </c>
      <c r="AP306" s="133">
        <v>33.81</v>
      </c>
      <c r="AQ306" s="133">
        <v>33.74</v>
      </c>
      <c r="AR306" s="133">
        <v>34.19</v>
      </c>
    </row>
    <row r="307" spans="1:44">
      <c r="A307" s="133">
        <v>304</v>
      </c>
      <c r="B307" s="133">
        <v>3030</v>
      </c>
      <c r="C307" s="137"/>
      <c r="D307" s="138" t="s">
        <v>317</v>
      </c>
      <c r="E307" s="143">
        <f t="shared" si="8"/>
        <v>33.520000000000003</v>
      </c>
      <c r="F307" s="143">
        <f t="shared" si="9"/>
        <v>33.356842105263162</v>
      </c>
      <c r="G307" s="133">
        <v>34.19</v>
      </c>
      <c r="H307" s="133">
        <v>33.700000000000003</v>
      </c>
      <c r="I307" s="133">
        <v>34.270000000000003</v>
      </c>
      <c r="J307" s="133">
        <v>34.17</v>
      </c>
      <c r="K307" s="133">
        <v>32.53</v>
      </c>
      <c r="L307" s="133">
        <v>32.619999999999997</v>
      </c>
      <c r="M307" s="133">
        <v>33.68</v>
      </c>
      <c r="N307" s="133">
        <v>33.71</v>
      </c>
      <c r="O307" s="133">
        <v>33.979999999999997</v>
      </c>
      <c r="P307" s="133">
        <v>34.01</v>
      </c>
      <c r="Q307" s="133">
        <v>34.4</v>
      </c>
      <c r="R307" s="133">
        <v>33.69</v>
      </c>
      <c r="S307" s="133">
        <v>32.97</v>
      </c>
      <c r="T307" s="133">
        <v>32.39</v>
      </c>
      <c r="U307" s="133">
        <v>34.35</v>
      </c>
      <c r="V307" s="133">
        <v>34.479999999999997</v>
      </c>
      <c r="W307" s="133">
        <v>34.479999999999997</v>
      </c>
      <c r="X307" s="133">
        <v>34.090000000000003</v>
      </c>
      <c r="Y307" s="133">
        <v>34.21</v>
      </c>
      <c r="Z307" s="133">
        <v>33.57</v>
      </c>
      <c r="AA307" s="133">
        <v>33.93</v>
      </c>
      <c r="AB307" s="133">
        <v>33.72</v>
      </c>
      <c r="AC307" s="133">
        <v>33.4</v>
      </c>
      <c r="AD307" s="133">
        <v>33.549999999999997</v>
      </c>
      <c r="AE307" s="133">
        <v>34.39</v>
      </c>
      <c r="AF307" s="133">
        <v>33.67</v>
      </c>
      <c r="AG307" s="133">
        <v>29.15</v>
      </c>
      <c r="AH307" s="133">
        <v>28.49</v>
      </c>
      <c r="AI307" s="133">
        <v>33.89</v>
      </c>
      <c r="AJ307" s="133">
        <v>33.72</v>
      </c>
      <c r="AK307" s="133">
        <v>32.450000000000003</v>
      </c>
      <c r="AL307" s="133">
        <v>33.4</v>
      </c>
      <c r="AM307" s="133">
        <v>32.799999999999997</v>
      </c>
      <c r="AN307" s="133">
        <v>32.82</v>
      </c>
      <c r="AO307" s="133">
        <v>34.08</v>
      </c>
      <c r="AP307" s="133">
        <v>33.840000000000003</v>
      </c>
      <c r="AQ307" s="133">
        <v>33.729999999999997</v>
      </c>
      <c r="AR307" s="133">
        <v>34.14</v>
      </c>
    </row>
    <row r="308" spans="1:44">
      <c r="A308" s="133">
        <v>305</v>
      </c>
      <c r="B308" s="133">
        <v>3040</v>
      </c>
      <c r="C308" s="137"/>
      <c r="D308" s="138" t="s">
        <v>317</v>
      </c>
      <c r="E308" s="143">
        <f t="shared" si="8"/>
        <v>33.521052631578947</v>
      </c>
      <c r="F308" s="143">
        <f t="shared" si="9"/>
        <v>33.347894736842115</v>
      </c>
      <c r="G308" s="133">
        <v>34.18</v>
      </c>
      <c r="H308" s="133">
        <v>33.76</v>
      </c>
      <c r="I308" s="133">
        <v>34.26</v>
      </c>
      <c r="J308" s="133">
        <v>34.24</v>
      </c>
      <c r="K308" s="133">
        <v>32.46</v>
      </c>
      <c r="L308" s="133">
        <v>32.6</v>
      </c>
      <c r="M308" s="133">
        <v>33.72</v>
      </c>
      <c r="N308" s="133">
        <v>33.67</v>
      </c>
      <c r="O308" s="133">
        <v>33.89</v>
      </c>
      <c r="P308" s="133">
        <v>33.94</v>
      </c>
      <c r="Q308" s="133">
        <v>34.39</v>
      </c>
      <c r="R308" s="133">
        <v>33.630000000000003</v>
      </c>
      <c r="S308" s="133">
        <v>32.979999999999997</v>
      </c>
      <c r="T308" s="133">
        <v>32.299999999999997</v>
      </c>
      <c r="U308" s="133">
        <v>34.35</v>
      </c>
      <c r="V308" s="133">
        <v>34.369999999999997</v>
      </c>
      <c r="W308" s="133">
        <v>34.49</v>
      </c>
      <c r="X308" s="133">
        <v>34.020000000000003</v>
      </c>
      <c r="Y308" s="133">
        <v>34.22</v>
      </c>
      <c r="Z308" s="133">
        <v>33.54</v>
      </c>
      <c r="AA308" s="133">
        <v>34.450000000000003</v>
      </c>
      <c r="AB308" s="133">
        <v>33.869999999999997</v>
      </c>
      <c r="AC308" s="133">
        <v>33.33</v>
      </c>
      <c r="AD308" s="133">
        <v>33.479999999999997</v>
      </c>
      <c r="AE308" s="133">
        <v>34.299999999999997</v>
      </c>
      <c r="AF308" s="133">
        <v>33.6</v>
      </c>
      <c r="AG308" s="133">
        <v>29.11</v>
      </c>
      <c r="AH308" s="133">
        <v>28.48</v>
      </c>
      <c r="AI308" s="133">
        <v>33.86</v>
      </c>
      <c r="AJ308" s="133">
        <v>33.67</v>
      </c>
      <c r="AK308" s="133">
        <v>32.340000000000003</v>
      </c>
      <c r="AL308" s="133">
        <v>33.42</v>
      </c>
      <c r="AM308" s="133">
        <v>32.82</v>
      </c>
      <c r="AN308" s="133">
        <v>32.82</v>
      </c>
      <c r="AO308" s="133">
        <v>33.99</v>
      </c>
      <c r="AP308" s="133">
        <v>33.96</v>
      </c>
      <c r="AQ308" s="133">
        <v>33.76</v>
      </c>
      <c r="AR308" s="133">
        <v>34.24</v>
      </c>
    </row>
    <row r="309" spans="1:44">
      <c r="A309" s="133">
        <v>306</v>
      </c>
      <c r="B309" s="133">
        <v>3050</v>
      </c>
      <c r="C309" s="137"/>
      <c r="D309" s="138" t="s">
        <v>317</v>
      </c>
      <c r="E309" s="143">
        <f t="shared" si="8"/>
        <v>33.504210526315795</v>
      </c>
      <c r="F309" s="143">
        <f t="shared" si="9"/>
        <v>33.358947368421056</v>
      </c>
      <c r="G309" s="133">
        <v>34.200000000000003</v>
      </c>
      <c r="H309" s="133">
        <v>33.770000000000003</v>
      </c>
      <c r="I309" s="133">
        <v>34.24</v>
      </c>
      <c r="J309" s="133">
        <v>34.25</v>
      </c>
      <c r="K309" s="133">
        <v>32.43</v>
      </c>
      <c r="L309" s="133">
        <v>32.54</v>
      </c>
      <c r="M309" s="133">
        <v>33.76</v>
      </c>
      <c r="N309" s="133">
        <v>33.64</v>
      </c>
      <c r="O309" s="133">
        <v>33.840000000000003</v>
      </c>
      <c r="P309" s="133">
        <v>33.9</v>
      </c>
      <c r="Q309" s="133">
        <v>34.32</v>
      </c>
      <c r="R309" s="133">
        <v>33.68</v>
      </c>
      <c r="S309" s="133">
        <v>33.06</v>
      </c>
      <c r="T309" s="133">
        <v>32.39</v>
      </c>
      <c r="U309" s="133">
        <v>34.340000000000003</v>
      </c>
      <c r="V309" s="133">
        <v>34.33</v>
      </c>
      <c r="W309" s="133">
        <v>34.299999999999997</v>
      </c>
      <c r="X309" s="133">
        <v>33.979999999999997</v>
      </c>
      <c r="Y309" s="133">
        <v>34.18</v>
      </c>
      <c r="Z309" s="133">
        <v>33.590000000000003</v>
      </c>
      <c r="AA309" s="133">
        <v>34.56</v>
      </c>
      <c r="AB309" s="133">
        <v>33.97</v>
      </c>
      <c r="AC309" s="133">
        <v>33.31</v>
      </c>
      <c r="AD309" s="133">
        <v>33.49</v>
      </c>
      <c r="AE309" s="133">
        <v>34.26</v>
      </c>
      <c r="AF309" s="133">
        <v>33.64</v>
      </c>
      <c r="AG309" s="133">
        <v>29.16</v>
      </c>
      <c r="AH309" s="133">
        <v>28.5</v>
      </c>
      <c r="AI309" s="133">
        <v>33.85</v>
      </c>
      <c r="AJ309" s="133">
        <v>33.659999999999997</v>
      </c>
      <c r="AK309" s="133">
        <v>32.28</v>
      </c>
      <c r="AL309" s="133">
        <v>33.39</v>
      </c>
      <c r="AM309" s="133">
        <v>32.82</v>
      </c>
      <c r="AN309" s="133">
        <v>32.82</v>
      </c>
      <c r="AO309" s="133">
        <v>33.85</v>
      </c>
      <c r="AP309" s="133">
        <v>33.99</v>
      </c>
      <c r="AQ309" s="133">
        <v>33.82</v>
      </c>
      <c r="AR309" s="133">
        <v>34.29</v>
      </c>
    </row>
    <row r="310" spans="1:44">
      <c r="A310" s="133">
        <v>307</v>
      </c>
      <c r="B310" s="133">
        <v>3060</v>
      </c>
      <c r="C310" s="135">
        <v>51</v>
      </c>
      <c r="D310" s="138" t="s">
        <v>317</v>
      </c>
      <c r="E310" s="143">
        <f t="shared" si="8"/>
        <v>33.498421052631578</v>
      </c>
      <c r="F310" s="143">
        <f t="shared" si="9"/>
        <v>33.366315789473674</v>
      </c>
      <c r="G310" s="133">
        <v>34.200000000000003</v>
      </c>
      <c r="H310" s="133">
        <v>33.76</v>
      </c>
      <c r="I310" s="133">
        <v>34.24</v>
      </c>
      <c r="J310" s="133">
        <v>34.229999999999997</v>
      </c>
      <c r="K310" s="133">
        <v>32.380000000000003</v>
      </c>
      <c r="L310" s="133">
        <v>32.51</v>
      </c>
      <c r="M310" s="133">
        <v>33.76</v>
      </c>
      <c r="N310" s="133">
        <v>33.58</v>
      </c>
      <c r="O310" s="133">
        <v>33.81</v>
      </c>
      <c r="P310" s="133">
        <v>33.880000000000003</v>
      </c>
      <c r="Q310" s="133">
        <v>34.369999999999997</v>
      </c>
      <c r="R310" s="133">
        <v>33.75</v>
      </c>
      <c r="S310" s="133">
        <v>33.11</v>
      </c>
      <c r="T310" s="133">
        <v>32.46</v>
      </c>
      <c r="U310" s="133">
        <v>34.29</v>
      </c>
      <c r="V310" s="133">
        <v>34.369999999999997</v>
      </c>
      <c r="W310" s="133">
        <v>34.29</v>
      </c>
      <c r="X310" s="133">
        <v>34</v>
      </c>
      <c r="Y310" s="133">
        <v>34.18</v>
      </c>
      <c r="Z310" s="133">
        <v>33.57</v>
      </c>
      <c r="AA310" s="133">
        <v>34.590000000000003</v>
      </c>
      <c r="AB310" s="133">
        <v>34.03</v>
      </c>
      <c r="AC310" s="133">
        <v>33.25</v>
      </c>
      <c r="AD310" s="133">
        <v>33.5</v>
      </c>
      <c r="AE310" s="133">
        <v>34.25</v>
      </c>
      <c r="AF310" s="133">
        <v>33.78</v>
      </c>
      <c r="AG310" s="133">
        <v>29.16</v>
      </c>
      <c r="AH310" s="133">
        <v>28.52</v>
      </c>
      <c r="AI310" s="133">
        <v>33.799999999999997</v>
      </c>
      <c r="AJ310" s="133">
        <v>33.630000000000003</v>
      </c>
      <c r="AK310" s="133">
        <v>32.409999999999997</v>
      </c>
      <c r="AL310" s="133">
        <v>33.42</v>
      </c>
      <c r="AM310" s="133">
        <v>32.799999999999997</v>
      </c>
      <c r="AN310" s="133">
        <v>32.79</v>
      </c>
      <c r="AO310" s="133">
        <v>33.76</v>
      </c>
      <c r="AP310" s="133">
        <v>33.9</v>
      </c>
      <c r="AQ310" s="133">
        <v>33.82</v>
      </c>
      <c r="AR310" s="133">
        <v>34.28</v>
      </c>
    </row>
    <row r="311" spans="1:44">
      <c r="A311" s="133">
        <v>308</v>
      </c>
      <c r="B311" s="133">
        <v>3070</v>
      </c>
      <c r="C311" s="137"/>
      <c r="D311" s="138" t="s">
        <v>317</v>
      </c>
      <c r="E311" s="143">
        <f t="shared" si="8"/>
        <v>33.473157894736836</v>
      </c>
      <c r="F311" s="143">
        <f t="shared" si="9"/>
        <v>33.352105263157895</v>
      </c>
      <c r="G311" s="133">
        <v>34.200000000000003</v>
      </c>
      <c r="H311" s="133">
        <v>33.76</v>
      </c>
      <c r="I311" s="133">
        <v>34.159999999999997</v>
      </c>
      <c r="J311" s="133">
        <v>34.19</v>
      </c>
      <c r="K311" s="133">
        <v>32.4</v>
      </c>
      <c r="L311" s="133">
        <v>32.53</v>
      </c>
      <c r="M311" s="133">
        <v>33.71</v>
      </c>
      <c r="N311" s="133">
        <v>33.58</v>
      </c>
      <c r="O311" s="133">
        <v>33.83</v>
      </c>
      <c r="P311" s="133">
        <v>33.72</v>
      </c>
      <c r="Q311" s="133">
        <v>34.26</v>
      </c>
      <c r="R311" s="133">
        <v>33.61</v>
      </c>
      <c r="S311" s="133">
        <v>33.15</v>
      </c>
      <c r="T311" s="133">
        <v>32.47</v>
      </c>
      <c r="U311" s="133">
        <v>34.32</v>
      </c>
      <c r="V311" s="133">
        <v>34.39</v>
      </c>
      <c r="W311" s="133">
        <v>34.07</v>
      </c>
      <c r="X311" s="133">
        <v>33.950000000000003</v>
      </c>
      <c r="Y311" s="133">
        <v>34.130000000000003</v>
      </c>
      <c r="Z311" s="133">
        <v>33.6</v>
      </c>
      <c r="AA311" s="133">
        <v>34.619999999999997</v>
      </c>
      <c r="AB311" s="133">
        <v>34.07</v>
      </c>
      <c r="AC311" s="133">
        <v>33.229999999999997</v>
      </c>
      <c r="AD311" s="133">
        <v>33.5</v>
      </c>
      <c r="AE311" s="133">
        <v>34.270000000000003</v>
      </c>
      <c r="AF311" s="133">
        <v>33.840000000000003</v>
      </c>
      <c r="AG311" s="133">
        <v>29.17</v>
      </c>
      <c r="AH311" s="133">
        <v>28.53</v>
      </c>
      <c r="AI311" s="133">
        <v>33.76</v>
      </c>
      <c r="AJ311" s="133">
        <v>33.590000000000003</v>
      </c>
      <c r="AK311" s="133">
        <v>32.340000000000003</v>
      </c>
      <c r="AL311" s="133">
        <v>33.39</v>
      </c>
      <c r="AM311" s="133">
        <v>32.79</v>
      </c>
      <c r="AN311" s="133">
        <v>32.78</v>
      </c>
      <c r="AO311" s="133">
        <v>33.79</v>
      </c>
      <c r="AP311" s="133">
        <v>33.82</v>
      </c>
      <c r="AQ311" s="133">
        <v>33.79</v>
      </c>
      <c r="AR311" s="133">
        <v>34.369999999999997</v>
      </c>
    </row>
    <row r="312" spans="1:44">
      <c r="A312" s="133">
        <v>309</v>
      </c>
      <c r="B312" s="133">
        <v>3080</v>
      </c>
      <c r="C312" s="137"/>
      <c r="D312" s="138" t="s">
        <v>317</v>
      </c>
      <c r="E312" s="143">
        <f t="shared" si="8"/>
        <v>33.44736842105263</v>
      </c>
      <c r="F312" s="143">
        <f t="shared" si="9"/>
        <v>33.341578947368426</v>
      </c>
      <c r="G312" s="133">
        <v>34.17</v>
      </c>
      <c r="H312" s="133">
        <v>33.76</v>
      </c>
      <c r="I312" s="133">
        <v>34.17</v>
      </c>
      <c r="J312" s="133">
        <v>34.15</v>
      </c>
      <c r="K312" s="133">
        <v>32.4</v>
      </c>
      <c r="L312" s="133">
        <v>32.549999999999997</v>
      </c>
      <c r="M312" s="133">
        <v>33.68</v>
      </c>
      <c r="N312" s="133">
        <v>33.61</v>
      </c>
      <c r="O312" s="133">
        <v>33.840000000000003</v>
      </c>
      <c r="P312" s="133">
        <v>33.54</v>
      </c>
      <c r="Q312" s="133">
        <v>34.26</v>
      </c>
      <c r="R312" s="133">
        <v>33.619999999999997</v>
      </c>
      <c r="S312" s="133">
        <v>33.159999999999997</v>
      </c>
      <c r="T312" s="133">
        <v>32.409999999999997</v>
      </c>
      <c r="U312" s="133">
        <v>34.18</v>
      </c>
      <c r="V312" s="133">
        <v>34.35</v>
      </c>
      <c r="W312" s="133">
        <v>33.979999999999997</v>
      </c>
      <c r="X312" s="133">
        <v>33.96</v>
      </c>
      <c r="Y312" s="133">
        <v>34.08</v>
      </c>
      <c r="Z312" s="133">
        <v>33.56</v>
      </c>
      <c r="AA312" s="133">
        <v>34.65</v>
      </c>
      <c r="AB312" s="133">
        <v>34.090000000000003</v>
      </c>
      <c r="AC312" s="133">
        <v>33.229999999999997</v>
      </c>
      <c r="AD312" s="133">
        <v>33.479999999999997</v>
      </c>
      <c r="AE312" s="133">
        <v>34.270000000000003</v>
      </c>
      <c r="AF312" s="133">
        <v>33.909999999999997</v>
      </c>
      <c r="AG312" s="133">
        <v>29.15</v>
      </c>
      <c r="AH312" s="133">
        <v>28.55</v>
      </c>
      <c r="AI312" s="133">
        <v>33.76</v>
      </c>
      <c r="AJ312" s="133">
        <v>33.56</v>
      </c>
      <c r="AK312" s="133">
        <v>32.33</v>
      </c>
      <c r="AL312" s="133">
        <v>33.46</v>
      </c>
      <c r="AM312" s="133">
        <v>32.75</v>
      </c>
      <c r="AN312" s="133">
        <v>32.729999999999997</v>
      </c>
      <c r="AO312" s="133">
        <v>33.74</v>
      </c>
      <c r="AP312" s="133">
        <v>33.81</v>
      </c>
      <c r="AQ312" s="133">
        <v>33.700000000000003</v>
      </c>
      <c r="AR312" s="133">
        <v>34.39</v>
      </c>
    </row>
    <row r="313" spans="1:44">
      <c r="A313" s="133">
        <v>310</v>
      </c>
      <c r="B313" s="133">
        <v>3090</v>
      </c>
      <c r="C313" s="137"/>
      <c r="D313" s="138" t="s">
        <v>317</v>
      </c>
      <c r="E313" s="143">
        <f t="shared" si="8"/>
        <v>33.479999999999997</v>
      </c>
      <c r="F313" s="143">
        <f t="shared" si="9"/>
        <v>33.361578947368422</v>
      </c>
      <c r="G313" s="133">
        <v>34.19</v>
      </c>
      <c r="H313" s="133">
        <v>33.69</v>
      </c>
      <c r="I313" s="133">
        <v>34.770000000000003</v>
      </c>
      <c r="J313" s="133">
        <v>34.369999999999997</v>
      </c>
      <c r="K313" s="133">
        <v>32.42</v>
      </c>
      <c r="L313" s="133">
        <v>32.590000000000003</v>
      </c>
      <c r="M313" s="133">
        <v>33.729999999999997</v>
      </c>
      <c r="N313" s="133">
        <v>33.590000000000003</v>
      </c>
      <c r="O313" s="133">
        <v>33.82</v>
      </c>
      <c r="P313" s="133">
        <v>33.590000000000003</v>
      </c>
      <c r="Q313" s="133">
        <v>34.26</v>
      </c>
      <c r="R313" s="133">
        <v>33.72</v>
      </c>
      <c r="S313" s="133">
        <v>33.18</v>
      </c>
      <c r="T313" s="133">
        <v>32.43</v>
      </c>
      <c r="U313" s="133">
        <v>33.96</v>
      </c>
      <c r="V313" s="133">
        <v>34.28</v>
      </c>
      <c r="W313" s="133">
        <v>34.11</v>
      </c>
      <c r="X313" s="133">
        <v>33.89</v>
      </c>
      <c r="Y313" s="133">
        <v>34.08</v>
      </c>
      <c r="Z313" s="133">
        <v>33.65</v>
      </c>
      <c r="AA313" s="133">
        <v>34.68</v>
      </c>
      <c r="AB313" s="133">
        <v>34.11</v>
      </c>
      <c r="AC313" s="133">
        <v>33.229999999999997</v>
      </c>
      <c r="AD313" s="133">
        <v>33.479999999999997</v>
      </c>
      <c r="AE313" s="133">
        <v>34.200000000000003</v>
      </c>
      <c r="AF313" s="133">
        <v>33.89</v>
      </c>
      <c r="AG313" s="133">
        <v>29.19</v>
      </c>
      <c r="AH313" s="133">
        <v>28.57</v>
      </c>
      <c r="AI313" s="133">
        <v>33.71</v>
      </c>
      <c r="AJ313" s="133">
        <v>33.54</v>
      </c>
      <c r="AK313" s="133">
        <v>32.380000000000003</v>
      </c>
      <c r="AL313" s="133">
        <v>33.49</v>
      </c>
      <c r="AM313" s="133">
        <v>32.68</v>
      </c>
      <c r="AN313" s="133">
        <v>32.74</v>
      </c>
      <c r="AO313" s="133">
        <v>33.729999999999997</v>
      </c>
      <c r="AP313" s="133">
        <v>33.86</v>
      </c>
      <c r="AQ313" s="133">
        <v>33.799999999999997</v>
      </c>
      <c r="AR313" s="133">
        <v>34.39</v>
      </c>
    </row>
    <row r="314" spans="1:44">
      <c r="A314" s="133">
        <v>311</v>
      </c>
      <c r="B314" s="133">
        <v>3100</v>
      </c>
      <c r="C314" s="137"/>
      <c r="D314" s="138" t="s">
        <v>317</v>
      </c>
      <c r="E314" s="143">
        <f t="shared" si="8"/>
        <v>33.48947368421053</v>
      </c>
      <c r="F314" s="143">
        <f t="shared" si="9"/>
        <v>33.380526315789474</v>
      </c>
      <c r="G314" s="133">
        <v>34.159999999999997</v>
      </c>
      <c r="H314" s="133">
        <v>33.909999999999997</v>
      </c>
      <c r="I314" s="133">
        <v>35.159999999999997</v>
      </c>
      <c r="J314" s="133">
        <v>34.53</v>
      </c>
      <c r="K314" s="133">
        <v>32.47</v>
      </c>
      <c r="L314" s="133">
        <v>32.659999999999997</v>
      </c>
      <c r="M314" s="133">
        <v>33.65</v>
      </c>
      <c r="N314" s="133">
        <v>33.549999999999997</v>
      </c>
      <c r="O314" s="133">
        <v>33.82</v>
      </c>
      <c r="P314" s="133">
        <v>33.76</v>
      </c>
      <c r="Q314" s="133">
        <v>34.1</v>
      </c>
      <c r="R314" s="133">
        <v>33.64</v>
      </c>
      <c r="S314" s="133">
        <v>33.21</v>
      </c>
      <c r="T314" s="133">
        <v>32.409999999999997</v>
      </c>
      <c r="U314" s="133">
        <v>34.1</v>
      </c>
      <c r="V314" s="133">
        <v>34.340000000000003</v>
      </c>
      <c r="W314" s="133">
        <v>33.96</v>
      </c>
      <c r="X314" s="133">
        <v>33.81</v>
      </c>
      <c r="Y314" s="133">
        <v>34.08</v>
      </c>
      <c r="Z314" s="133">
        <v>33.700000000000003</v>
      </c>
      <c r="AA314" s="133">
        <v>34.700000000000003</v>
      </c>
      <c r="AB314" s="133">
        <v>34.119999999999997</v>
      </c>
      <c r="AC314" s="133">
        <v>33.19</v>
      </c>
      <c r="AD314" s="133">
        <v>33.42</v>
      </c>
      <c r="AE314" s="133">
        <v>34.159999999999997</v>
      </c>
      <c r="AF314" s="133">
        <v>33.89</v>
      </c>
      <c r="AG314" s="133">
        <v>29.21</v>
      </c>
      <c r="AH314" s="133">
        <v>28.57</v>
      </c>
      <c r="AI314" s="133">
        <v>33.75</v>
      </c>
      <c r="AJ314" s="133">
        <v>33.549999999999997</v>
      </c>
      <c r="AK314" s="133">
        <v>32.409999999999997</v>
      </c>
      <c r="AL314" s="133">
        <v>33.450000000000003</v>
      </c>
      <c r="AM314" s="133">
        <v>32.619999999999997</v>
      </c>
      <c r="AN314" s="133">
        <v>32.71</v>
      </c>
      <c r="AO314" s="133">
        <v>33.71</v>
      </c>
      <c r="AP314" s="133">
        <v>33.840000000000003</v>
      </c>
      <c r="AQ314" s="133">
        <v>33.840000000000003</v>
      </c>
      <c r="AR314" s="133">
        <v>34.369999999999997</v>
      </c>
    </row>
    <row r="315" spans="1:44">
      <c r="A315" s="133">
        <v>312</v>
      </c>
      <c r="B315" s="133">
        <v>3110</v>
      </c>
      <c r="C315" s="137"/>
      <c r="D315" s="138" t="s">
        <v>317</v>
      </c>
      <c r="E315" s="143">
        <f t="shared" si="8"/>
        <v>33.514736842105265</v>
      </c>
      <c r="F315" s="143">
        <f t="shared" si="9"/>
        <v>33.411578947368426</v>
      </c>
      <c r="G315" s="133">
        <v>34.22</v>
      </c>
      <c r="H315" s="133">
        <v>34.049999999999997</v>
      </c>
      <c r="I315" s="133">
        <v>35.200000000000003</v>
      </c>
      <c r="J315" s="133">
        <v>34.630000000000003</v>
      </c>
      <c r="K315" s="133">
        <v>32.57</v>
      </c>
      <c r="L315" s="133">
        <v>32.700000000000003</v>
      </c>
      <c r="M315" s="133">
        <v>33.630000000000003</v>
      </c>
      <c r="N315" s="133">
        <v>33.520000000000003</v>
      </c>
      <c r="O315" s="133">
        <v>33.950000000000003</v>
      </c>
      <c r="P315" s="133">
        <v>33.99</v>
      </c>
      <c r="Q315" s="133">
        <v>34.26</v>
      </c>
      <c r="R315" s="133">
        <v>33.799999999999997</v>
      </c>
      <c r="S315" s="133">
        <v>33.22</v>
      </c>
      <c r="T315" s="133">
        <v>32.49</v>
      </c>
      <c r="U315" s="133">
        <v>34.08</v>
      </c>
      <c r="V315" s="133">
        <v>34.33</v>
      </c>
      <c r="W315" s="133">
        <v>33.909999999999997</v>
      </c>
      <c r="X315" s="133">
        <v>33.78</v>
      </c>
      <c r="Y315" s="133">
        <v>34.08</v>
      </c>
      <c r="Z315" s="133">
        <v>33.69</v>
      </c>
      <c r="AA315" s="133">
        <v>34.72</v>
      </c>
      <c r="AB315" s="133">
        <v>34.119999999999997</v>
      </c>
      <c r="AC315" s="133">
        <v>33.159999999999997</v>
      </c>
      <c r="AD315" s="133">
        <v>33.4</v>
      </c>
      <c r="AE315" s="133">
        <v>34.15</v>
      </c>
      <c r="AF315" s="133">
        <v>33.86</v>
      </c>
      <c r="AG315" s="133">
        <v>29.25</v>
      </c>
      <c r="AH315" s="133">
        <v>28.56</v>
      </c>
      <c r="AI315" s="133">
        <v>33.770000000000003</v>
      </c>
      <c r="AJ315" s="133">
        <v>33.549999999999997</v>
      </c>
      <c r="AK315" s="133">
        <v>32.44</v>
      </c>
      <c r="AL315" s="133">
        <v>33.380000000000003</v>
      </c>
      <c r="AM315" s="133">
        <v>32.61</v>
      </c>
      <c r="AN315" s="133">
        <v>32.840000000000003</v>
      </c>
      <c r="AO315" s="133">
        <v>33.700000000000003</v>
      </c>
      <c r="AP315" s="133">
        <v>33.79</v>
      </c>
      <c r="AQ315" s="133">
        <v>33.86</v>
      </c>
      <c r="AR315" s="133">
        <v>34.340000000000003</v>
      </c>
    </row>
    <row r="316" spans="1:44">
      <c r="A316" s="133">
        <v>313</v>
      </c>
      <c r="B316" s="133">
        <v>3120</v>
      </c>
      <c r="C316" s="135">
        <v>52</v>
      </c>
      <c r="D316" s="138" t="s">
        <v>317</v>
      </c>
      <c r="E316" s="143">
        <f t="shared" si="8"/>
        <v>33.553684210526313</v>
      </c>
      <c r="F316" s="143">
        <f t="shared" si="9"/>
        <v>33.440526315789477</v>
      </c>
      <c r="G316" s="133">
        <v>34.4</v>
      </c>
      <c r="H316" s="133">
        <v>34.14</v>
      </c>
      <c r="I316" s="133">
        <v>35.19</v>
      </c>
      <c r="J316" s="133">
        <v>34.69</v>
      </c>
      <c r="K316" s="133">
        <v>32.69</v>
      </c>
      <c r="L316" s="133">
        <v>32.75</v>
      </c>
      <c r="M316" s="133">
        <v>33.630000000000003</v>
      </c>
      <c r="N316" s="133">
        <v>33.5</v>
      </c>
      <c r="O316" s="133">
        <v>34.08</v>
      </c>
      <c r="P316" s="133">
        <v>34.11</v>
      </c>
      <c r="Q316" s="133">
        <v>34.58</v>
      </c>
      <c r="R316" s="133">
        <v>34</v>
      </c>
      <c r="S316" s="133">
        <v>33.28</v>
      </c>
      <c r="T316" s="133">
        <v>32.53</v>
      </c>
      <c r="U316" s="133">
        <v>34.06</v>
      </c>
      <c r="V316" s="133">
        <v>34.39</v>
      </c>
      <c r="W316" s="133">
        <v>33.85</v>
      </c>
      <c r="X316" s="133">
        <v>33.72</v>
      </c>
      <c r="Y316" s="133">
        <v>34.07</v>
      </c>
      <c r="Z316" s="133">
        <v>33.72</v>
      </c>
      <c r="AA316" s="133">
        <v>34.729999999999997</v>
      </c>
      <c r="AB316" s="133">
        <v>34.130000000000003</v>
      </c>
      <c r="AC316" s="133">
        <v>33.1</v>
      </c>
      <c r="AD316" s="133">
        <v>33.4</v>
      </c>
      <c r="AE316" s="133">
        <v>34.15</v>
      </c>
      <c r="AF316" s="133">
        <v>33.840000000000003</v>
      </c>
      <c r="AG316" s="133">
        <v>29.29</v>
      </c>
      <c r="AH316" s="133">
        <v>28.55</v>
      </c>
      <c r="AI316" s="133">
        <v>33.81</v>
      </c>
      <c r="AJ316" s="133">
        <v>33.549999999999997</v>
      </c>
      <c r="AK316" s="133">
        <v>32.450000000000003</v>
      </c>
      <c r="AL316" s="133">
        <v>33.369999999999997</v>
      </c>
      <c r="AM316" s="133">
        <v>32.549999999999997</v>
      </c>
      <c r="AN316" s="133">
        <v>32.9</v>
      </c>
      <c r="AO316" s="133">
        <v>33.75</v>
      </c>
      <c r="AP316" s="133">
        <v>33.78</v>
      </c>
      <c r="AQ316" s="133">
        <v>33.86</v>
      </c>
      <c r="AR316" s="133">
        <v>34.299999999999997</v>
      </c>
    </row>
    <row r="317" spans="1:44">
      <c r="A317" s="133">
        <v>314</v>
      </c>
      <c r="B317" s="133">
        <v>3130</v>
      </c>
      <c r="C317" s="137"/>
      <c r="D317" s="138" t="s">
        <v>317</v>
      </c>
      <c r="E317" s="143">
        <f t="shared" si="8"/>
        <v>33.577368421052633</v>
      </c>
      <c r="F317" s="143">
        <f t="shared" si="9"/>
        <v>33.445789473684215</v>
      </c>
      <c r="G317" s="133">
        <v>34.520000000000003</v>
      </c>
      <c r="H317" s="133">
        <v>34.21</v>
      </c>
      <c r="I317" s="133">
        <v>35.19</v>
      </c>
      <c r="J317" s="133">
        <v>34.74</v>
      </c>
      <c r="K317" s="133">
        <v>32.630000000000003</v>
      </c>
      <c r="L317" s="133">
        <v>32.71</v>
      </c>
      <c r="M317" s="133">
        <v>33.68</v>
      </c>
      <c r="N317" s="133">
        <v>33.49</v>
      </c>
      <c r="O317" s="133">
        <v>34.18</v>
      </c>
      <c r="P317" s="133">
        <v>34.21</v>
      </c>
      <c r="Q317" s="133">
        <v>34.75</v>
      </c>
      <c r="R317" s="133">
        <v>34.11</v>
      </c>
      <c r="S317" s="133">
        <v>33.29</v>
      </c>
      <c r="T317" s="133">
        <v>32.56</v>
      </c>
      <c r="U317" s="133">
        <v>34.090000000000003</v>
      </c>
      <c r="V317" s="133">
        <v>34.42</v>
      </c>
      <c r="W317" s="133">
        <v>33.840000000000003</v>
      </c>
      <c r="X317" s="133">
        <v>33.700000000000003</v>
      </c>
      <c r="Y317" s="133">
        <v>34.07</v>
      </c>
      <c r="Z317" s="133">
        <v>33.700000000000003</v>
      </c>
      <c r="AA317" s="133">
        <v>34.75</v>
      </c>
      <c r="AB317" s="133">
        <v>34.14</v>
      </c>
      <c r="AC317" s="133">
        <v>33.090000000000003</v>
      </c>
      <c r="AD317" s="133">
        <v>33.42</v>
      </c>
      <c r="AE317" s="133">
        <v>34.14</v>
      </c>
      <c r="AF317" s="133">
        <v>33.79</v>
      </c>
      <c r="AG317" s="133">
        <v>29.28</v>
      </c>
      <c r="AH317" s="133">
        <v>28.53</v>
      </c>
      <c r="AI317" s="133">
        <v>33.92</v>
      </c>
      <c r="AJ317" s="133">
        <v>33.53</v>
      </c>
      <c r="AK317" s="133">
        <v>32.43</v>
      </c>
      <c r="AL317" s="133">
        <v>33.340000000000003</v>
      </c>
      <c r="AM317" s="133">
        <v>32.53</v>
      </c>
      <c r="AN317" s="133">
        <v>32.83</v>
      </c>
      <c r="AO317" s="133">
        <v>33.74</v>
      </c>
      <c r="AP317" s="133">
        <v>33.799999999999997</v>
      </c>
      <c r="AQ317" s="133">
        <v>33.85</v>
      </c>
      <c r="AR317" s="133">
        <v>34.24</v>
      </c>
    </row>
    <row r="318" spans="1:44">
      <c r="A318" s="133">
        <v>315</v>
      </c>
      <c r="B318" s="133">
        <v>3140</v>
      </c>
      <c r="C318" s="137"/>
      <c r="D318" s="138" t="s">
        <v>317</v>
      </c>
      <c r="E318" s="143">
        <f t="shared" si="8"/>
        <v>33.58631578947368</v>
      </c>
      <c r="F318" s="143">
        <f t="shared" si="9"/>
        <v>33.45315789473684</v>
      </c>
      <c r="G318" s="133">
        <v>34.61</v>
      </c>
      <c r="H318" s="133">
        <v>34.270000000000003</v>
      </c>
      <c r="I318" s="133">
        <v>35.200000000000003</v>
      </c>
      <c r="J318" s="133">
        <v>34.76</v>
      </c>
      <c r="K318" s="133">
        <v>32.64</v>
      </c>
      <c r="L318" s="133">
        <v>32.71</v>
      </c>
      <c r="M318" s="133">
        <v>33.74</v>
      </c>
      <c r="N318" s="133">
        <v>33.5</v>
      </c>
      <c r="O318" s="133">
        <v>34.25</v>
      </c>
      <c r="P318" s="133">
        <v>34.28</v>
      </c>
      <c r="Q318" s="133">
        <v>34.869999999999997</v>
      </c>
      <c r="R318" s="133">
        <v>34.18</v>
      </c>
      <c r="S318" s="133">
        <v>33.26</v>
      </c>
      <c r="T318" s="133">
        <v>32.549999999999997</v>
      </c>
      <c r="U318" s="133">
        <v>34.1</v>
      </c>
      <c r="V318" s="133">
        <v>34.39</v>
      </c>
      <c r="W318" s="133">
        <v>33.770000000000003</v>
      </c>
      <c r="X318" s="133">
        <v>33.72</v>
      </c>
      <c r="Y318" s="133">
        <v>34.020000000000003</v>
      </c>
      <c r="Z318" s="133">
        <v>33.74</v>
      </c>
      <c r="AA318" s="133">
        <v>34.76</v>
      </c>
      <c r="AB318" s="133">
        <v>34.14</v>
      </c>
      <c r="AC318" s="133">
        <v>33.08</v>
      </c>
      <c r="AD318" s="133">
        <v>33.450000000000003</v>
      </c>
      <c r="AE318" s="133">
        <v>34.130000000000003</v>
      </c>
      <c r="AF318" s="133">
        <v>33.82</v>
      </c>
      <c r="AG318" s="133">
        <v>29.28</v>
      </c>
      <c r="AH318" s="133">
        <v>28.47</v>
      </c>
      <c r="AI318" s="133">
        <v>33.840000000000003</v>
      </c>
      <c r="AJ318" s="133">
        <v>33.53</v>
      </c>
      <c r="AK318" s="133">
        <v>32.43</v>
      </c>
      <c r="AL318" s="133">
        <v>33.299999999999997</v>
      </c>
      <c r="AM318" s="133">
        <v>32.549999999999997</v>
      </c>
      <c r="AN318" s="133">
        <v>32.79</v>
      </c>
      <c r="AO318" s="133">
        <v>33.78</v>
      </c>
      <c r="AP318" s="133">
        <v>33.82</v>
      </c>
      <c r="AQ318" s="133">
        <v>33.83</v>
      </c>
      <c r="AR318" s="133">
        <v>34.19</v>
      </c>
    </row>
    <row r="319" spans="1:44">
      <c r="A319" s="133">
        <v>316</v>
      </c>
      <c r="B319" s="133">
        <v>3150</v>
      </c>
      <c r="C319" s="137"/>
      <c r="D319" s="138" t="s">
        <v>317</v>
      </c>
      <c r="E319" s="143">
        <f t="shared" si="8"/>
        <v>33.595789473684214</v>
      </c>
      <c r="F319" s="143">
        <f t="shared" si="9"/>
        <v>33.464736842105275</v>
      </c>
      <c r="G319" s="133">
        <v>34.69</v>
      </c>
      <c r="H319" s="133">
        <v>34.32</v>
      </c>
      <c r="I319" s="133">
        <v>35.22</v>
      </c>
      <c r="J319" s="133">
        <v>34.79</v>
      </c>
      <c r="K319" s="133">
        <v>32.700000000000003</v>
      </c>
      <c r="L319" s="133">
        <v>32.67</v>
      </c>
      <c r="M319" s="133">
        <v>33.72</v>
      </c>
      <c r="N319" s="133">
        <v>33.49</v>
      </c>
      <c r="O319" s="133">
        <v>34.33</v>
      </c>
      <c r="P319" s="133">
        <v>34.340000000000003</v>
      </c>
      <c r="Q319" s="133">
        <v>34.950000000000003</v>
      </c>
      <c r="R319" s="133">
        <v>34.229999999999997</v>
      </c>
      <c r="S319" s="133">
        <v>33.22</v>
      </c>
      <c r="T319" s="133">
        <v>32.61</v>
      </c>
      <c r="U319" s="133">
        <v>34.090000000000003</v>
      </c>
      <c r="V319" s="133">
        <v>34.409999999999997</v>
      </c>
      <c r="W319" s="133">
        <v>33.770000000000003</v>
      </c>
      <c r="X319" s="133">
        <v>33.770000000000003</v>
      </c>
      <c r="Y319" s="133">
        <v>34.020000000000003</v>
      </c>
      <c r="Z319" s="133">
        <v>33.69</v>
      </c>
      <c r="AA319" s="133">
        <v>34.770000000000003</v>
      </c>
      <c r="AB319" s="133">
        <v>34.14</v>
      </c>
      <c r="AC319" s="133">
        <v>33.06</v>
      </c>
      <c r="AD319" s="133">
        <v>33.409999999999997</v>
      </c>
      <c r="AE319" s="133">
        <v>34.07</v>
      </c>
      <c r="AF319" s="133">
        <v>33.79</v>
      </c>
      <c r="AG319" s="133">
        <v>29.3</v>
      </c>
      <c r="AH319" s="133">
        <v>28.42</v>
      </c>
      <c r="AI319" s="133">
        <v>33.85</v>
      </c>
      <c r="AJ319" s="133">
        <v>33.51</v>
      </c>
      <c r="AK319" s="133">
        <v>32.340000000000003</v>
      </c>
      <c r="AL319" s="133">
        <v>33.380000000000003</v>
      </c>
      <c r="AM319" s="133">
        <v>32.58</v>
      </c>
      <c r="AN319" s="133">
        <v>32.83</v>
      </c>
      <c r="AO319" s="133">
        <v>33.82</v>
      </c>
      <c r="AP319" s="133">
        <v>33.83</v>
      </c>
      <c r="AQ319" s="133">
        <v>33.82</v>
      </c>
      <c r="AR319" s="133">
        <v>34.200000000000003</v>
      </c>
    </row>
    <row r="320" spans="1:44">
      <c r="A320" s="133">
        <v>317</v>
      </c>
      <c r="B320" s="133">
        <v>3160</v>
      </c>
      <c r="C320" s="137"/>
      <c r="D320" s="138" t="s">
        <v>317</v>
      </c>
      <c r="E320" s="143">
        <f t="shared" si="8"/>
        <v>33.59473684210527</v>
      </c>
      <c r="F320" s="143">
        <f t="shared" si="9"/>
        <v>33.477368421052631</v>
      </c>
      <c r="G320" s="133">
        <v>34.770000000000003</v>
      </c>
      <c r="H320" s="133">
        <v>34.369999999999997</v>
      </c>
      <c r="I320" s="133">
        <v>35.24</v>
      </c>
      <c r="J320" s="133">
        <v>34.82</v>
      </c>
      <c r="K320" s="133">
        <v>32.68</v>
      </c>
      <c r="L320" s="133">
        <v>32.659999999999997</v>
      </c>
      <c r="M320" s="133">
        <v>33.549999999999997</v>
      </c>
      <c r="N320" s="133">
        <v>33.43</v>
      </c>
      <c r="O320" s="133">
        <v>34.4</v>
      </c>
      <c r="P320" s="133">
        <v>34.39</v>
      </c>
      <c r="Q320" s="133">
        <v>35</v>
      </c>
      <c r="R320" s="133">
        <v>34.270000000000003</v>
      </c>
      <c r="S320" s="133">
        <v>33.22</v>
      </c>
      <c r="T320" s="133">
        <v>32.770000000000003</v>
      </c>
      <c r="U320" s="133">
        <v>34.020000000000003</v>
      </c>
      <c r="V320" s="133">
        <v>34.39</v>
      </c>
      <c r="W320" s="133">
        <v>33.770000000000003</v>
      </c>
      <c r="X320" s="133">
        <v>33.78</v>
      </c>
      <c r="Y320" s="133">
        <v>34.049999999999997</v>
      </c>
      <c r="Z320" s="133">
        <v>33.64</v>
      </c>
      <c r="AA320" s="133">
        <v>34.79</v>
      </c>
      <c r="AB320" s="133">
        <v>34.15</v>
      </c>
      <c r="AC320" s="133">
        <v>33.049999999999997</v>
      </c>
      <c r="AD320" s="133">
        <v>33.42</v>
      </c>
      <c r="AE320" s="133">
        <v>34.04</v>
      </c>
      <c r="AF320" s="133">
        <v>33.770000000000003</v>
      </c>
      <c r="AG320" s="133">
        <v>29.38</v>
      </c>
      <c r="AH320" s="133">
        <v>28.43</v>
      </c>
      <c r="AI320" s="133">
        <v>33.86</v>
      </c>
      <c r="AJ320" s="133">
        <v>33.51</v>
      </c>
      <c r="AK320" s="133">
        <v>32.24</v>
      </c>
      <c r="AL320" s="133">
        <v>33.47</v>
      </c>
      <c r="AM320" s="133">
        <v>32.61</v>
      </c>
      <c r="AN320" s="133">
        <v>32.79</v>
      </c>
      <c r="AO320" s="133">
        <v>33.79</v>
      </c>
      <c r="AP320" s="133">
        <v>33.82</v>
      </c>
      <c r="AQ320" s="133">
        <v>33.840000000000003</v>
      </c>
      <c r="AR320" s="133">
        <v>34.19</v>
      </c>
    </row>
    <row r="321" spans="1:44">
      <c r="A321" s="133">
        <v>318</v>
      </c>
      <c r="B321" s="133">
        <v>3170</v>
      </c>
      <c r="C321" s="137"/>
      <c r="D321" s="138" t="s">
        <v>317</v>
      </c>
      <c r="E321" s="143">
        <f t="shared" si="8"/>
        <v>33.607368421052627</v>
      </c>
      <c r="F321" s="143">
        <f t="shared" si="9"/>
        <v>33.502105263157901</v>
      </c>
      <c r="G321" s="133">
        <v>34.85</v>
      </c>
      <c r="H321" s="133">
        <v>34.44</v>
      </c>
      <c r="I321" s="133">
        <v>35.26</v>
      </c>
      <c r="J321" s="133">
        <v>34.85</v>
      </c>
      <c r="K321" s="133">
        <v>32.61</v>
      </c>
      <c r="L321" s="133">
        <v>32.67</v>
      </c>
      <c r="M321" s="133">
        <v>33.54</v>
      </c>
      <c r="N321" s="133">
        <v>33.44</v>
      </c>
      <c r="O321" s="133">
        <v>34.46</v>
      </c>
      <c r="P321" s="133">
        <v>34.44</v>
      </c>
      <c r="Q321" s="133">
        <v>35.049999999999997</v>
      </c>
      <c r="R321" s="133">
        <v>34.31</v>
      </c>
      <c r="S321" s="133">
        <v>33.18</v>
      </c>
      <c r="T321" s="133">
        <v>32.770000000000003</v>
      </c>
      <c r="U321" s="133">
        <v>33.909999999999997</v>
      </c>
      <c r="V321" s="133">
        <v>34.270000000000003</v>
      </c>
      <c r="W321" s="133">
        <v>33.85</v>
      </c>
      <c r="X321" s="133">
        <v>33.81</v>
      </c>
      <c r="Y321" s="133">
        <v>34.25</v>
      </c>
      <c r="Z321" s="133">
        <v>33.799999999999997</v>
      </c>
      <c r="AA321" s="133">
        <v>34.81</v>
      </c>
      <c r="AB321" s="133">
        <v>34.159999999999997</v>
      </c>
      <c r="AC321" s="133">
        <v>33.03</v>
      </c>
      <c r="AD321" s="133">
        <v>33.39</v>
      </c>
      <c r="AE321" s="133">
        <v>34.07</v>
      </c>
      <c r="AF321" s="133">
        <v>33.83</v>
      </c>
      <c r="AG321" s="133">
        <v>29.43</v>
      </c>
      <c r="AH321" s="133">
        <v>28.47</v>
      </c>
      <c r="AI321" s="133">
        <v>33.770000000000003</v>
      </c>
      <c r="AJ321" s="133">
        <v>33.5</v>
      </c>
      <c r="AK321" s="133">
        <v>32.26</v>
      </c>
      <c r="AL321" s="133">
        <v>33.57</v>
      </c>
      <c r="AM321" s="133">
        <v>32.61</v>
      </c>
      <c r="AN321" s="133">
        <v>32.76</v>
      </c>
      <c r="AO321" s="133">
        <v>33.799999999999997</v>
      </c>
      <c r="AP321" s="133">
        <v>33.83</v>
      </c>
      <c r="AQ321" s="133">
        <v>33.799999999999997</v>
      </c>
      <c r="AR321" s="133">
        <v>34.229999999999997</v>
      </c>
    </row>
    <row r="322" spans="1:44">
      <c r="A322" s="133">
        <v>319</v>
      </c>
      <c r="B322" s="133">
        <v>3180</v>
      </c>
      <c r="C322" s="135">
        <v>53</v>
      </c>
      <c r="D322" s="138" t="s">
        <v>317</v>
      </c>
      <c r="E322" s="143">
        <f t="shared" si="8"/>
        <v>33.643157894736845</v>
      </c>
      <c r="F322" s="143">
        <f t="shared" si="9"/>
        <v>33.517894736842116</v>
      </c>
      <c r="G322" s="133">
        <v>34.92</v>
      </c>
      <c r="H322" s="133">
        <v>34.49</v>
      </c>
      <c r="I322" s="133">
        <v>35.28</v>
      </c>
      <c r="J322" s="133">
        <v>34.880000000000003</v>
      </c>
      <c r="K322" s="133">
        <v>32.549999999999997</v>
      </c>
      <c r="L322" s="133">
        <v>32.67</v>
      </c>
      <c r="M322" s="133">
        <v>33.590000000000003</v>
      </c>
      <c r="N322" s="133">
        <v>33.479999999999997</v>
      </c>
      <c r="O322" s="133">
        <v>34.51</v>
      </c>
      <c r="P322" s="133">
        <v>34.49</v>
      </c>
      <c r="Q322" s="133">
        <v>35.090000000000003</v>
      </c>
      <c r="R322" s="133">
        <v>34.32</v>
      </c>
      <c r="S322" s="133">
        <v>33.229999999999997</v>
      </c>
      <c r="T322" s="133">
        <v>32.78</v>
      </c>
      <c r="U322" s="133">
        <v>33.86</v>
      </c>
      <c r="V322" s="133">
        <v>34.17</v>
      </c>
      <c r="W322" s="133">
        <v>33.93</v>
      </c>
      <c r="X322" s="133">
        <v>33.9</v>
      </c>
      <c r="Y322" s="133">
        <v>34.35</v>
      </c>
      <c r="Z322" s="133">
        <v>33.89</v>
      </c>
      <c r="AA322" s="133">
        <v>34.83</v>
      </c>
      <c r="AB322" s="133">
        <v>34.17</v>
      </c>
      <c r="AC322" s="133">
        <v>33.020000000000003</v>
      </c>
      <c r="AD322" s="133">
        <v>33.33</v>
      </c>
      <c r="AE322" s="133">
        <v>34.07</v>
      </c>
      <c r="AF322" s="133">
        <v>33.85</v>
      </c>
      <c r="AG322" s="133">
        <v>29.46</v>
      </c>
      <c r="AH322" s="133">
        <v>28.49</v>
      </c>
      <c r="AI322" s="133">
        <v>33.92</v>
      </c>
      <c r="AJ322" s="133">
        <v>33.619999999999997</v>
      </c>
      <c r="AK322" s="133">
        <v>32.4</v>
      </c>
      <c r="AL322" s="133">
        <v>33.53</v>
      </c>
      <c r="AM322" s="133">
        <v>32.549999999999997</v>
      </c>
      <c r="AN322" s="133">
        <v>32.76</v>
      </c>
      <c r="AO322" s="133">
        <v>33.82</v>
      </c>
      <c r="AP322" s="133">
        <v>33.81</v>
      </c>
      <c r="AQ322" s="133">
        <v>33.840000000000003</v>
      </c>
      <c r="AR322" s="133">
        <v>34.21</v>
      </c>
    </row>
    <row r="323" spans="1:44">
      <c r="A323" s="133">
        <v>320</v>
      </c>
      <c r="B323" s="133">
        <v>3190</v>
      </c>
      <c r="C323" s="137"/>
      <c r="D323" s="138" t="s">
        <v>317</v>
      </c>
      <c r="E323" s="143">
        <f t="shared" si="8"/>
        <v>33.672631578947374</v>
      </c>
      <c r="F323" s="143">
        <f t="shared" si="9"/>
        <v>33.540526315789471</v>
      </c>
      <c r="G323" s="133">
        <v>34.97</v>
      </c>
      <c r="H323" s="133">
        <v>34.520000000000003</v>
      </c>
      <c r="I323" s="133">
        <v>35.299999999999997</v>
      </c>
      <c r="J323" s="133">
        <v>34.9</v>
      </c>
      <c r="K323" s="133">
        <v>32.479999999999997</v>
      </c>
      <c r="L323" s="133">
        <v>32.659999999999997</v>
      </c>
      <c r="M323" s="133">
        <v>33.56</v>
      </c>
      <c r="N323" s="133">
        <v>33.51</v>
      </c>
      <c r="O323" s="133">
        <v>34.56</v>
      </c>
      <c r="P323" s="133">
        <v>34.53</v>
      </c>
      <c r="Q323" s="133">
        <v>35.119999999999997</v>
      </c>
      <c r="R323" s="133">
        <v>34.35</v>
      </c>
      <c r="S323" s="133">
        <v>33.42</v>
      </c>
      <c r="T323" s="133">
        <v>32.94</v>
      </c>
      <c r="U323" s="133">
        <v>33.92</v>
      </c>
      <c r="V323" s="133">
        <v>34.08</v>
      </c>
      <c r="W323" s="133">
        <v>33.81</v>
      </c>
      <c r="X323" s="133">
        <v>33.950000000000003</v>
      </c>
      <c r="Y323" s="133">
        <v>34.43</v>
      </c>
      <c r="Z323" s="133">
        <v>33.96</v>
      </c>
      <c r="AA323" s="133">
        <v>34.85</v>
      </c>
      <c r="AB323" s="133">
        <v>34.200000000000003</v>
      </c>
      <c r="AC323" s="133">
        <v>33.06</v>
      </c>
      <c r="AD323" s="133">
        <v>33.33</v>
      </c>
      <c r="AE323" s="133">
        <v>34.03</v>
      </c>
      <c r="AF323" s="133">
        <v>33.85</v>
      </c>
      <c r="AG323" s="133">
        <v>29.49</v>
      </c>
      <c r="AH323" s="133">
        <v>28.49</v>
      </c>
      <c r="AI323" s="133">
        <v>34.020000000000003</v>
      </c>
      <c r="AJ323" s="133">
        <v>33.72</v>
      </c>
      <c r="AK323" s="133">
        <v>32.549999999999997</v>
      </c>
      <c r="AL323" s="133">
        <v>33.54</v>
      </c>
      <c r="AM323" s="133">
        <v>32.51</v>
      </c>
      <c r="AN323" s="133">
        <v>32.729999999999997</v>
      </c>
      <c r="AO323" s="133">
        <v>33.85</v>
      </c>
      <c r="AP323" s="133">
        <v>33.81</v>
      </c>
      <c r="AQ323" s="133">
        <v>33.85</v>
      </c>
      <c r="AR323" s="133">
        <v>34.200000000000003</v>
      </c>
    </row>
    <row r="324" spans="1:44">
      <c r="A324" s="133">
        <v>321</v>
      </c>
      <c r="B324" s="133">
        <v>3200</v>
      </c>
      <c r="C324" s="137"/>
      <c r="D324" s="138" t="s">
        <v>317</v>
      </c>
      <c r="E324" s="143">
        <f t="shared" si="8"/>
        <v>33.72684210526316</v>
      </c>
      <c r="F324" s="143">
        <f t="shared" si="9"/>
        <v>33.577894736842104</v>
      </c>
      <c r="G324" s="133">
        <v>35.03</v>
      </c>
      <c r="H324" s="133">
        <v>34.57</v>
      </c>
      <c r="I324" s="133">
        <v>35.32</v>
      </c>
      <c r="J324" s="133">
        <v>34.94</v>
      </c>
      <c r="K324" s="133">
        <v>32.42</v>
      </c>
      <c r="L324" s="133">
        <v>32.64</v>
      </c>
      <c r="M324" s="133">
        <v>33.590000000000003</v>
      </c>
      <c r="N324" s="133">
        <v>33.56</v>
      </c>
      <c r="O324" s="133">
        <v>34.61</v>
      </c>
      <c r="P324" s="133">
        <v>34.57</v>
      </c>
      <c r="Q324" s="133">
        <v>35.159999999999997</v>
      </c>
      <c r="R324" s="133">
        <v>34.369999999999997</v>
      </c>
      <c r="S324" s="133">
        <v>33.6</v>
      </c>
      <c r="T324" s="133">
        <v>33.1</v>
      </c>
      <c r="U324" s="133">
        <v>33.979999999999997</v>
      </c>
      <c r="V324" s="133">
        <v>34.07</v>
      </c>
      <c r="W324" s="133">
        <v>34.159999999999997</v>
      </c>
      <c r="X324" s="133">
        <v>34.119999999999997</v>
      </c>
      <c r="Y324" s="133">
        <v>34.479999999999997</v>
      </c>
      <c r="Z324" s="133">
        <v>34</v>
      </c>
      <c r="AA324" s="133">
        <v>34.880000000000003</v>
      </c>
      <c r="AB324" s="133">
        <v>34.24</v>
      </c>
      <c r="AC324" s="133">
        <v>33.200000000000003</v>
      </c>
      <c r="AD324" s="133">
        <v>33.44</v>
      </c>
      <c r="AE324" s="133">
        <v>34.03</v>
      </c>
      <c r="AF324" s="133">
        <v>33.85</v>
      </c>
      <c r="AG324" s="133">
        <v>29.59</v>
      </c>
      <c r="AH324" s="133">
        <v>28.53</v>
      </c>
      <c r="AI324" s="133">
        <v>34.08</v>
      </c>
      <c r="AJ324" s="133">
        <v>33.799999999999997</v>
      </c>
      <c r="AK324" s="133">
        <v>32.54</v>
      </c>
      <c r="AL324" s="133">
        <v>33.47</v>
      </c>
      <c r="AM324" s="133">
        <v>32.5</v>
      </c>
      <c r="AN324" s="133">
        <v>32.700000000000003</v>
      </c>
      <c r="AO324" s="133">
        <v>33.82</v>
      </c>
      <c r="AP324" s="133">
        <v>33.840000000000003</v>
      </c>
      <c r="AQ324" s="133">
        <v>33.82</v>
      </c>
      <c r="AR324" s="133">
        <v>34.17</v>
      </c>
    </row>
    <row r="325" spans="1:44">
      <c r="A325" s="133">
        <v>322</v>
      </c>
      <c r="B325" s="133">
        <v>3210</v>
      </c>
      <c r="C325" s="137"/>
      <c r="D325" s="138" t="s">
        <v>317</v>
      </c>
      <c r="E325" s="143">
        <f t="shared" ref="E325:E388" si="10">AVERAGE(G325,I325,K325,M325,O325,Q325,S325,U325,W325,Y325,AA325,AC325,AE325,AG325,AI325,AK325,AM325,AO325,AQ325,AS325)</f>
        <v>33.771052631578947</v>
      </c>
      <c r="F325" s="143">
        <f t="shared" ref="F325:F388" si="11">AVERAGE(H325,J325,L325,N325,P325,R325,T325,V325,X325,Z325,AB325,AD325,AF325,AH325,AJ325,AL325,AN325,AP325,AR325,AT325)</f>
        <v>33.615263157894738</v>
      </c>
      <c r="G325" s="133">
        <v>35.08</v>
      </c>
      <c r="H325" s="133">
        <v>34.61</v>
      </c>
      <c r="I325" s="133">
        <v>35.340000000000003</v>
      </c>
      <c r="J325" s="133">
        <v>34.96</v>
      </c>
      <c r="K325" s="133">
        <v>32.369999999999997</v>
      </c>
      <c r="L325" s="133">
        <v>32.64</v>
      </c>
      <c r="M325" s="133">
        <v>33.72</v>
      </c>
      <c r="N325" s="133">
        <v>33.619999999999997</v>
      </c>
      <c r="O325" s="133">
        <v>34.65</v>
      </c>
      <c r="P325" s="133">
        <v>34.6</v>
      </c>
      <c r="Q325" s="133">
        <v>35.18</v>
      </c>
      <c r="R325" s="133">
        <v>34.4</v>
      </c>
      <c r="S325" s="133">
        <v>33.72</v>
      </c>
      <c r="T325" s="133">
        <v>33.200000000000003</v>
      </c>
      <c r="U325" s="133">
        <v>33.979999999999997</v>
      </c>
      <c r="V325" s="133">
        <v>34.01</v>
      </c>
      <c r="W325" s="133">
        <v>34.479999999999997</v>
      </c>
      <c r="X325" s="133">
        <v>34.31</v>
      </c>
      <c r="Y325" s="133">
        <v>34.53</v>
      </c>
      <c r="Z325" s="133">
        <v>34.04</v>
      </c>
      <c r="AA325" s="133">
        <v>34.909999999999997</v>
      </c>
      <c r="AB325" s="133">
        <v>34.29</v>
      </c>
      <c r="AC325" s="133">
        <v>33.29</v>
      </c>
      <c r="AD325" s="133">
        <v>33.5</v>
      </c>
      <c r="AE325" s="133">
        <v>34.119999999999997</v>
      </c>
      <c r="AF325" s="133">
        <v>33.869999999999997</v>
      </c>
      <c r="AG325" s="133">
        <v>29.77</v>
      </c>
      <c r="AH325" s="133">
        <v>28.66</v>
      </c>
      <c r="AI325" s="133">
        <v>34.130000000000003</v>
      </c>
      <c r="AJ325" s="133">
        <v>33.869999999999997</v>
      </c>
      <c r="AK325" s="133">
        <v>32.33</v>
      </c>
      <c r="AL325" s="133">
        <v>33.479999999999997</v>
      </c>
      <c r="AM325" s="133">
        <v>32.5</v>
      </c>
      <c r="AN325" s="133">
        <v>32.659999999999997</v>
      </c>
      <c r="AO325" s="133">
        <v>33.76</v>
      </c>
      <c r="AP325" s="133">
        <v>33.83</v>
      </c>
      <c r="AQ325" s="133">
        <v>33.79</v>
      </c>
      <c r="AR325" s="133">
        <v>34.14</v>
      </c>
    </row>
    <row r="326" spans="1:44">
      <c r="A326" s="133">
        <v>323</v>
      </c>
      <c r="B326" s="133">
        <v>3220</v>
      </c>
      <c r="C326" s="137"/>
      <c r="D326" s="138" t="s">
        <v>317</v>
      </c>
      <c r="E326" s="143">
        <f t="shared" si="10"/>
        <v>33.839473684210532</v>
      </c>
      <c r="F326" s="143">
        <f t="shared" si="11"/>
        <v>33.655263157894737</v>
      </c>
      <c r="G326" s="133">
        <v>35.119999999999997</v>
      </c>
      <c r="H326" s="133">
        <v>34.65</v>
      </c>
      <c r="I326" s="133">
        <v>35.36</v>
      </c>
      <c r="J326" s="133">
        <v>34.99</v>
      </c>
      <c r="K326" s="133">
        <v>32.409999999999997</v>
      </c>
      <c r="L326" s="133">
        <v>32.619999999999997</v>
      </c>
      <c r="M326" s="133">
        <v>33.71</v>
      </c>
      <c r="N326" s="133">
        <v>33.619999999999997</v>
      </c>
      <c r="O326" s="133">
        <v>34.69</v>
      </c>
      <c r="P326" s="133">
        <v>34.619999999999997</v>
      </c>
      <c r="Q326" s="133">
        <v>35.21</v>
      </c>
      <c r="R326" s="133">
        <v>34.43</v>
      </c>
      <c r="S326" s="133">
        <v>33.81</v>
      </c>
      <c r="T326" s="133">
        <v>33.28</v>
      </c>
      <c r="U326" s="133">
        <v>34.03</v>
      </c>
      <c r="V326" s="133">
        <v>34.01</v>
      </c>
      <c r="W326" s="133">
        <v>34.68</v>
      </c>
      <c r="X326" s="133">
        <v>34.43</v>
      </c>
      <c r="Y326" s="133">
        <v>34.57</v>
      </c>
      <c r="Z326" s="133">
        <v>34.07</v>
      </c>
      <c r="AA326" s="133">
        <v>34.94</v>
      </c>
      <c r="AB326" s="133">
        <v>34.35</v>
      </c>
      <c r="AC326" s="133">
        <v>33.369999999999997</v>
      </c>
      <c r="AD326" s="133">
        <v>33.549999999999997</v>
      </c>
      <c r="AE326" s="133">
        <v>34.32</v>
      </c>
      <c r="AF326" s="133">
        <v>34.020000000000003</v>
      </c>
      <c r="AG326" s="133">
        <v>29.89</v>
      </c>
      <c r="AH326" s="133">
        <v>28.75</v>
      </c>
      <c r="AI326" s="133">
        <v>34.17</v>
      </c>
      <c r="AJ326" s="133">
        <v>33.93</v>
      </c>
      <c r="AK326" s="133">
        <v>32.69</v>
      </c>
      <c r="AL326" s="133">
        <v>33.56</v>
      </c>
      <c r="AM326" s="133">
        <v>32.479999999999997</v>
      </c>
      <c r="AN326" s="133">
        <v>32.64</v>
      </c>
      <c r="AO326" s="133">
        <v>33.71</v>
      </c>
      <c r="AP326" s="133">
        <v>33.79</v>
      </c>
      <c r="AQ326" s="133">
        <v>33.79</v>
      </c>
      <c r="AR326" s="133">
        <v>34.14</v>
      </c>
    </row>
    <row r="327" spans="1:44">
      <c r="A327" s="133">
        <v>324</v>
      </c>
      <c r="B327" s="133">
        <v>3230</v>
      </c>
      <c r="C327" s="137"/>
      <c r="D327" s="138" t="s">
        <v>317</v>
      </c>
      <c r="E327" s="143">
        <f t="shared" si="10"/>
        <v>33.915789473684207</v>
      </c>
      <c r="F327" s="143">
        <f t="shared" si="11"/>
        <v>33.701578947368418</v>
      </c>
      <c r="G327" s="133">
        <v>35.159999999999997</v>
      </c>
      <c r="H327" s="133">
        <v>34.92</v>
      </c>
      <c r="I327" s="133">
        <v>35.380000000000003</v>
      </c>
      <c r="J327" s="133">
        <v>34.99</v>
      </c>
      <c r="K327" s="133">
        <v>32.47</v>
      </c>
      <c r="L327" s="133">
        <v>32.64</v>
      </c>
      <c r="M327" s="133">
        <v>33.799999999999997</v>
      </c>
      <c r="N327" s="133">
        <v>33.68</v>
      </c>
      <c r="O327" s="133">
        <v>34.700000000000003</v>
      </c>
      <c r="P327" s="133">
        <v>34.64</v>
      </c>
      <c r="Q327" s="133">
        <v>35.24</v>
      </c>
      <c r="R327" s="133">
        <v>34.44</v>
      </c>
      <c r="S327" s="133">
        <v>33.89</v>
      </c>
      <c r="T327" s="133">
        <v>33.340000000000003</v>
      </c>
      <c r="U327" s="133">
        <v>34.03</v>
      </c>
      <c r="V327" s="133">
        <v>33.96</v>
      </c>
      <c r="W327" s="133">
        <v>34.799999999999997</v>
      </c>
      <c r="X327" s="133">
        <v>34.520000000000003</v>
      </c>
      <c r="Y327" s="133">
        <v>34.6</v>
      </c>
      <c r="Z327" s="133">
        <v>34.090000000000003</v>
      </c>
      <c r="AA327" s="133">
        <v>34.979999999999997</v>
      </c>
      <c r="AB327" s="133">
        <v>34.42</v>
      </c>
      <c r="AC327" s="133">
        <v>33.44</v>
      </c>
      <c r="AD327" s="133">
        <v>33.590000000000003</v>
      </c>
      <c r="AE327" s="133">
        <v>34.43</v>
      </c>
      <c r="AF327" s="133">
        <v>34.14</v>
      </c>
      <c r="AG327" s="133">
        <v>29.97</v>
      </c>
      <c r="AH327" s="133">
        <v>28.8</v>
      </c>
      <c r="AI327" s="133">
        <v>34.21</v>
      </c>
      <c r="AJ327" s="133">
        <v>33.97</v>
      </c>
      <c r="AK327" s="133">
        <v>33.159999999999997</v>
      </c>
      <c r="AL327" s="133">
        <v>33.54</v>
      </c>
      <c r="AM327" s="133">
        <v>32.46</v>
      </c>
      <c r="AN327" s="133">
        <v>32.630000000000003</v>
      </c>
      <c r="AO327" s="133">
        <v>33.92</v>
      </c>
      <c r="AP327" s="133">
        <v>33.869999999999997</v>
      </c>
      <c r="AQ327" s="133">
        <v>33.76</v>
      </c>
      <c r="AR327" s="133">
        <v>34.15</v>
      </c>
    </row>
    <row r="328" spans="1:44">
      <c r="A328" s="133">
        <v>325</v>
      </c>
      <c r="B328" s="133">
        <v>3240</v>
      </c>
      <c r="C328" s="135">
        <v>54</v>
      </c>
      <c r="D328" s="138" t="s">
        <v>317</v>
      </c>
      <c r="E328" s="143">
        <f t="shared" si="10"/>
        <v>33.996315789473684</v>
      </c>
      <c r="F328" s="143">
        <f t="shared" si="11"/>
        <v>33.74526315789474</v>
      </c>
      <c r="G328" s="133">
        <v>35.44</v>
      </c>
      <c r="H328" s="133">
        <v>35.090000000000003</v>
      </c>
      <c r="I328" s="133">
        <v>35.39</v>
      </c>
      <c r="J328" s="133">
        <v>35</v>
      </c>
      <c r="K328" s="133">
        <v>32.67</v>
      </c>
      <c r="L328" s="133">
        <v>32.72</v>
      </c>
      <c r="M328" s="133">
        <v>33.869999999999997</v>
      </c>
      <c r="N328" s="133">
        <v>33.72</v>
      </c>
      <c r="O328" s="133">
        <v>34.71</v>
      </c>
      <c r="P328" s="133">
        <v>34.67</v>
      </c>
      <c r="Q328" s="133">
        <v>35.28</v>
      </c>
      <c r="R328" s="133">
        <v>34.46</v>
      </c>
      <c r="S328" s="133">
        <v>33.950000000000003</v>
      </c>
      <c r="T328" s="133">
        <v>33.369999999999997</v>
      </c>
      <c r="U328" s="133">
        <v>34.049999999999997</v>
      </c>
      <c r="V328" s="133">
        <v>33.97</v>
      </c>
      <c r="W328" s="133">
        <v>34.880000000000003</v>
      </c>
      <c r="X328" s="133">
        <v>34.590000000000003</v>
      </c>
      <c r="Y328" s="133">
        <v>34.630000000000003</v>
      </c>
      <c r="Z328" s="133">
        <v>34.11</v>
      </c>
      <c r="AA328" s="133">
        <v>35.01</v>
      </c>
      <c r="AB328" s="133">
        <v>34.49</v>
      </c>
      <c r="AC328" s="133">
        <v>33.5</v>
      </c>
      <c r="AD328" s="133">
        <v>33.630000000000003</v>
      </c>
      <c r="AE328" s="133">
        <v>34.520000000000003</v>
      </c>
      <c r="AF328" s="133">
        <v>34.21</v>
      </c>
      <c r="AG328" s="133">
        <v>30.05</v>
      </c>
      <c r="AH328" s="133">
        <v>28.85</v>
      </c>
      <c r="AI328" s="133">
        <v>34.24</v>
      </c>
      <c r="AJ328" s="133">
        <v>34.020000000000003</v>
      </c>
      <c r="AK328" s="133">
        <v>33.409999999999997</v>
      </c>
      <c r="AL328" s="133">
        <v>33.549999999999997</v>
      </c>
      <c r="AM328" s="133">
        <v>32.44</v>
      </c>
      <c r="AN328" s="133">
        <v>32.61</v>
      </c>
      <c r="AO328" s="133">
        <v>34.090000000000003</v>
      </c>
      <c r="AP328" s="133">
        <v>33.96</v>
      </c>
      <c r="AQ328" s="133">
        <v>33.799999999999997</v>
      </c>
      <c r="AR328" s="133">
        <v>34.14</v>
      </c>
    </row>
    <row r="329" spans="1:44">
      <c r="A329" s="133">
        <v>326</v>
      </c>
      <c r="B329" s="133">
        <v>3250</v>
      </c>
      <c r="C329" s="137"/>
      <c r="D329" s="138" t="s">
        <v>317</v>
      </c>
      <c r="E329" s="143">
        <f t="shared" si="10"/>
        <v>34.067368421052635</v>
      </c>
      <c r="F329" s="143">
        <f t="shared" si="11"/>
        <v>33.783157894736839</v>
      </c>
      <c r="G329" s="133">
        <v>35.64</v>
      </c>
      <c r="H329" s="133">
        <v>35.24</v>
      </c>
      <c r="I329" s="133">
        <v>35.42</v>
      </c>
      <c r="J329" s="133">
        <v>35.020000000000003</v>
      </c>
      <c r="K329" s="133">
        <v>32.82</v>
      </c>
      <c r="L329" s="133">
        <v>32.79</v>
      </c>
      <c r="M329" s="133">
        <v>33.83</v>
      </c>
      <c r="N329" s="133">
        <v>33.659999999999997</v>
      </c>
      <c r="O329" s="133">
        <v>34.75</v>
      </c>
      <c r="P329" s="133">
        <v>34.68</v>
      </c>
      <c r="Q329" s="133">
        <v>35.31</v>
      </c>
      <c r="R329" s="133">
        <v>34.479999999999997</v>
      </c>
      <c r="S329" s="133">
        <v>34</v>
      </c>
      <c r="T329" s="133">
        <v>33.409999999999997</v>
      </c>
      <c r="U329" s="133">
        <v>34.07</v>
      </c>
      <c r="V329" s="133">
        <v>34.020000000000003</v>
      </c>
      <c r="W329" s="133">
        <v>34.950000000000003</v>
      </c>
      <c r="X329" s="133">
        <v>34.64</v>
      </c>
      <c r="Y329" s="133">
        <v>34.659999999999997</v>
      </c>
      <c r="Z329" s="133">
        <v>34.119999999999997</v>
      </c>
      <c r="AA329" s="133">
        <v>35.049999999999997</v>
      </c>
      <c r="AB329" s="133">
        <v>34.549999999999997</v>
      </c>
      <c r="AC329" s="133">
        <v>33.56</v>
      </c>
      <c r="AD329" s="133">
        <v>33.65</v>
      </c>
      <c r="AE329" s="133">
        <v>34.590000000000003</v>
      </c>
      <c r="AF329" s="133">
        <v>34.26</v>
      </c>
      <c r="AG329" s="133">
        <v>30.12</v>
      </c>
      <c r="AH329" s="133">
        <v>28.88</v>
      </c>
      <c r="AI329" s="133">
        <v>34.44</v>
      </c>
      <c r="AJ329" s="133">
        <v>34.07</v>
      </c>
      <c r="AK329" s="133">
        <v>33.520000000000003</v>
      </c>
      <c r="AL329" s="133">
        <v>33.549999999999997</v>
      </c>
      <c r="AM329" s="133">
        <v>32.46</v>
      </c>
      <c r="AN329" s="133">
        <v>32.64</v>
      </c>
      <c r="AO329" s="133">
        <v>34.19</v>
      </c>
      <c r="AP329" s="133">
        <v>34.020000000000003</v>
      </c>
      <c r="AQ329" s="133">
        <v>33.9</v>
      </c>
      <c r="AR329" s="133">
        <v>34.200000000000003</v>
      </c>
    </row>
    <row r="330" spans="1:44">
      <c r="A330" s="133">
        <v>327</v>
      </c>
      <c r="B330" s="133">
        <v>3260</v>
      </c>
      <c r="C330" s="137"/>
      <c r="D330" s="138" t="s">
        <v>317</v>
      </c>
      <c r="E330" s="143">
        <f t="shared" si="10"/>
        <v>34.186315789473682</v>
      </c>
      <c r="F330" s="143">
        <f t="shared" si="11"/>
        <v>33.896842105263161</v>
      </c>
      <c r="G330" s="133">
        <v>35.78</v>
      </c>
      <c r="H330" s="133">
        <v>35.36</v>
      </c>
      <c r="I330" s="133">
        <v>35.43</v>
      </c>
      <c r="J330" s="133">
        <v>35.020000000000003</v>
      </c>
      <c r="K330" s="133">
        <v>33.17</v>
      </c>
      <c r="L330" s="133">
        <v>32.950000000000003</v>
      </c>
      <c r="M330" s="133">
        <v>34.06</v>
      </c>
      <c r="N330" s="133">
        <v>33.81</v>
      </c>
      <c r="O330" s="133">
        <v>34.770000000000003</v>
      </c>
      <c r="P330" s="133">
        <v>34.700000000000003</v>
      </c>
      <c r="Q330" s="133">
        <v>35.340000000000003</v>
      </c>
      <c r="R330" s="133">
        <v>34.5</v>
      </c>
      <c r="S330" s="133">
        <v>34.33</v>
      </c>
      <c r="T330" s="133">
        <v>33.71</v>
      </c>
      <c r="U330" s="133">
        <v>34.049999999999997</v>
      </c>
      <c r="V330" s="133">
        <v>34.04</v>
      </c>
      <c r="W330" s="133">
        <v>35.01</v>
      </c>
      <c r="X330" s="133">
        <v>34.69</v>
      </c>
      <c r="Y330" s="133">
        <v>34.770000000000003</v>
      </c>
      <c r="Z330" s="133">
        <v>34.14</v>
      </c>
      <c r="AA330" s="133">
        <v>35.08</v>
      </c>
      <c r="AB330" s="133">
        <v>34.590000000000003</v>
      </c>
      <c r="AC330" s="133">
        <v>33.6</v>
      </c>
      <c r="AD330" s="133">
        <v>33.67</v>
      </c>
      <c r="AE330" s="133">
        <v>34.65</v>
      </c>
      <c r="AF330" s="133">
        <v>34.299999999999997</v>
      </c>
      <c r="AG330" s="133">
        <v>30.17</v>
      </c>
      <c r="AH330" s="133">
        <v>28.91</v>
      </c>
      <c r="AI330" s="133">
        <v>34.64</v>
      </c>
      <c r="AJ330" s="133">
        <v>34.81</v>
      </c>
      <c r="AK330" s="133">
        <v>33.729999999999997</v>
      </c>
      <c r="AL330" s="133">
        <v>33.69</v>
      </c>
      <c r="AM330" s="133">
        <v>32.549999999999997</v>
      </c>
      <c r="AN330" s="133">
        <v>32.72</v>
      </c>
      <c r="AO330" s="133">
        <v>34.270000000000003</v>
      </c>
      <c r="AP330" s="133">
        <v>34.06</v>
      </c>
      <c r="AQ330" s="133">
        <v>34.14</v>
      </c>
      <c r="AR330" s="133">
        <v>34.369999999999997</v>
      </c>
    </row>
    <row r="331" spans="1:44">
      <c r="A331" s="133">
        <v>328</v>
      </c>
      <c r="B331" s="133">
        <v>3270</v>
      </c>
      <c r="C331" s="137"/>
      <c r="D331" s="138" t="s">
        <v>317</v>
      </c>
      <c r="E331" s="143">
        <f t="shared" si="10"/>
        <v>34.317368421052628</v>
      </c>
      <c r="F331" s="143">
        <f t="shared" si="11"/>
        <v>34.06421052631579</v>
      </c>
      <c r="G331" s="133">
        <v>35.880000000000003</v>
      </c>
      <c r="H331" s="133">
        <v>35.47</v>
      </c>
      <c r="I331" s="133">
        <v>35.44</v>
      </c>
      <c r="J331" s="133">
        <v>35.03</v>
      </c>
      <c r="K331" s="133">
        <v>33.450000000000003</v>
      </c>
      <c r="L331" s="133">
        <v>33.479999999999997</v>
      </c>
      <c r="M331" s="133">
        <v>34.21</v>
      </c>
      <c r="N331" s="133">
        <v>33.9</v>
      </c>
      <c r="O331" s="133">
        <v>34.78</v>
      </c>
      <c r="P331" s="133">
        <v>34.72</v>
      </c>
      <c r="Q331" s="133">
        <v>35.369999999999997</v>
      </c>
      <c r="R331" s="133">
        <v>34.51</v>
      </c>
      <c r="S331" s="133">
        <v>34.6</v>
      </c>
      <c r="T331" s="133">
        <v>34.24</v>
      </c>
      <c r="U331" s="133">
        <v>34.020000000000003</v>
      </c>
      <c r="V331" s="133">
        <v>34.07</v>
      </c>
      <c r="W331" s="133">
        <v>35.380000000000003</v>
      </c>
      <c r="X331" s="133">
        <v>35</v>
      </c>
      <c r="Y331" s="133">
        <v>35.01</v>
      </c>
      <c r="Z331" s="133">
        <v>34.72</v>
      </c>
      <c r="AA331" s="133">
        <v>35.11</v>
      </c>
      <c r="AB331" s="133">
        <v>34.61</v>
      </c>
      <c r="AC331" s="133">
        <v>33.65</v>
      </c>
      <c r="AD331" s="133">
        <v>33.69</v>
      </c>
      <c r="AE331" s="133">
        <v>34.700000000000003</v>
      </c>
      <c r="AF331" s="133">
        <v>34.33</v>
      </c>
      <c r="AG331" s="133">
        <v>30.36</v>
      </c>
      <c r="AH331" s="133">
        <v>28.94</v>
      </c>
      <c r="AI331" s="133">
        <v>34.79</v>
      </c>
      <c r="AJ331" s="133">
        <v>35.340000000000003</v>
      </c>
      <c r="AK331" s="133">
        <v>33.880000000000003</v>
      </c>
      <c r="AL331" s="133">
        <v>33.79</v>
      </c>
      <c r="AM331" s="133">
        <v>32.700000000000003</v>
      </c>
      <c r="AN331" s="133">
        <v>32.82</v>
      </c>
      <c r="AO331" s="133">
        <v>34.43</v>
      </c>
      <c r="AP331" s="133">
        <v>34.090000000000003</v>
      </c>
      <c r="AQ331" s="133">
        <v>34.270000000000003</v>
      </c>
      <c r="AR331" s="133">
        <v>34.47</v>
      </c>
    </row>
    <row r="332" spans="1:44">
      <c r="A332" s="133">
        <v>329</v>
      </c>
      <c r="B332" s="133">
        <v>3280</v>
      </c>
      <c r="C332" s="137"/>
      <c r="D332" s="138" t="s">
        <v>317</v>
      </c>
      <c r="E332" s="143">
        <f t="shared" si="10"/>
        <v>34.529473684210522</v>
      </c>
      <c r="F332" s="143">
        <f t="shared" si="11"/>
        <v>34.297894736842096</v>
      </c>
      <c r="G332" s="133">
        <v>35.979999999999997</v>
      </c>
      <c r="H332" s="133">
        <v>35.57</v>
      </c>
      <c r="I332" s="133">
        <v>35.65</v>
      </c>
      <c r="J332" s="133">
        <v>35.049999999999997</v>
      </c>
      <c r="K332" s="133">
        <v>33.65</v>
      </c>
      <c r="L332" s="133">
        <v>33.83</v>
      </c>
      <c r="M332" s="133">
        <v>34.32</v>
      </c>
      <c r="N332" s="133">
        <v>33.979999999999997</v>
      </c>
      <c r="O332" s="133">
        <v>35.07</v>
      </c>
      <c r="P332" s="133">
        <v>34.74</v>
      </c>
      <c r="Q332" s="133">
        <v>35.39</v>
      </c>
      <c r="R332" s="133">
        <v>34.53</v>
      </c>
      <c r="S332" s="133">
        <v>34.81</v>
      </c>
      <c r="T332" s="133">
        <v>34.57</v>
      </c>
      <c r="U332" s="133">
        <v>34.33</v>
      </c>
      <c r="V332" s="133">
        <v>34.200000000000003</v>
      </c>
      <c r="W332" s="133">
        <v>35.64</v>
      </c>
      <c r="X332" s="133">
        <v>35.61</v>
      </c>
      <c r="Y332" s="133">
        <v>35.17</v>
      </c>
      <c r="Z332" s="133">
        <v>35.19</v>
      </c>
      <c r="AA332" s="133">
        <v>35.340000000000003</v>
      </c>
      <c r="AB332" s="133">
        <v>34.630000000000003</v>
      </c>
      <c r="AC332" s="133">
        <v>33.950000000000003</v>
      </c>
      <c r="AD332" s="133">
        <v>33.770000000000003</v>
      </c>
      <c r="AE332" s="133">
        <v>35.04</v>
      </c>
      <c r="AF332" s="133">
        <v>34.4</v>
      </c>
      <c r="AG332" s="133">
        <v>30.64</v>
      </c>
      <c r="AH332" s="133">
        <v>29.39</v>
      </c>
      <c r="AI332" s="133">
        <v>34.93</v>
      </c>
      <c r="AJ332" s="133">
        <v>35.729999999999997</v>
      </c>
      <c r="AK332" s="133">
        <v>33.99</v>
      </c>
      <c r="AL332" s="133">
        <v>33.85</v>
      </c>
      <c r="AM332" s="133">
        <v>32.89</v>
      </c>
      <c r="AN332" s="133">
        <v>33.270000000000003</v>
      </c>
      <c r="AO332" s="133">
        <v>34.72</v>
      </c>
      <c r="AP332" s="133">
        <v>34.81</v>
      </c>
      <c r="AQ332" s="133">
        <v>34.549999999999997</v>
      </c>
      <c r="AR332" s="133">
        <v>34.54</v>
      </c>
    </row>
    <row r="333" spans="1:44">
      <c r="A333" s="133">
        <v>330</v>
      </c>
      <c r="B333" s="133">
        <v>3290</v>
      </c>
      <c r="C333" s="137"/>
      <c r="D333" s="138" t="s">
        <v>317</v>
      </c>
      <c r="E333" s="143">
        <f t="shared" si="10"/>
        <v>34.722105263157893</v>
      </c>
      <c r="F333" s="143">
        <f t="shared" si="11"/>
        <v>34.661578947368419</v>
      </c>
      <c r="G333" s="133">
        <v>36.06</v>
      </c>
      <c r="H333" s="133">
        <v>35.659999999999997</v>
      </c>
      <c r="I333" s="133">
        <v>35.9</v>
      </c>
      <c r="J333" s="133">
        <v>35.659999999999997</v>
      </c>
      <c r="K333" s="133">
        <v>33.83</v>
      </c>
      <c r="L333" s="133">
        <v>34.090000000000003</v>
      </c>
      <c r="M333" s="133">
        <v>34.4</v>
      </c>
      <c r="N333" s="133">
        <v>34.04</v>
      </c>
      <c r="O333" s="133">
        <v>35.19</v>
      </c>
      <c r="P333" s="133">
        <v>34.94</v>
      </c>
      <c r="Q333" s="133">
        <v>35.409999999999997</v>
      </c>
      <c r="R333" s="133">
        <v>34.549999999999997</v>
      </c>
      <c r="S333" s="133">
        <v>34.979999999999997</v>
      </c>
      <c r="T333" s="133">
        <v>34.83</v>
      </c>
      <c r="U333" s="133">
        <v>34.79</v>
      </c>
      <c r="V333" s="133">
        <v>34.74</v>
      </c>
      <c r="W333" s="133">
        <v>35.840000000000003</v>
      </c>
      <c r="X333" s="133">
        <v>36.01</v>
      </c>
      <c r="Y333" s="133">
        <v>35.299999999999997</v>
      </c>
      <c r="Z333" s="133">
        <v>35.51</v>
      </c>
      <c r="AA333" s="133">
        <v>35.56</v>
      </c>
      <c r="AB333" s="133">
        <v>35.1</v>
      </c>
      <c r="AC333" s="133">
        <v>34.17</v>
      </c>
      <c r="AD333" s="133">
        <v>34.200000000000003</v>
      </c>
      <c r="AE333" s="133">
        <v>35.26</v>
      </c>
      <c r="AF333" s="133">
        <v>35.07</v>
      </c>
      <c r="AG333" s="133">
        <v>30.84</v>
      </c>
      <c r="AH333" s="133">
        <v>29.88</v>
      </c>
      <c r="AI333" s="133">
        <v>35.04</v>
      </c>
      <c r="AJ333" s="133">
        <v>36.03</v>
      </c>
      <c r="AK333" s="133">
        <v>34.340000000000003</v>
      </c>
      <c r="AL333" s="133">
        <v>33.9</v>
      </c>
      <c r="AM333" s="133">
        <v>33.04</v>
      </c>
      <c r="AN333" s="133">
        <v>33.74</v>
      </c>
      <c r="AO333" s="133">
        <v>34.92</v>
      </c>
      <c r="AP333" s="133">
        <v>35.32</v>
      </c>
      <c r="AQ333" s="133">
        <v>34.85</v>
      </c>
      <c r="AR333" s="133">
        <v>35.299999999999997</v>
      </c>
    </row>
    <row r="334" spans="1:44">
      <c r="A334" s="133">
        <v>331</v>
      </c>
      <c r="B334" s="133">
        <v>3300</v>
      </c>
      <c r="C334" s="135">
        <v>55</v>
      </c>
      <c r="D334" s="138" t="s">
        <v>317</v>
      </c>
      <c r="E334" s="143">
        <f t="shared" si="10"/>
        <v>34.885263157894734</v>
      </c>
      <c r="F334" s="143">
        <f t="shared" si="11"/>
        <v>34.96736842105264</v>
      </c>
      <c r="G334" s="133">
        <v>36.14</v>
      </c>
      <c r="H334" s="133">
        <v>35.74</v>
      </c>
      <c r="I334" s="133">
        <v>36.090000000000003</v>
      </c>
      <c r="J334" s="133">
        <v>36.1</v>
      </c>
      <c r="K334" s="133">
        <v>33.979999999999997</v>
      </c>
      <c r="L334" s="133">
        <v>34.31</v>
      </c>
      <c r="M334" s="133">
        <v>34.75</v>
      </c>
      <c r="N334" s="133">
        <v>34.29</v>
      </c>
      <c r="O334" s="133">
        <v>35.26</v>
      </c>
      <c r="P334" s="133">
        <v>35.08</v>
      </c>
      <c r="Q334" s="133">
        <v>35.44</v>
      </c>
      <c r="R334" s="133">
        <v>34.57</v>
      </c>
      <c r="S334" s="133">
        <v>35.119999999999997</v>
      </c>
      <c r="T334" s="133">
        <v>35.049999999999997</v>
      </c>
      <c r="U334" s="133">
        <v>35.090000000000003</v>
      </c>
      <c r="V334" s="133">
        <v>35.07</v>
      </c>
      <c r="W334" s="133">
        <v>35.99</v>
      </c>
      <c r="X334" s="133">
        <v>36.32</v>
      </c>
      <c r="Y334" s="133">
        <v>35.409999999999997</v>
      </c>
      <c r="Z334" s="133">
        <v>35.75</v>
      </c>
      <c r="AA334" s="133">
        <v>35.71</v>
      </c>
      <c r="AB334" s="133">
        <v>35.479999999999997</v>
      </c>
      <c r="AC334" s="133">
        <v>34.35</v>
      </c>
      <c r="AD334" s="133">
        <v>34.47</v>
      </c>
      <c r="AE334" s="133">
        <v>35.44</v>
      </c>
      <c r="AF334" s="133">
        <v>35.51</v>
      </c>
      <c r="AG334" s="133">
        <v>31</v>
      </c>
      <c r="AH334" s="133">
        <v>30.22</v>
      </c>
      <c r="AI334" s="133">
        <v>35.14</v>
      </c>
      <c r="AJ334" s="133">
        <v>36.28</v>
      </c>
      <c r="AK334" s="133">
        <v>34.61</v>
      </c>
      <c r="AL334" s="133">
        <v>34.57</v>
      </c>
      <c r="AM334" s="133">
        <v>33.159999999999997</v>
      </c>
      <c r="AN334" s="133">
        <v>34.06</v>
      </c>
      <c r="AO334" s="133">
        <v>35.08</v>
      </c>
      <c r="AP334" s="133">
        <v>35.68</v>
      </c>
      <c r="AQ334" s="133">
        <v>35.06</v>
      </c>
      <c r="AR334" s="133">
        <v>35.83</v>
      </c>
    </row>
    <row r="335" spans="1:44">
      <c r="A335" s="133">
        <v>332</v>
      </c>
      <c r="B335" s="133">
        <v>3310</v>
      </c>
      <c r="C335" s="137"/>
      <c r="D335" s="139" t="s">
        <v>319</v>
      </c>
      <c r="E335" s="143">
        <f t="shared" si="10"/>
        <v>35.021052631578961</v>
      </c>
      <c r="F335" s="143">
        <f t="shared" si="11"/>
        <v>35.213684210526317</v>
      </c>
      <c r="G335" s="133">
        <v>36.21</v>
      </c>
      <c r="H335" s="133">
        <v>35.82</v>
      </c>
      <c r="I335" s="133">
        <v>36.24</v>
      </c>
      <c r="J335" s="133">
        <v>36.409999999999997</v>
      </c>
      <c r="K335" s="133">
        <v>34.11</v>
      </c>
      <c r="L335" s="133">
        <v>34.49</v>
      </c>
      <c r="M335" s="133">
        <v>35.03</v>
      </c>
      <c r="N335" s="133">
        <v>34.94</v>
      </c>
      <c r="O335" s="133">
        <v>35.35</v>
      </c>
      <c r="P335" s="133">
        <v>35.200000000000003</v>
      </c>
      <c r="Q335" s="133">
        <v>35.46</v>
      </c>
      <c r="R335" s="133">
        <v>34.46</v>
      </c>
      <c r="S335" s="133">
        <v>35.25</v>
      </c>
      <c r="T335" s="133">
        <v>35.26</v>
      </c>
      <c r="U335" s="133">
        <v>35.31</v>
      </c>
      <c r="V335" s="133">
        <v>35.299999999999997</v>
      </c>
      <c r="W335" s="133">
        <v>36.119999999999997</v>
      </c>
      <c r="X335" s="133">
        <v>36.57</v>
      </c>
      <c r="Y335" s="133">
        <v>35.51</v>
      </c>
      <c r="Z335" s="133">
        <v>35.950000000000003</v>
      </c>
      <c r="AA335" s="133">
        <v>35.840000000000003</v>
      </c>
      <c r="AB335" s="133">
        <v>35.729999999999997</v>
      </c>
      <c r="AC335" s="133">
        <v>34.5</v>
      </c>
      <c r="AD335" s="133">
        <v>34.68</v>
      </c>
      <c r="AE335" s="133">
        <v>35.590000000000003</v>
      </c>
      <c r="AF335" s="133">
        <v>35.82</v>
      </c>
      <c r="AG335" s="133">
        <v>31.14</v>
      </c>
      <c r="AH335" s="133">
        <v>30.48</v>
      </c>
      <c r="AI335" s="133">
        <v>35.24</v>
      </c>
      <c r="AJ335" s="133">
        <v>36.479999999999997</v>
      </c>
      <c r="AK335" s="133">
        <v>34.82</v>
      </c>
      <c r="AL335" s="133">
        <v>35.04</v>
      </c>
      <c r="AM335" s="133">
        <v>33.24</v>
      </c>
      <c r="AN335" s="133">
        <v>34.28</v>
      </c>
      <c r="AO335" s="133">
        <v>35.22</v>
      </c>
      <c r="AP335" s="133">
        <v>35.950000000000003</v>
      </c>
      <c r="AQ335" s="133">
        <v>35.22</v>
      </c>
      <c r="AR335" s="133">
        <v>36.200000000000003</v>
      </c>
    </row>
    <row r="336" spans="1:44">
      <c r="A336" s="133">
        <v>333</v>
      </c>
      <c r="B336" s="133">
        <v>3320</v>
      </c>
      <c r="C336" s="137"/>
      <c r="D336" s="139" t="s">
        <v>319</v>
      </c>
      <c r="E336" s="143">
        <f t="shared" si="10"/>
        <v>35.137894736842107</v>
      </c>
      <c r="F336" s="143">
        <f t="shared" si="11"/>
        <v>35.408421052631581</v>
      </c>
      <c r="G336" s="133">
        <v>36.270000000000003</v>
      </c>
      <c r="H336" s="133">
        <v>35.9</v>
      </c>
      <c r="I336" s="133">
        <v>36.36</v>
      </c>
      <c r="J336" s="133">
        <v>36.64</v>
      </c>
      <c r="K336" s="133">
        <v>34.22</v>
      </c>
      <c r="L336" s="133">
        <v>34.65</v>
      </c>
      <c r="M336" s="133">
        <v>35.24</v>
      </c>
      <c r="N336" s="133">
        <v>35.42</v>
      </c>
      <c r="O336" s="133">
        <v>35.42</v>
      </c>
      <c r="P336" s="133">
        <v>35.31</v>
      </c>
      <c r="Q336" s="133">
        <v>35.479999999999997</v>
      </c>
      <c r="R336" s="133">
        <v>34.369999999999997</v>
      </c>
      <c r="S336" s="133">
        <v>35.369999999999997</v>
      </c>
      <c r="T336" s="133">
        <v>35.44</v>
      </c>
      <c r="U336" s="133">
        <v>35.479999999999997</v>
      </c>
      <c r="V336" s="133">
        <v>35.5</v>
      </c>
      <c r="W336" s="133">
        <v>36.24</v>
      </c>
      <c r="X336" s="133">
        <v>36.78</v>
      </c>
      <c r="Y336" s="133">
        <v>35.590000000000003</v>
      </c>
      <c r="Z336" s="133">
        <v>36.119999999999997</v>
      </c>
      <c r="AA336" s="133">
        <v>35.96</v>
      </c>
      <c r="AB336" s="133">
        <v>35.92</v>
      </c>
      <c r="AC336" s="133">
        <v>34.64</v>
      </c>
      <c r="AD336" s="133">
        <v>34.85</v>
      </c>
      <c r="AE336" s="133">
        <v>35.729999999999997</v>
      </c>
      <c r="AF336" s="133">
        <v>36.049999999999997</v>
      </c>
      <c r="AG336" s="133">
        <v>31.27</v>
      </c>
      <c r="AH336" s="133">
        <v>30.69</v>
      </c>
      <c r="AI336" s="133">
        <v>35.32</v>
      </c>
      <c r="AJ336" s="133">
        <v>36.65</v>
      </c>
      <c r="AK336" s="133">
        <v>35</v>
      </c>
      <c r="AL336" s="133">
        <v>35.36</v>
      </c>
      <c r="AM336" s="133">
        <v>33.33</v>
      </c>
      <c r="AN336" s="133">
        <v>34.47</v>
      </c>
      <c r="AO336" s="133">
        <v>35.340000000000003</v>
      </c>
      <c r="AP336" s="133">
        <v>36.17</v>
      </c>
      <c r="AQ336" s="133">
        <v>35.36</v>
      </c>
      <c r="AR336" s="133">
        <v>36.47</v>
      </c>
    </row>
    <row r="337" spans="1:44">
      <c r="A337" s="133">
        <v>334</v>
      </c>
      <c r="B337" s="133">
        <v>3330</v>
      </c>
      <c r="C337" s="137"/>
      <c r="D337" s="139" t="s">
        <v>319</v>
      </c>
      <c r="E337" s="143">
        <f t="shared" si="10"/>
        <v>35.240526315789474</v>
      </c>
      <c r="F337" s="143">
        <f t="shared" si="11"/>
        <v>35.57</v>
      </c>
      <c r="G337" s="133">
        <v>36.33</v>
      </c>
      <c r="H337" s="133">
        <v>35.97</v>
      </c>
      <c r="I337" s="133">
        <v>36.47</v>
      </c>
      <c r="J337" s="133">
        <v>36.83</v>
      </c>
      <c r="K337" s="133">
        <v>34.299999999999997</v>
      </c>
      <c r="L337" s="133">
        <v>34.81</v>
      </c>
      <c r="M337" s="133">
        <v>35.43</v>
      </c>
      <c r="N337" s="133">
        <v>35.79</v>
      </c>
      <c r="O337" s="133">
        <v>35.47</v>
      </c>
      <c r="P337" s="133">
        <v>35.4</v>
      </c>
      <c r="Q337" s="133">
        <v>35.51</v>
      </c>
      <c r="R337" s="133">
        <v>34.32</v>
      </c>
      <c r="S337" s="133">
        <v>35.479999999999997</v>
      </c>
      <c r="T337" s="133">
        <v>35.6</v>
      </c>
      <c r="U337" s="133">
        <v>35.619999999999997</v>
      </c>
      <c r="V337" s="133">
        <v>35.64</v>
      </c>
      <c r="W337" s="133">
        <v>36.340000000000003</v>
      </c>
      <c r="X337" s="133">
        <v>36.979999999999997</v>
      </c>
      <c r="Y337" s="133">
        <v>35.67</v>
      </c>
      <c r="Z337" s="133">
        <v>36.26</v>
      </c>
      <c r="AA337" s="133">
        <v>36.06</v>
      </c>
      <c r="AB337" s="133">
        <v>36.06</v>
      </c>
      <c r="AC337" s="133">
        <v>34.75</v>
      </c>
      <c r="AD337" s="133">
        <v>34.979999999999997</v>
      </c>
      <c r="AE337" s="133">
        <v>35.85</v>
      </c>
      <c r="AF337" s="133">
        <v>36.25</v>
      </c>
      <c r="AG337" s="133">
        <v>31.38</v>
      </c>
      <c r="AH337" s="133">
        <v>30.88</v>
      </c>
      <c r="AI337" s="133">
        <v>35.39</v>
      </c>
      <c r="AJ337" s="133">
        <v>36.79</v>
      </c>
      <c r="AK337" s="133">
        <v>35.15</v>
      </c>
      <c r="AL337" s="133">
        <v>35.61</v>
      </c>
      <c r="AM337" s="133">
        <v>33.450000000000003</v>
      </c>
      <c r="AN337" s="133">
        <v>34.64</v>
      </c>
      <c r="AO337" s="133">
        <v>35.450000000000003</v>
      </c>
      <c r="AP337" s="133">
        <v>36.340000000000003</v>
      </c>
      <c r="AQ337" s="133">
        <v>35.47</v>
      </c>
      <c r="AR337" s="133">
        <v>36.68</v>
      </c>
    </row>
    <row r="338" spans="1:44">
      <c r="A338" s="133">
        <v>335</v>
      </c>
      <c r="B338" s="133">
        <v>3340</v>
      </c>
      <c r="C338" s="137"/>
      <c r="D338" s="139" t="s">
        <v>319</v>
      </c>
      <c r="E338" s="143">
        <f t="shared" si="10"/>
        <v>35.330000000000005</v>
      </c>
      <c r="F338" s="143">
        <f t="shared" si="11"/>
        <v>35.716842105263161</v>
      </c>
      <c r="G338" s="133">
        <v>36.369999999999997</v>
      </c>
      <c r="H338" s="133">
        <v>36.03</v>
      </c>
      <c r="I338" s="133">
        <v>36.56</v>
      </c>
      <c r="J338" s="133">
        <v>36.97</v>
      </c>
      <c r="K338" s="133">
        <v>34.380000000000003</v>
      </c>
      <c r="L338" s="133">
        <v>34.96</v>
      </c>
      <c r="M338" s="133">
        <v>35.6</v>
      </c>
      <c r="N338" s="133">
        <v>36.090000000000003</v>
      </c>
      <c r="O338" s="133">
        <v>35.5</v>
      </c>
      <c r="P338" s="133">
        <v>35.479999999999997</v>
      </c>
      <c r="Q338" s="133">
        <v>35.54</v>
      </c>
      <c r="R338" s="133">
        <v>34.450000000000003</v>
      </c>
      <c r="S338" s="133">
        <v>35.57</v>
      </c>
      <c r="T338" s="133">
        <v>35.729999999999997</v>
      </c>
      <c r="U338" s="133">
        <v>35.729999999999997</v>
      </c>
      <c r="V338" s="133">
        <v>35.770000000000003</v>
      </c>
      <c r="W338" s="133">
        <v>36.43</v>
      </c>
      <c r="X338" s="133">
        <v>37.15</v>
      </c>
      <c r="Y338" s="133">
        <v>35.74</v>
      </c>
      <c r="Z338" s="133">
        <v>36.4</v>
      </c>
      <c r="AA338" s="133">
        <v>36.15</v>
      </c>
      <c r="AB338" s="133">
        <v>36.15</v>
      </c>
      <c r="AC338" s="133">
        <v>34.85</v>
      </c>
      <c r="AD338" s="133">
        <v>35.1</v>
      </c>
      <c r="AE338" s="133">
        <v>35.96</v>
      </c>
      <c r="AF338" s="133">
        <v>36.43</v>
      </c>
      <c r="AG338" s="133">
        <v>31.49</v>
      </c>
      <c r="AH338" s="133">
        <v>31.03</v>
      </c>
      <c r="AI338" s="133">
        <v>35.450000000000003</v>
      </c>
      <c r="AJ338" s="133">
        <v>36.92</v>
      </c>
      <c r="AK338" s="133">
        <v>35.28</v>
      </c>
      <c r="AL338" s="133">
        <v>35.82</v>
      </c>
      <c r="AM338" s="133">
        <v>33.56</v>
      </c>
      <c r="AN338" s="133">
        <v>34.799999999999997</v>
      </c>
      <c r="AO338" s="133">
        <v>35.53</v>
      </c>
      <c r="AP338" s="133">
        <v>36.49</v>
      </c>
      <c r="AQ338" s="133">
        <v>35.58</v>
      </c>
      <c r="AR338" s="133">
        <v>36.85</v>
      </c>
    </row>
    <row r="339" spans="1:44">
      <c r="A339" s="133">
        <v>336</v>
      </c>
      <c r="B339" s="133">
        <v>3350</v>
      </c>
      <c r="C339" s="137"/>
      <c r="D339" s="139" t="s">
        <v>319</v>
      </c>
      <c r="E339" s="143">
        <f t="shared" si="10"/>
        <v>35.40631578947368</v>
      </c>
      <c r="F339" s="143">
        <f t="shared" si="11"/>
        <v>35.844210526315791</v>
      </c>
      <c r="G339" s="133">
        <v>36.409999999999997</v>
      </c>
      <c r="H339" s="133">
        <v>36.090000000000003</v>
      </c>
      <c r="I339" s="133">
        <v>36.630000000000003</v>
      </c>
      <c r="J339" s="133">
        <v>37.11</v>
      </c>
      <c r="K339" s="133">
        <v>34.46</v>
      </c>
      <c r="L339" s="133">
        <v>35.07</v>
      </c>
      <c r="M339" s="133">
        <v>35.729999999999997</v>
      </c>
      <c r="N339" s="133">
        <v>36.33</v>
      </c>
      <c r="O339" s="133">
        <v>35.5</v>
      </c>
      <c r="P339" s="133">
        <v>35.54</v>
      </c>
      <c r="Q339" s="133">
        <v>35.54</v>
      </c>
      <c r="R339" s="133">
        <v>34.520000000000003</v>
      </c>
      <c r="S339" s="133">
        <v>35.659999999999997</v>
      </c>
      <c r="T339" s="133">
        <v>35.869999999999997</v>
      </c>
      <c r="U339" s="133">
        <v>35.840000000000003</v>
      </c>
      <c r="V339" s="133">
        <v>35.89</v>
      </c>
      <c r="W339" s="133">
        <v>36.51</v>
      </c>
      <c r="X339" s="133">
        <v>37.29</v>
      </c>
      <c r="Y339" s="133">
        <v>35.81</v>
      </c>
      <c r="Z339" s="133">
        <v>36.520000000000003</v>
      </c>
      <c r="AA339" s="133">
        <v>36.22</v>
      </c>
      <c r="AB339" s="133">
        <v>36.270000000000003</v>
      </c>
      <c r="AC339" s="133">
        <v>34.93</v>
      </c>
      <c r="AD339" s="133">
        <v>35.200000000000003</v>
      </c>
      <c r="AE339" s="133">
        <v>36.06</v>
      </c>
      <c r="AF339" s="133">
        <v>36.58</v>
      </c>
      <c r="AG339" s="133">
        <v>31.58</v>
      </c>
      <c r="AH339" s="133">
        <v>31.16</v>
      </c>
      <c r="AI339" s="133">
        <v>35.520000000000003</v>
      </c>
      <c r="AJ339" s="133">
        <v>37.04</v>
      </c>
      <c r="AK339" s="133">
        <v>35.39</v>
      </c>
      <c r="AL339" s="133">
        <v>36</v>
      </c>
      <c r="AM339" s="133">
        <v>33.659999999999997</v>
      </c>
      <c r="AN339" s="133">
        <v>34.94</v>
      </c>
      <c r="AO339" s="133">
        <v>35.61</v>
      </c>
      <c r="AP339" s="133">
        <v>36.619999999999997</v>
      </c>
      <c r="AQ339" s="133">
        <v>35.659999999999997</v>
      </c>
      <c r="AR339" s="133">
        <v>37</v>
      </c>
    </row>
    <row r="340" spans="1:44">
      <c r="A340" s="133">
        <v>337</v>
      </c>
      <c r="B340" s="133">
        <v>3360</v>
      </c>
      <c r="C340" s="135">
        <v>56</v>
      </c>
      <c r="D340" s="139" t="s">
        <v>319</v>
      </c>
      <c r="E340" s="143">
        <f t="shared" si="10"/>
        <v>35.512631578947371</v>
      </c>
      <c r="F340" s="143">
        <f t="shared" si="11"/>
        <v>35.954210526315784</v>
      </c>
      <c r="G340" s="133">
        <v>36.44</v>
      </c>
      <c r="H340" s="133">
        <v>36.15</v>
      </c>
      <c r="I340" s="133">
        <v>36.71</v>
      </c>
      <c r="J340" s="133">
        <v>37.22</v>
      </c>
      <c r="K340" s="133">
        <v>34.54</v>
      </c>
      <c r="L340" s="133">
        <v>35.18</v>
      </c>
      <c r="M340" s="133">
        <v>35.840000000000003</v>
      </c>
      <c r="N340" s="133">
        <v>36.54</v>
      </c>
      <c r="O340" s="133">
        <v>35.53</v>
      </c>
      <c r="P340" s="133">
        <v>35.61</v>
      </c>
      <c r="Q340" s="133">
        <v>36.19</v>
      </c>
      <c r="R340" s="133">
        <v>34.57</v>
      </c>
      <c r="S340" s="133">
        <v>35.75</v>
      </c>
      <c r="T340" s="133">
        <v>35.979999999999997</v>
      </c>
      <c r="U340" s="133">
        <v>35.93</v>
      </c>
      <c r="V340" s="133">
        <v>36.01</v>
      </c>
      <c r="W340" s="133">
        <v>36.590000000000003</v>
      </c>
      <c r="X340" s="133">
        <v>37.409999999999997</v>
      </c>
      <c r="Y340" s="133">
        <v>35.869999999999997</v>
      </c>
      <c r="Z340" s="133">
        <v>36.630000000000003</v>
      </c>
      <c r="AA340" s="133">
        <v>36.29</v>
      </c>
      <c r="AB340" s="133">
        <v>36.369999999999997</v>
      </c>
      <c r="AC340" s="133">
        <v>35.020000000000003</v>
      </c>
      <c r="AD340" s="133">
        <v>35.28</v>
      </c>
      <c r="AE340" s="133">
        <v>36.159999999999997</v>
      </c>
      <c r="AF340" s="133">
        <v>36.700000000000003</v>
      </c>
      <c r="AG340" s="133">
        <v>31.67</v>
      </c>
      <c r="AH340" s="133">
        <v>31.29</v>
      </c>
      <c r="AI340" s="133">
        <v>35.57</v>
      </c>
      <c r="AJ340" s="133">
        <v>37.14</v>
      </c>
      <c r="AK340" s="133">
        <v>35.49</v>
      </c>
      <c r="AL340" s="133">
        <v>36.15</v>
      </c>
      <c r="AM340" s="133">
        <v>33.729999999999997</v>
      </c>
      <c r="AN340" s="133">
        <v>35.049999999999997</v>
      </c>
      <c r="AO340" s="133">
        <v>35.68</v>
      </c>
      <c r="AP340" s="133">
        <v>36.729999999999997</v>
      </c>
      <c r="AQ340" s="133">
        <v>35.74</v>
      </c>
      <c r="AR340" s="133">
        <v>37.119999999999997</v>
      </c>
    </row>
    <row r="341" spans="1:44">
      <c r="A341" s="133">
        <v>338</v>
      </c>
      <c r="B341" s="133">
        <v>3370</v>
      </c>
      <c r="C341" s="137"/>
      <c r="D341" s="139" t="s">
        <v>319</v>
      </c>
      <c r="E341" s="143">
        <f t="shared" si="10"/>
        <v>35.582631578947385</v>
      </c>
      <c r="F341" s="143">
        <f t="shared" si="11"/>
        <v>36.067894736842106</v>
      </c>
      <c r="G341" s="133">
        <v>36.47</v>
      </c>
      <c r="H341" s="133">
        <v>36.200000000000003</v>
      </c>
      <c r="I341" s="133">
        <v>36.78</v>
      </c>
      <c r="J341" s="133">
        <v>37.31</v>
      </c>
      <c r="K341" s="133">
        <v>34.61</v>
      </c>
      <c r="L341" s="133">
        <v>35.270000000000003</v>
      </c>
      <c r="M341" s="133">
        <v>35.94</v>
      </c>
      <c r="N341" s="133">
        <v>36.700000000000003</v>
      </c>
      <c r="O341" s="133">
        <v>35.57</v>
      </c>
      <c r="P341" s="133">
        <v>35.67</v>
      </c>
      <c r="Q341" s="133">
        <v>36.229999999999997</v>
      </c>
      <c r="R341" s="133">
        <v>34.909999999999997</v>
      </c>
      <c r="S341" s="133">
        <v>35.83</v>
      </c>
      <c r="T341" s="133">
        <v>36.090000000000003</v>
      </c>
      <c r="U341" s="133">
        <v>36.01</v>
      </c>
      <c r="V341" s="133">
        <v>36.119999999999997</v>
      </c>
      <c r="W341" s="133">
        <v>36.67</v>
      </c>
      <c r="X341" s="133">
        <v>37.54</v>
      </c>
      <c r="Y341" s="133">
        <v>35.94</v>
      </c>
      <c r="Z341" s="133">
        <v>36.729999999999997</v>
      </c>
      <c r="AA341" s="133">
        <v>36.36</v>
      </c>
      <c r="AB341" s="133">
        <v>36.44</v>
      </c>
      <c r="AC341" s="133">
        <v>35.1</v>
      </c>
      <c r="AD341" s="133">
        <v>35.33</v>
      </c>
      <c r="AE341" s="133">
        <v>36.24</v>
      </c>
      <c r="AF341" s="133">
        <v>36.82</v>
      </c>
      <c r="AG341" s="133">
        <v>31.75</v>
      </c>
      <c r="AH341" s="133">
        <v>31.4</v>
      </c>
      <c r="AI341" s="133">
        <v>35.630000000000003</v>
      </c>
      <c r="AJ341" s="133">
        <v>37.24</v>
      </c>
      <c r="AK341" s="133">
        <v>35.57</v>
      </c>
      <c r="AL341" s="133">
        <v>36.299999999999997</v>
      </c>
      <c r="AM341" s="133">
        <v>33.81</v>
      </c>
      <c r="AN341" s="133">
        <v>35.17</v>
      </c>
      <c r="AO341" s="133">
        <v>35.74</v>
      </c>
      <c r="AP341" s="133">
        <v>36.82</v>
      </c>
      <c r="AQ341" s="133">
        <v>35.82</v>
      </c>
      <c r="AR341" s="133">
        <v>37.229999999999997</v>
      </c>
    </row>
    <row r="342" spans="1:44">
      <c r="A342" s="133">
        <v>339</v>
      </c>
      <c r="B342" s="133">
        <v>3380</v>
      </c>
      <c r="C342" s="137"/>
      <c r="D342" s="139" t="s">
        <v>319</v>
      </c>
      <c r="E342" s="143">
        <f t="shared" si="10"/>
        <v>35.647894736842098</v>
      </c>
      <c r="F342" s="143">
        <f t="shared" si="11"/>
        <v>36.193684210526314</v>
      </c>
      <c r="G342" s="133">
        <v>36.49</v>
      </c>
      <c r="H342" s="133">
        <v>36.25</v>
      </c>
      <c r="I342" s="133">
        <v>36.840000000000003</v>
      </c>
      <c r="J342" s="133">
        <v>37.39</v>
      </c>
      <c r="K342" s="133">
        <v>34.67</v>
      </c>
      <c r="L342" s="133">
        <v>35.369999999999997</v>
      </c>
      <c r="M342" s="133">
        <v>36.020000000000003</v>
      </c>
      <c r="N342" s="133">
        <v>36.840000000000003</v>
      </c>
      <c r="O342" s="133">
        <v>35.619999999999997</v>
      </c>
      <c r="P342" s="133">
        <v>35.74</v>
      </c>
      <c r="Q342" s="133">
        <v>36.299999999999997</v>
      </c>
      <c r="R342" s="133">
        <v>35.630000000000003</v>
      </c>
      <c r="S342" s="133">
        <v>35.909999999999997</v>
      </c>
      <c r="T342" s="133">
        <v>36.19</v>
      </c>
      <c r="U342" s="133">
        <v>36.08</v>
      </c>
      <c r="V342" s="133">
        <v>36.21</v>
      </c>
      <c r="W342" s="133">
        <v>36.74</v>
      </c>
      <c r="X342" s="133">
        <v>37.659999999999997</v>
      </c>
      <c r="Y342" s="133">
        <v>35.99</v>
      </c>
      <c r="Z342" s="133">
        <v>36.82</v>
      </c>
      <c r="AA342" s="133">
        <v>36.43</v>
      </c>
      <c r="AB342" s="133">
        <v>36.49</v>
      </c>
      <c r="AC342" s="133">
        <v>35.159999999999997</v>
      </c>
      <c r="AD342" s="133">
        <v>35.4</v>
      </c>
      <c r="AE342" s="133">
        <v>36.32</v>
      </c>
      <c r="AF342" s="133">
        <v>36.92</v>
      </c>
      <c r="AG342" s="133">
        <v>31.83</v>
      </c>
      <c r="AH342" s="133">
        <v>31.5</v>
      </c>
      <c r="AI342" s="133">
        <v>35.68</v>
      </c>
      <c r="AJ342" s="133">
        <v>37.340000000000003</v>
      </c>
      <c r="AK342" s="133">
        <v>35.65</v>
      </c>
      <c r="AL342" s="133">
        <v>36.43</v>
      </c>
      <c r="AM342" s="133">
        <v>33.9</v>
      </c>
      <c r="AN342" s="133">
        <v>35.270000000000003</v>
      </c>
      <c r="AO342" s="133">
        <v>35.81</v>
      </c>
      <c r="AP342" s="133">
        <v>36.909999999999997</v>
      </c>
      <c r="AQ342" s="133">
        <v>35.869999999999997</v>
      </c>
      <c r="AR342" s="133">
        <v>37.32</v>
      </c>
    </row>
    <row r="343" spans="1:44">
      <c r="A343" s="133">
        <v>340</v>
      </c>
      <c r="B343" s="133">
        <v>3390</v>
      </c>
      <c r="C343" s="137"/>
      <c r="D343" s="139" t="s">
        <v>319</v>
      </c>
      <c r="E343" s="143">
        <f t="shared" si="10"/>
        <v>35.715789473684211</v>
      </c>
      <c r="F343" s="143">
        <f t="shared" si="11"/>
        <v>36.298947368421047</v>
      </c>
      <c r="G343" s="133">
        <v>36.520000000000003</v>
      </c>
      <c r="H343" s="133">
        <v>36.299999999999997</v>
      </c>
      <c r="I343" s="133">
        <v>36.9</v>
      </c>
      <c r="J343" s="133">
        <v>37.46</v>
      </c>
      <c r="K343" s="133">
        <v>34.74</v>
      </c>
      <c r="L343" s="133">
        <v>35.47</v>
      </c>
      <c r="M343" s="133">
        <v>36.1</v>
      </c>
      <c r="N343" s="133">
        <v>36.99</v>
      </c>
      <c r="O343" s="133">
        <v>35.75</v>
      </c>
      <c r="P343" s="133">
        <v>35.79</v>
      </c>
      <c r="Q343" s="133">
        <v>36.369999999999997</v>
      </c>
      <c r="R343" s="133">
        <v>36.08</v>
      </c>
      <c r="S343" s="133">
        <v>35.979999999999997</v>
      </c>
      <c r="T343" s="133">
        <v>36.270000000000003</v>
      </c>
      <c r="U343" s="133">
        <v>36.15</v>
      </c>
      <c r="V343" s="133">
        <v>36.28</v>
      </c>
      <c r="W343" s="133">
        <v>36.799999999999997</v>
      </c>
      <c r="X343" s="133">
        <v>37.770000000000003</v>
      </c>
      <c r="Y343" s="133">
        <v>36.04</v>
      </c>
      <c r="Z343" s="133">
        <v>36.9</v>
      </c>
      <c r="AA343" s="133">
        <v>36.49</v>
      </c>
      <c r="AB343" s="133">
        <v>36.54</v>
      </c>
      <c r="AC343" s="133">
        <v>35.229999999999997</v>
      </c>
      <c r="AD343" s="133">
        <v>35.47</v>
      </c>
      <c r="AE343" s="133">
        <v>36.4</v>
      </c>
      <c r="AF343" s="133">
        <v>37.020000000000003</v>
      </c>
      <c r="AG343" s="133">
        <v>31.9</v>
      </c>
      <c r="AH343" s="133">
        <v>31.6</v>
      </c>
      <c r="AI343" s="133">
        <v>35.729999999999997</v>
      </c>
      <c r="AJ343" s="133">
        <v>37.42</v>
      </c>
      <c r="AK343" s="133">
        <v>35.72</v>
      </c>
      <c r="AL343" s="133">
        <v>36.549999999999997</v>
      </c>
      <c r="AM343" s="133">
        <v>33.979999999999997</v>
      </c>
      <c r="AN343" s="133">
        <v>35.380000000000003</v>
      </c>
      <c r="AO343" s="133">
        <v>35.869999999999997</v>
      </c>
      <c r="AP343" s="133">
        <v>37</v>
      </c>
      <c r="AQ343" s="133">
        <v>35.93</v>
      </c>
      <c r="AR343" s="133">
        <v>37.39</v>
      </c>
    </row>
    <row r="344" spans="1:44">
      <c r="A344" s="133">
        <v>341</v>
      </c>
      <c r="B344" s="133">
        <v>3400</v>
      </c>
      <c r="C344" s="137"/>
      <c r="D344" s="139" t="s">
        <v>319</v>
      </c>
      <c r="E344" s="143">
        <f t="shared" si="10"/>
        <v>35.773684210526312</v>
      </c>
      <c r="F344" s="143">
        <f t="shared" si="11"/>
        <v>36.38578947368422</v>
      </c>
      <c r="G344" s="133">
        <v>36.51</v>
      </c>
      <c r="H344" s="133">
        <v>36.340000000000003</v>
      </c>
      <c r="I344" s="133">
        <v>36.96</v>
      </c>
      <c r="J344" s="133">
        <v>37.51</v>
      </c>
      <c r="K344" s="133">
        <v>34.79</v>
      </c>
      <c r="L344" s="133">
        <v>35.549999999999997</v>
      </c>
      <c r="M344" s="133">
        <v>36.17</v>
      </c>
      <c r="N344" s="133">
        <v>37.119999999999997</v>
      </c>
      <c r="O344" s="133">
        <v>35.83</v>
      </c>
      <c r="P344" s="133">
        <v>35.85</v>
      </c>
      <c r="Q344" s="133">
        <v>36.43</v>
      </c>
      <c r="R344" s="133">
        <v>36.39</v>
      </c>
      <c r="S344" s="133">
        <v>36.049999999999997</v>
      </c>
      <c r="T344" s="133">
        <v>36.31</v>
      </c>
      <c r="U344" s="133">
        <v>36.21</v>
      </c>
      <c r="V344" s="133">
        <v>36.369999999999997</v>
      </c>
      <c r="W344" s="133">
        <v>36.86</v>
      </c>
      <c r="X344" s="133">
        <v>37.86</v>
      </c>
      <c r="Y344" s="133">
        <v>36.090000000000003</v>
      </c>
      <c r="Z344" s="133">
        <v>36.979999999999997</v>
      </c>
      <c r="AA344" s="133">
        <v>36.549999999999997</v>
      </c>
      <c r="AB344" s="133">
        <v>36.6</v>
      </c>
      <c r="AC344" s="133">
        <v>35.28</v>
      </c>
      <c r="AD344" s="133">
        <v>35.51</v>
      </c>
      <c r="AE344" s="133">
        <v>36.479999999999997</v>
      </c>
      <c r="AF344" s="133">
        <v>37.11</v>
      </c>
      <c r="AG344" s="133">
        <v>31.97</v>
      </c>
      <c r="AH344" s="133">
        <v>31.69</v>
      </c>
      <c r="AI344" s="133">
        <v>35.770000000000003</v>
      </c>
      <c r="AJ344" s="133">
        <v>37.49</v>
      </c>
      <c r="AK344" s="133">
        <v>35.799999999999997</v>
      </c>
      <c r="AL344" s="133">
        <v>36.65</v>
      </c>
      <c r="AM344" s="133">
        <v>34.04</v>
      </c>
      <c r="AN344" s="133">
        <v>35.479999999999997</v>
      </c>
      <c r="AO344" s="133">
        <v>35.93</v>
      </c>
      <c r="AP344" s="133">
        <v>37.07</v>
      </c>
      <c r="AQ344" s="133">
        <v>35.979999999999997</v>
      </c>
      <c r="AR344" s="133">
        <v>37.450000000000003</v>
      </c>
    </row>
    <row r="345" spans="1:44">
      <c r="A345" s="133">
        <v>342</v>
      </c>
      <c r="B345" s="133">
        <v>3410</v>
      </c>
      <c r="C345" s="137"/>
      <c r="D345" s="139" t="s">
        <v>319</v>
      </c>
      <c r="E345" s="143">
        <f t="shared" si="10"/>
        <v>35.824736842105267</v>
      </c>
      <c r="F345" s="143">
        <f t="shared" si="11"/>
        <v>36.46631578947369</v>
      </c>
      <c r="G345" s="133">
        <v>36.51</v>
      </c>
      <c r="H345" s="133">
        <v>36.380000000000003</v>
      </c>
      <c r="I345" s="133">
        <v>37.01</v>
      </c>
      <c r="J345" s="133">
        <v>37.57</v>
      </c>
      <c r="K345" s="133">
        <v>34.83</v>
      </c>
      <c r="L345" s="133">
        <v>35.64</v>
      </c>
      <c r="M345" s="133">
        <v>36.229999999999997</v>
      </c>
      <c r="N345" s="133">
        <v>37.229999999999997</v>
      </c>
      <c r="O345" s="133">
        <v>35.880000000000003</v>
      </c>
      <c r="P345" s="133">
        <v>35.9</v>
      </c>
      <c r="Q345" s="133">
        <v>36.49</v>
      </c>
      <c r="R345" s="133">
        <v>36.64</v>
      </c>
      <c r="S345" s="133">
        <v>36.119999999999997</v>
      </c>
      <c r="T345" s="133">
        <v>36.39</v>
      </c>
      <c r="U345" s="133">
        <v>36.270000000000003</v>
      </c>
      <c r="V345" s="133">
        <v>36.43</v>
      </c>
      <c r="W345" s="133">
        <v>36.909999999999997</v>
      </c>
      <c r="X345" s="133">
        <v>37.94</v>
      </c>
      <c r="Y345" s="133">
        <v>36.14</v>
      </c>
      <c r="Z345" s="133">
        <v>37.04</v>
      </c>
      <c r="AA345" s="133">
        <v>36.6</v>
      </c>
      <c r="AB345" s="133">
        <v>36.67</v>
      </c>
      <c r="AC345" s="133">
        <v>35.32</v>
      </c>
      <c r="AD345" s="133">
        <v>35.53</v>
      </c>
      <c r="AE345" s="133">
        <v>36.54</v>
      </c>
      <c r="AF345" s="133">
        <v>37.19</v>
      </c>
      <c r="AG345" s="133">
        <v>32.04</v>
      </c>
      <c r="AH345" s="133">
        <v>31.78</v>
      </c>
      <c r="AI345" s="133">
        <v>35.81</v>
      </c>
      <c r="AJ345" s="133">
        <v>37.57</v>
      </c>
      <c r="AK345" s="133">
        <v>35.86</v>
      </c>
      <c r="AL345" s="133">
        <v>36.75</v>
      </c>
      <c r="AM345" s="133">
        <v>34.119999999999997</v>
      </c>
      <c r="AN345" s="133">
        <v>35.57</v>
      </c>
      <c r="AO345" s="133">
        <v>35.97</v>
      </c>
      <c r="AP345" s="133">
        <v>37.15</v>
      </c>
      <c r="AQ345" s="133">
        <v>36.020000000000003</v>
      </c>
      <c r="AR345" s="133">
        <v>37.49</v>
      </c>
    </row>
    <row r="346" spans="1:44">
      <c r="A346" s="133">
        <v>343</v>
      </c>
      <c r="B346" s="133">
        <v>3420</v>
      </c>
      <c r="C346" s="135">
        <v>57</v>
      </c>
      <c r="D346" s="139" t="s">
        <v>319</v>
      </c>
      <c r="E346" s="143">
        <f t="shared" si="10"/>
        <v>35.873684210526314</v>
      </c>
      <c r="F346" s="143">
        <f t="shared" si="11"/>
        <v>36.541578947368428</v>
      </c>
      <c r="G346" s="133">
        <v>36.5</v>
      </c>
      <c r="H346" s="133">
        <v>36.42</v>
      </c>
      <c r="I346" s="133">
        <v>37.06</v>
      </c>
      <c r="J346" s="133">
        <v>37.64</v>
      </c>
      <c r="K346" s="133">
        <v>34.869999999999997</v>
      </c>
      <c r="L346" s="133">
        <v>35.71</v>
      </c>
      <c r="M346" s="133">
        <v>36.299999999999997</v>
      </c>
      <c r="N346" s="133">
        <v>37.33</v>
      </c>
      <c r="O346" s="133">
        <v>35.86</v>
      </c>
      <c r="P346" s="133">
        <v>35.950000000000003</v>
      </c>
      <c r="Q346" s="133">
        <v>36.54</v>
      </c>
      <c r="R346" s="133">
        <v>36.85</v>
      </c>
      <c r="S346" s="133">
        <v>36.19</v>
      </c>
      <c r="T346" s="133">
        <v>36.47</v>
      </c>
      <c r="U346" s="133">
        <v>36.32</v>
      </c>
      <c r="V346" s="133">
        <v>36.49</v>
      </c>
      <c r="W346" s="133">
        <v>36.96</v>
      </c>
      <c r="X346" s="133">
        <v>38.020000000000003</v>
      </c>
      <c r="Y346" s="133">
        <v>36.18</v>
      </c>
      <c r="Z346" s="133">
        <v>37.090000000000003</v>
      </c>
      <c r="AA346" s="133">
        <v>36.65</v>
      </c>
      <c r="AB346" s="133">
        <v>36.72</v>
      </c>
      <c r="AC346" s="133">
        <v>35.380000000000003</v>
      </c>
      <c r="AD346" s="133">
        <v>35.57</v>
      </c>
      <c r="AE346" s="133">
        <v>36.6</v>
      </c>
      <c r="AF346" s="133">
        <v>37.270000000000003</v>
      </c>
      <c r="AG346" s="133">
        <v>32.1</v>
      </c>
      <c r="AH346" s="133">
        <v>31.85</v>
      </c>
      <c r="AI346" s="133">
        <v>35.86</v>
      </c>
      <c r="AJ346" s="133">
        <v>37.65</v>
      </c>
      <c r="AK346" s="133">
        <v>35.93</v>
      </c>
      <c r="AL346" s="133">
        <v>36.840000000000003</v>
      </c>
      <c r="AM346" s="133">
        <v>34.200000000000003</v>
      </c>
      <c r="AN346" s="133">
        <v>35.659999999999997</v>
      </c>
      <c r="AO346" s="133">
        <v>36.03</v>
      </c>
      <c r="AP346" s="133">
        <v>37.22</v>
      </c>
      <c r="AQ346" s="133">
        <v>36.07</v>
      </c>
      <c r="AR346" s="133">
        <v>37.54</v>
      </c>
    </row>
    <row r="347" spans="1:44">
      <c r="A347" s="133">
        <v>344</v>
      </c>
      <c r="B347" s="133">
        <v>3430</v>
      </c>
      <c r="C347" s="137"/>
      <c r="D347" s="139" t="s">
        <v>319</v>
      </c>
      <c r="E347" s="143">
        <f t="shared" si="10"/>
        <v>35.922105263157896</v>
      </c>
      <c r="F347" s="143">
        <f t="shared" si="11"/>
        <v>36.609473684210521</v>
      </c>
      <c r="G347" s="140">
        <v>36.49</v>
      </c>
      <c r="H347" s="140">
        <v>36.46</v>
      </c>
      <c r="I347" s="140">
        <v>37.11</v>
      </c>
      <c r="J347" s="140">
        <v>37.700000000000003</v>
      </c>
      <c r="K347" s="140">
        <v>34.93</v>
      </c>
      <c r="L347" s="140">
        <v>35.78</v>
      </c>
      <c r="M347" s="140">
        <v>36.36</v>
      </c>
      <c r="N347" s="140">
        <v>37.409999999999997</v>
      </c>
      <c r="O347" s="140">
        <v>35.89</v>
      </c>
      <c r="P347" s="140">
        <v>36</v>
      </c>
      <c r="Q347" s="140">
        <v>36.590000000000003</v>
      </c>
      <c r="R347" s="140">
        <v>37.020000000000003</v>
      </c>
      <c r="S347" s="140">
        <v>36.25</v>
      </c>
      <c r="T347" s="140">
        <v>36.549999999999997</v>
      </c>
      <c r="U347" s="140">
        <v>36.36</v>
      </c>
      <c r="V347" s="140">
        <v>36.56</v>
      </c>
      <c r="W347" s="140">
        <v>36.99</v>
      </c>
      <c r="X347" s="140">
        <v>38.08</v>
      </c>
      <c r="Y347" s="140">
        <v>36.229999999999997</v>
      </c>
      <c r="Z347" s="140">
        <v>37.14</v>
      </c>
      <c r="AA347" s="140">
        <v>36.700000000000003</v>
      </c>
      <c r="AB347" s="140">
        <v>36.76</v>
      </c>
      <c r="AC347" s="140">
        <v>35.42</v>
      </c>
      <c r="AD347" s="140">
        <v>35.6</v>
      </c>
      <c r="AE347" s="140">
        <v>36.67</v>
      </c>
      <c r="AF347" s="140">
        <v>37.340000000000003</v>
      </c>
      <c r="AG347" s="140">
        <v>32.159999999999997</v>
      </c>
      <c r="AH347" s="140">
        <v>31.91</v>
      </c>
      <c r="AI347" s="140">
        <v>35.9</v>
      </c>
      <c r="AJ347" s="140">
        <v>37.71</v>
      </c>
      <c r="AK347" s="140">
        <v>35.99</v>
      </c>
      <c r="AL347" s="140">
        <v>36.93</v>
      </c>
      <c r="AM347" s="140">
        <v>34.29</v>
      </c>
      <c r="AN347" s="140">
        <v>35.74</v>
      </c>
      <c r="AO347" s="140">
        <v>36.08</v>
      </c>
      <c r="AP347" s="140">
        <v>37.29</v>
      </c>
      <c r="AQ347" s="140">
        <v>36.11</v>
      </c>
      <c r="AR347" s="133">
        <v>37.6</v>
      </c>
    </row>
    <row r="348" spans="1:44">
      <c r="A348" s="133">
        <v>345</v>
      </c>
      <c r="B348" s="133">
        <v>3440</v>
      </c>
      <c r="C348" s="137"/>
      <c r="D348" s="139" t="s">
        <v>319</v>
      </c>
      <c r="E348" s="143">
        <f t="shared" si="10"/>
        <v>35.966842105263154</v>
      </c>
      <c r="F348" s="143">
        <f t="shared" si="11"/>
        <v>36.673684210526311</v>
      </c>
      <c r="G348" s="140">
        <v>36.479999999999997</v>
      </c>
      <c r="H348" s="140">
        <v>36.49</v>
      </c>
      <c r="I348" s="140">
        <v>37.159999999999997</v>
      </c>
      <c r="J348" s="140">
        <v>37.75</v>
      </c>
      <c r="K348" s="140">
        <v>34.979999999999997</v>
      </c>
      <c r="L348" s="140">
        <v>35.85</v>
      </c>
      <c r="M348" s="140">
        <v>36.42</v>
      </c>
      <c r="N348" s="140">
        <v>37.450000000000003</v>
      </c>
      <c r="O348" s="140">
        <v>35.909999999999997</v>
      </c>
      <c r="P348" s="140">
        <v>36.06</v>
      </c>
      <c r="Q348" s="140">
        <v>36.630000000000003</v>
      </c>
      <c r="R348" s="140">
        <v>37.17</v>
      </c>
      <c r="S348" s="140">
        <v>36.31</v>
      </c>
      <c r="T348" s="140">
        <v>36.64</v>
      </c>
      <c r="U348" s="140">
        <v>36.409999999999997</v>
      </c>
      <c r="V348" s="140">
        <v>36.6</v>
      </c>
      <c r="W348" s="140">
        <v>37.03</v>
      </c>
      <c r="X348" s="140">
        <v>38.15</v>
      </c>
      <c r="Y348" s="140">
        <v>36.270000000000003</v>
      </c>
      <c r="Z348" s="140">
        <v>37.19</v>
      </c>
      <c r="AA348" s="140">
        <v>36.74</v>
      </c>
      <c r="AB348" s="140">
        <v>36.81</v>
      </c>
      <c r="AC348" s="140">
        <v>35.46</v>
      </c>
      <c r="AD348" s="140">
        <v>35.64</v>
      </c>
      <c r="AE348" s="140">
        <v>36.729999999999997</v>
      </c>
      <c r="AF348" s="140">
        <v>37.4</v>
      </c>
      <c r="AG348" s="140">
        <v>32.21</v>
      </c>
      <c r="AH348" s="140">
        <v>31.99</v>
      </c>
      <c r="AI348" s="140">
        <v>35.950000000000003</v>
      </c>
      <c r="AJ348" s="140">
        <v>37.770000000000003</v>
      </c>
      <c r="AK348" s="140">
        <v>36.04</v>
      </c>
      <c r="AL348" s="140">
        <v>37.03</v>
      </c>
      <c r="AM348" s="140">
        <v>34.369999999999997</v>
      </c>
      <c r="AN348" s="140">
        <v>35.81</v>
      </c>
      <c r="AO348" s="140">
        <v>36.11</v>
      </c>
      <c r="AP348" s="140">
        <v>37.35</v>
      </c>
      <c r="AQ348" s="140">
        <v>36.159999999999997</v>
      </c>
      <c r="AR348" s="133">
        <v>37.65</v>
      </c>
    </row>
    <row r="349" spans="1:44">
      <c r="A349" s="133">
        <v>346</v>
      </c>
      <c r="B349" s="133">
        <v>3450</v>
      </c>
      <c r="C349" s="137"/>
      <c r="D349" s="139" t="s">
        <v>319</v>
      </c>
      <c r="E349" s="143">
        <f t="shared" si="10"/>
        <v>36.008947368421047</v>
      </c>
      <c r="F349" s="143">
        <f t="shared" si="11"/>
        <v>36.737894736842101</v>
      </c>
      <c r="G349" s="140">
        <v>36.46</v>
      </c>
      <c r="H349" s="140">
        <v>36.520000000000003</v>
      </c>
      <c r="I349" s="140">
        <v>37.19</v>
      </c>
      <c r="J349" s="140">
        <v>37.799999999999997</v>
      </c>
      <c r="K349" s="140">
        <v>35.03</v>
      </c>
      <c r="L349" s="140">
        <v>35.909999999999997</v>
      </c>
      <c r="M349" s="140">
        <v>36.479999999999997</v>
      </c>
      <c r="N349" s="140">
        <v>37.590000000000003</v>
      </c>
      <c r="O349" s="140">
        <v>35.93</v>
      </c>
      <c r="P349" s="140">
        <v>36.119999999999997</v>
      </c>
      <c r="Q349" s="140">
        <v>36.68</v>
      </c>
      <c r="R349" s="140">
        <v>37.29</v>
      </c>
      <c r="S349" s="140">
        <v>36.36</v>
      </c>
      <c r="T349" s="140">
        <v>36.71</v>
      </c>
      <c r="U349" s="140">
        <v>36.450000000000003</v>
      </c>
      <c r="V349" s="140">
        <v>36.64</v>
      </c>
      <c r="W349" s="140">
        <v>37.06</v>
      </c>
      <c r="X349" s="140">
        <v>38.200000000000003</v>
      </c>
      <c r="Y349" s="140">
        <v>36.32</v>
      </c>
      <c r="Z349" s="140">
        <v>37.229999999999997</v>
      </c>
      <c r="AA349" s="140">
        <v>36.79</v>
      </c>
      <c r="AB349" s="140">
        <v>36.869999999999997</v>
      </c>
      <c r="AC349" s="140">
        <v>35.5</v>
      </c>
      <c r="AD349" s="140">
        <v>35.67</v>
      </c>
      <c r="AE349" s="140">
        <v>36.78</v>
      </c>
      <c r="AF349" s="140">
        <v>37.46</v>
      </c>
      <c r="AG349" s="140">
        <v>32.270000000000003</v>
      </c>
      <c r="AH349" s="140">
        <v>32.04</v>
      </c>
      <c r="AI349" s="140">
        <v>35.99</v>
      </c>
      <c r="AJ349" s="140">
        <v>37.840000000000003</v>
      </c>
      <c r="AK349" s="140">
        <v>36.1</v>
      </c>
      <c r="AL349" s="140">
        <v>37.119999999999997</v>
      </c>
      <c r="AM349" s="140">
        <v>34.43</v>
      </c>
      <c r="AN349" s="140">
        <v>35.880000000000003</v>
      </c>
      <c r="AO349" s="140">
        <v>36.15</v>
      </c>
      <c r="AP349" s="140">
        <v>37.409999999999997</v>
      </c>
      <c r="AQ349" s="140">
        <v>36.200000000000003</v>
      </c>
      <c r="AR349" s="133">
        <v>37.72</v>
      </c>
    </row>
    <row r="350" spans="1:44">
      <c r="A350" s="133">
        <v>347</v>
      </c>
      <c r="B350" s="133">
        <v>3460</v>
      </c>
      <c r="C350" s="137"/>
      <c r="D350" s="139" t="s">
        <v>319</v>
      </c>
      <c r="E350" s="143">
        <f t="shared" si="10"/>
        <v>36.050000000000004</v>
      </c>
      <c r="F350" s="143">
        <f t="shared" si="11"/>
        <v>36.796315789473688</v>
      </c>
      <c r="G350" s="140">
        <v>36.46</v>
      </c>
      <c r="H350" s="140">
        <v>36.54</v>
      </c>
      <c r="I350" s="140">
        <v>37.229999999999997</v>
      </c>
      <c r="J350" s="140">
        <v>37.840000000000003</v>
      </c>
      <c r="K350" s="140">
        <v>35.07</v>
      </c>
      <c r="L350" s="140">
        <v>35.96</v>
      </c>
      <c r="M350" s="140">
        <v>36.520000000000003</v>
      </c>
      <c r="N350" s="140">
        <v>37.74</v>
      </c>
      <c r="O350" s="140">
        <v>35.950000000000003</v>
      </c>
      <c r="P350" s="140">
        <v>36.17</v>
      </c>
      <c r="Q350" s="140">
        <v>36.72</v>
      </c>
      <c r="R350" s="140">
        <v>37.4</v>
      </c>
      <c r="S350" s="140">
        <v>36.409999999999997</v>
      </c>
      <c r="T350" s="140">
        <v>36.770000000000003</v>
      </c>
      <c r="U350" s="140">
        <v>36.49</v>
      </c>
      <c r="V350" s="140">
        <v>36.69</v>
      </c>
      <c r="W350" s="140">
        <v>37.1</v>
      </c>
      <c r="X350" s="140">
        <v>38.25</v>
      </c>
      <c r="Y350" s="140">
        <v>36.36</v>
      </c>
      <c r="Z350" s="140">
        <v>37.28</v>
      </c>
      <c r="AA350" s="140">
        <v>36.83</v>
      </c>
      <c r="AB350" s="140">
        <v>36.92</v>
      </c>
      <c r="AC350" s="140">
        <v>35.53</v>
      </c>
      <c r="AD350" s="140">
        <v>35.68</v>
      </c>
      <c r="AE350" s="140">
        <v>36.840000000000003</v>
      </c>
      <c r="AF350" s="140">
        <v>37.520000000000003</v>
      </c>
      <c r="AG350" s="140">
        <v>32.32</v>
      </c>
      <c r="AH350" s="140">
        <v>32.1</v>
      </c>
      <c r="AI350" s="140">
        <v>36.04</v>
      </c>
      <c r="AJ350" s="140">
        <v>37.9</v>
      </c>
      <c r="AK350" s="140">
        <v>36.14</v>
      </c>
      <c r="AL350" s="140">
        <v>37.19</v>
      </c>
      <c r="AM350" s="140">
        <v>34.51</v>
      </c>
      <c r="AN350" s="140">
        <v>35.94</v>
      </c>
      <c r="AO350" s="140">
        <v>36.18</v>
      </c>
      <c r="AP350" s="140">
        <v>37.47</v>
      </c>
      <c r="AQ350" s="140">
        <v>36.25</v>
      </c>
      <c r="AR350" s="133">
        <v>37.770000000000003</v>
      </c>
    </row>
    <row r="351" spans="1:44">
      <c r="A351" s="133">
        <v>348</v>
      </c>
      <c r="B351" s="133">
        <v>3470</v>
      </c>
      <c r="C351" s="137"/>
      <c r="D351" s="139" t="s">
        <v>319</v>
      </c>
      <c r="E351" s="143">
        <f t="shared" si="10"/>
        <v>36.087894736842102</v>
      </c>
      <c r="F351" s="143">
        <f t="shared" si="11"/>
        <v>36.846842105263157</v>
      </c>
      <c r="G351" s="140">
        <v>36.46</v>
      </c>
      <c r="H351" s="140">
        <v>36.57</v>
      </c>
      <c r="I351" s="140">
        <v>37.270000000000003</v>
      </c>
      <c r="J351" s="140">
        <v>37.880000000000003</v>
      </c>
      <c r="K351" s="140">
        <v>35.11</v>
      </c>
      <c r="L351" s="140">
        <v>36.01</v>
      </c>
      <c r="M351" s="140">
        <v>36.57</v>
      </c>
      <c r="N351" s="140">
        <v>37.79</v>
      </c>
      <c r="O351" s="140">
        <v>35.96</v>
      </c>
      <c r="P351" s="140">
        <v>36.22</v>
      </c>
      <c r="Q351" s="140">
        <v>36.75</v>
      </c>
      <c r="R351" s="140">
        <v>37.5</v>
      </c>
      <c r="S351" s="140">
        <v>36.46</v>
      </c>
      <c r="T351" s="140">
        <v>36.82</v>
      </c>
      <c r="U351" s="140">
        <v>36.54</v>
      </c>
      <c r="V351" s="140">
        <v>36.729999999999997</v>
      </c>
      <c r="W351" s="140">
        <v>37.14</v>
      </c>
      <c r="X351" s="140">
        <v>38.29</v>
      </c>
      <c r="Y351" s="140">
        <v>36.4</v>
      </c>
      <c r="Z351" s="140">
        <v>37.32</v>
      </c>
      <c r="AA351" s="140">
        <v>36.86</v>
      </c>
      <c r="AB351" s="140">
        <v>36.97</v>
      </c>
      <c r="AC351" s="140">
        <v>35.56</v>
      </c>
      <c r="AD351" s="140">
        <v>35.69</v>
      </c>
      <c r="AE351" s="140">
        <v>36.880000000000003</v>
      </c>
      <c r="AF351" s="140">
        <v>37.57</v>
      </c>
      <c r="AG351" s="140">
        <v>32.36</v>
      </c>
      <c r="AH351" s="140">
        <v>32.15</v>
      </c>
      <c r="AI351" s="140">
        <v>36.07</v>
      </c>
      <c r="AJ351" s="140">
        <v>37.950000000000003</v>
      </c>
      <c r="AK351" s="140">
        <v>36.19</v>
      </c>
      <c r="AL351" s="140">
        <v>37.270000000000003</v>
      </c>
      <c r="AM351" s="140">
        <v>34.58</v>
      </c>
      <c r="AN351" s="140">
        <v>36.01</v>
      </c>
      <c r="AO351" s="140">
        <v>36.22</v>
      </c>
      <c r="AP351" s="140">
        <v>37.520000000000003</v>
      </c>
      <c r="AQ351" s="140">
        <v>36.29</v>
      </c>
      <c r="AR351" s="133">
        <v>37.83</v>
      </c>
    </row>
    <row r="352" spans="1:44">
      <c r="A352" s="133">
        <v>349</v>
      </c>
      <c r="B352" s="133">
        <v>3480</v>
      </c>
      <c r="C352" s="135">
        <v>58</v>
      </c>
      <c r="D352" s="139" t="s">
        <v>319</v>
      </c>
      <c r="E352" s="143">
        <f t="shared" si="10"/>
        <v>36.12736842105263</v>
      </c>
      <c r="F352" s="143">
        <f t="shared" si="11"/>
        <v>36.895789473684218</v>
      </c>
      <c r="G352" s="140">
        <v>36.46</v>
      </c>
      <c r="H352" s="140">
        <v>36.58</v>
      </c>
      <c r="I352" s="140">
        <v>37.29</v>
      </c>
      <c r="J352" s="140">
        <v>37.909999999999997</v>
      </c>
      <c r="K352" s="140">
        <v>35.15</v>
      </c>
      <c r="L352" s="140">
        <v>36.08</v>
      </c>
      <c r="M352" s="140">
        <v>36.61</v>
      </c>
      <c r="N352" s="140">
        <v>37.840000000000003</v>
      </c>
      <c r="O352" s="140">
        <v>35.97</v>
      </c>
      <c r="P352" s="140">
        <v>36.270000000000003</v>
      </c>
      <c r="Q352" s="140">
        <v>36.78</v>
      </c>
      <c r="R352" s="140">
        <v>37.58</v>
      </c>
      <c r="S352" s="140">
        <v>36.51</v>
      </c>
      <c r="T352" s="140">
        <v>36.880000000000003</v>
      </c>
      <c r="U352" s="140">
        <v>36.58</v>
      </c>
      <c r="V352" s="140">
        <v>36.78</v>
      </c>
      <c r="W352" s="140">
        <v>37.17</v>
      </c>
      <c r="X352" s="140">
        <v>38.33</v>
      </c>
      <c r="Y352" s="140">
        <v>36.44</v>
      </c>
      <c r="Z352" s="140">
        <v>37.369999999999997</v>
      </c>
      <c r="AA352" s="140">
        <v>36.9</v>
      </c>
      <c r="AB352" s="140">
        <v>37.01</v>
      </c>
      <c r="AC352" s="140">
        <v>35.6</v>
      </c>
      <c r="AD352" s="140">
        <v>35.700000000000003</v>
      </c>
      <c r="AE352" s="140">
        <v>36.93</v>
      </c>
      <c r="AF352" s="140">
        <v>37.619999999999997</v>
      </c>
      <c r="AG352" s="140">
        <v>32.409999999999997</v>
      </c>
      <c r="AH352" s="140">
        <v>32.200000000000003</v>
      </c>
      <c r="AI352" s="140">
        <v>36.119999999999997</v>
      </c>
      <c r="AJ352" s="140">
        <v>38</v>
      </c>
      <c r="AK352" s="140">
        <v>36.24</v>
      </c>
      <c r="AL352" s="140">
        <v>37.35</v>
      </c>
      <c r="AM352" s="140">
        <v>34.659999999999997</v>
      </c>
      <c r="AN352" s="140">
        <v>36.07</v>
      </c>
      <c r="AO352" s="140">
        <v>36.270000000000003</v>
      </c>
      <c r="AP352" s="140">
        <v>37.57</v>
      </c>
      <c r="AQ352" s="140">
        <v>36.33</v>
      </c>
      <c r="AR352" s="133">
        <v>37.880000000000003</v>
      </c>
    </row>
    <row r="353" spans="1:44">
      <c r="A353" s="133">
        <v>350</v>
      </c>
      <c r="B353" s="133">
        <v>3490</v>
      </c>
      <c r="C353" s="137"/>
      <c r="D353" s="139" t="s">
        <v>319</v>
      </c>
      <c r="E353" s="143">
        <f t="shared" si="10"/>
        <v>36.165789473684214</v>
      </c>
      <c r="F353" s="143">
        <f t="shared" si="11"/>
        <v>36.941578947368406</v>
      </c>
      <c r="G353" s="140">
        <v>36.479999999999997</v>
      </c>
      <c r="H353" s="140">
        <v>36.61</v>
      </c>
      <c r="I353" s="140">
        <v>37.32</v>
      </c>
      <c r="J353" s="140">
        <v>37.94</v>
      </c>
      <c r="K353" s="140">
        <v>35.19</v>
      </c>
      <c r="L353" s="140">
        <v>36.119999999999997</v>
      </c>
      <c r="M353" s="140">
        <v>36.65</v>
      </c>
      <c r="N353" s="140">
        <v>37.909999999999997</v>
      </c>
      <c r="O353" s="140">
        <v>35.99</v>
      </c>
      <c r="P353" s="140">
        <v>36.299999999999997</v>
      </c>
      <c r="Q353" s="140">
        <v>36.799999999999997</v>
      </c>
      <c r="R353" s="140">
        <v>37.65</v>
      </c>
      <c r="S353" s="140">
        <v>36.549999999999997</v>
      </c>
      <c r="T353" s="140">
        <v>36.93</v>
      </c>
      <c r="U353" s="140">
        <v>36.619999999999997</v>
      </c>
      <c r="V353" s="140">
        <v>36.82</v>
      </c>
      <c r="W353" s="140">
        <v>37.200000000000003</v>
      </c>
      <c r="X353" s="140">
        <v>38.380000000000003</v>
      </c>
      <c r="Y353" s="140">
        <v>36.479999999999997</v>
      </c>
      <c r="Z353" s="140">
        <v>37.409999999999997</v>
      </c>
      <c r="AA353" s="140">
        <v>36.94</v>
      </c>
      <c r="AB353" s="140">
        <v>37.03</v>
      </c>
      <c r="AC353" s="140">
        <v>35.619999999999997</v>
      </c>
      <c r="AD353" s="140">
        <v>35.71</v>
      </c>
      <c r="AE353" s="140">
        <v>36.97</v>
      </c>
      <c r="AF353" s="140">
        <v>37.65</v>
      </c>
      <c r="AG353" s="140">
        <v>32.450000000000003</v>
      </c>
      <c r="AH353" s="140">
        <v>32.25</v>
      </c>
      <c r="AI353" s="140">
        <v>36.159999999999997</v>
      </c>
      <c r="AJ353" s="140">
        <v>38.06</v>
      </c>
      <c r="AK353" s="140">
        <v>36.29</v>
      </c>
      <c r="AL353" s="140">
        <v>37.43</v>
      </c>
      <c r="AM353" s="140">
        <v>34.75</v>
      </c>
      <c r="AN353" s="140">
        <v>36.14</v>
      </c>
      <c r="AO353" s="140">
        <v>36.32</v>
      </c>
      <c r="AP353" s="140">
        <v>37.630000000000003</v>
      </c>
      <c r="AQ353" s="140">
        <v>36.369999999999997</v>
      </c>
      <c r="AR353" s="133">
        <v>37.92</v>
      </c>
    </row>
    <row r="354" spans="1:44">
      <c r="A354" s="133">
        <v>351</v>
      </c>
      <c r="B354" s="133">
        <v>3500</v>
      </c>
      <c r="C354" s="137"/>
      <c r="D354" s="139" t="s">
        <v>319</v>
      </c>
      <c r="E354" s="143">
        <f t="shared" si="10"/>
        <v>36.202631578947376</v>
      </c>
      <c r="F354" s="143">
        <f t="shared" si="11"/>
        <v>36.979473684210525</v>
      </c>
      <c r="G354" s="140">
        <v>36.51</v>
      </c>
      <c r="H354" s="140">
        <v>36.630000000000003</v>
      </c>
      <c r="I354" s="140">
        <v>37.35</v>
      </c>
      <c r="J354" s="140">
        <v>37.96</v>
      </c>
      <c r="K354" s="140">
        <v>35.229999999999997</v>
      </c>
      <c r="L354" s="140">
        <v>36.17</v>
      </c>
      <c r="M354" s="140">
        <v>36.700000000000003</v>
      </c>
      <c r="N354" s="140">
        <v>37.89</v>
      </c>
      <c r="O354" s="140">
        <v>35.99</v>
      </c>
      <c r="P354" s="140">
        <v>36.340000000000003</v>
      </c>
      <c r="Q354" s="140">
        <v>36.82</v>
      </c>
      <c r="R354" s="140">
        <v>37.729999999999997</v>
      </c>
      <c r="S354" s="140">
        <v>36.590000000000003</v>
      </c>
      <c r="T354" s="140">
        <v>36.979999999999997</v>
      </c>
      <c r="U354" s="140">
        <v>36.67</v>
      </c>
      <c r="V354" s="140">
        <v>36.86</v>
      </c>
      <c r="W354" s="140">
        <v>37.229999999999997</v>
      </c>
      <c r="X354" s="140">
        <v>38.42</v>
      </c>
      <c r="Y354" s="140">
        <v>36.51</v>
      </c>
      <c r="Z354" s="140">
        <v>37.46</v>
      </c>
      <c r="AA354" s="140">
        <v>36.97</v>
      </c>
      <c r="AB354" s="140">
        <v>37.049999999999997</v>
      </c>
      <c r="AC354" s="140">
        <v>35.65</v>
      </c>
      <c r="AD354" s="140">
        <v>35.69</v>
      </c>
      <c r="AE354" s="140">
        <v>37.020000000000003</v>
      </c>
      <c r="AF354" s="140">
        <v>37.69</v>
      </c>
      <c r="AG354" s="140">
        <v>32.479999999999997</v>
      </c>
      <c r="AH354" s="140">
        <v>32.299999999999997</v>
      </c>
      <c r="AI354" s="140">
        <v>36.200000000000003</v>
      </c>
      <c r="AJ354" s="140">
        <v>38.1</v>
      </c>
      <c r="AK354" s="140">
        <v>36.340000000000003</v>
      </c>
      <c r="AL354" s="140">
        <v>37.51</v>
      </c>
      <c r="AM354" s="140">
        <v>34.82</v>
      </c>
      <c r="AN354" s="140">
        <v>36.200000000000003</v>
      </c>
      <c r="AO354" s="140">
        <v>36.36</v>
      </c>
      <c r="AP354" s="140">
        <v>37.67</v>
      </c>
      <c r="AQ354" s="140">
        <v>36.409999999999997</v>
      </c>
      <c r="AR354" s="133">
        <v>37.96</v>
      </c>
    </row>
    <row r="355" spans="1:44">
      <c r="A355" s="133">
        <v>352</v>
      </c>
      <c r="B355" s="133">
        <v>3510</v>
      </c>
      <c r="C355" s="137"/>
      <c r="D355" s="139" t="s">
        <v>319</v>
      </c>
      <c r="E355" s="143">
        <f t="shared" si="10"/>
        <v>36.237368421052629</v>
      </c>
      <c r="F355" s="143">
        <f t="shared" si="11"/>
        <v>37.021052631578947</v>
      </c>
      <c r="G355" s="140">
        <v>36.53</v>
      </c>
      <c r="H355" s="140">
        <v>36.659999999999997</v>
      </c>
      <c r="I355" s="140">
        <v>37.380000000000003</v>
      </c>
      <c r="J355" s="140">
        <v>38</v>
      </c>
      <c r="K355" s="140">
        <v>35.270000000000003</v>
      </c>
      <c r="L355" s="140">
        <v>36.22</v>
      </c>
      <c r="M355" s="140">
        <v>36.74</v>
      </c>
      <c r="N355" s="140">
        <v>37.89</v>
      </c>
      <c r="O355" s="140">
        <v>36.01</v>
      </c>
      <c r="P355" s="140">
        <v>36.380000000000003</v>
      </c>
      <c r="Q355" s="140">
        <v>36.83</v>
      </c>
      <c r="R355" s="140">
        <v>37.799999999999997</v>
      </c>
      <c r="S355" s="140">
        <v>36.630000000000003</v>
      </c>
      <c r="T355" s="140">
        <v>37.049999999999997</v>
      </c>
      <c r="U355" s="140">
        <v>36.700000000000003</v>
      </c>
      <c r="V355" s="140">
        <v>36.9</v>
      </c>
      <c r="W355" s="140">
        <v>37.26</v>
      </c>
      <c r="X355" s="140">
        <v>38.46</v>
      </c>
      <c r="Y355" s="140">
        <v>36.549999999999997</v>
      </c>
      <c r="Z355" s="140">
        <v>37.51</v>
      </c>
      <c r="AA355" s="140">
        <v>37</v>
      </c>
      <c r="AB355" s="140">
        <v>37.06</v>
      </c>
      <c r="AC355" s="140">
        <v>35.68</v>
      </c>
      <c r="AD355" s="140">
        <v>35.68</v>
      </c>
      <c r="AE355" s="140">
        <v>37.049999999999997</v>
      </c>
      <c r="AF355" s="140">
        <v>37.729999999999997</v>
      </c>
      <c r="AG355" s="140">
        <v>32.520000000000003</v>
      </c>
      <c r="AH355" s="140">
        <v>32.35</v>
      </c>
      <c r="AI355" s="140">
        <v>36.24</v>
      </c>
      <c r="AJ355" s="140">
        <v>38.15</v>
      </c>
      <c r="AK355" s="140">
        <v>36.39</v>
      </c>
      <c r="AL355" s="140">
        <v>37.58</v>
      </c>
      <c r="AM355" s="140">
        <v>34.880000000000003</v>
      </c>
      <c r="AN355" s="140">
        <v>36.270000000000003</v>
      </c>
      <c r="AO355" s="140">
        <v>36.4</v>
      </c>
      <c r="AP355" s="140">
        <v>37.72</v>
      </c>
      <c r="AQ355" s="140">
        <v>36.450000000000003</v>
      </c>
      <c r="AR355" s="133">
        <v>37.99</v>
      </c>
    </row>
    <row r="356" spans="1:44">
      <c r="A356" s="133">
        <v>353</v>
      </c>
      <c r="B356" s="133">
        <v>3520</v>
      </c>
      <c r="C356" s="137"/>
      <c r="D356" s="139" t="s">
        <v>319</v>
      </c>
      <c r="E356" s="143">
        <f t="shared" si="10"/>
        <v>36.271052631578939</v>
      </c>
      <c r="F356" s="143">
        <f t="shared" si="11"/>
        <v>37.056842105263165</v>
      </c>
      <c r="G356" s="140">
        <v>36.54</v>
      </c>
      <c r="H356" s="140">
        <v>36.69</v>
      </c>
      <c r="I356" s="140">
        <v>37.4</v>
      </c>
      <c r="J356" s="140">
        <v>38.03</v>
      </c>
      <c r="K356" s="140">
        <v>35.299999999999997</v>
      </c>
      <c r="L356" s="140">
        <v>36.26</v>
      </c>
      <c r="M356" s="140">
        <v>36.78</v>
      </c>
      <c r="N356" s="140">
        <v>37.9</v>
      </c>
      <c r="O356" s="140">
        <v>36.04</v>
      </c>
      <c r="P356" s="140">
        <v>36.409999999999997</v>
      </c>
      <c r="Q356" s="140">
        <v>36.85</v>
      </c>
      <c r="R356" s="140">
        <v>37.86</v>
      </c>
      <c r="S356" s="140">
        <v>36.659999999999997</v>
      </c>
      <c r="T356" s="140">
        <v>37.090000000000003</v>
      </c>
      <c r="U356" s="140">
        <v>36.74</v>
      </c>
      <c r="V356" s="140">
        <v>36.94</v>
      </c>
      <c r="W356" s="140">
        <v>37.29</v>
      </c>
      <c r="X356" s="140">
        <v>38.5</v>
      </c>
      <c r="Y356" s="140">
        <v>36.58</v>
      </c>
      <c r="Z356" s="140">
        <v>37.549999999999997</v>
      </c>
      <c r="AA356" s="140">
        <v>37.03</v>
      </c>
      <c r="AB356" s="140">
        <v>37.090000000000003</v>
      </c>
      <c r="AC356" s="140">
        <v>35.71</v>
      </c>
      <c r="AD356" s="140">
        <v>35.68</v>
      </c>
      <c r="AE356" s="140">
        <v>37.090000000000003</v>
      </c>
      <c r="AF356" s="140">
        <v>37.770000000000003</v>
      </c>
      <c r="AG356" s="140">
        <v>32.56</v>
      </c>
      <c r="AH356" s="140">
        <v>32.39</v>
      </c>
      <c r="AI356" s="140">
        <v>36.270000000000003</v>
      </c>
      <c r="AJ356" s="140">
        <v>38.19</v>
      </c>
      <c r="AK356" s="140">
        <v>36.43</v>
      </c>
      <c r="AL356" s="140">
        <v>37.630000000000003</v>
      </c>
      <c r="AM356" s="140">
        <v>34.950000000000003</v>
      </c>
      <c r="AN356" s="140">
        <v>36.340000000000003</v>
      </c>
      <c r="AO356" s="140">
        <v>36.44</v>
      </c>
      <c r="AP356" s="140">
        <v>37.75</v>
      </c>
      <c r="AQ356" s="140">
        <v>36.49</v>
      </c>
      <c r="AR356" s="133">
        <v>38.01</v>
      </c>
    </row>
    <row r="357" spans="1:44">
      <c r="A357" s="133">
        <v>354</v>
      </c>
      <c r="B357" s="133">
        <v>3530</v>
      </c>
      <c r="C357" s="137"/>
      <c r="D357" s="139" t="s">
        <v>319</v>
      </c>
      <c r="E357" s="143">
        <f t="shared" si="10"/>
        <v>36.305789473684207</v>
      </c>
      <c r="F357" s="143">
        <f t="shared" si="11"/>
        <v>37.092631578947376</v>
      </c>
      <c r="G357" s="140">
        <v>36.549999999999997</v>
      </c>
      <c r="H357" s="140">
        <v>36.700000000000003</v>
      </c>
      <c r="I357" s="140">
        <v>37.43</v>
      </c>
      <c r="J357" s="140">
        <v>38.04</v>
      </c>
      <c r="K357" s="140">
        <v>35.33</v>
      </c>
      <c r="L357" s="140">
        <v>36.299999999999997</v>
      </c>
      <c r="M357" s="140">
        <v>36.83</v>
      </c>
      <c r="N357" s="140">
        <v>37.950000000000003</v>
      </c>
      <c r="O357" s="140">
        <v>36.06</v>
      </c>
      <c r="P357" s="140">
        <v>36.44</v>
      </c>
      <c r="Q357" s="140">
        <v>36.869999999999997</v>
      </c>
      <c r="R357" s="140">
        <v>37.909999999999997</v>
      </c>
      <c r="S357" s="140">
        <v>36.700000000000003</v>
      </c>
      <c r="T357" s="140">
        <v>37.14</v>
      </c>
      <c r="U357" s="140">
        <v>36.78</v>
      </c>
      <c r="V357" s="140">
        <v>36.97</v>
      </c>
      <c r="W357" s="140">
        <v>37.31</v>
      </c>
      <c r="X357" s="140">
        <v>38.53</v>
      </c>
      <c r="Y357" s="140">
        <v>36.619999999999997</v>
      </c>
      <c r="Z357" s="140">
        <v>37.590000000000003</v>
      </c>
      <c r="AA357" s="140">
        <v>37.06</v>
      </c>
      <c r="AB357" s="140">
        <v>37.11</v>
      </c>
      <c r="AC357" s="140">
        <v>35.74</v>
      </c>
      <c r="AD357" s="140">
        <v>35.67</v>
      </c>
      <c r="AE357" s="140">
        <v>37.130000000000003</v>
      </c>
      <c r="AF357" s="140">
        <v>37.81</v>
      </c>
      <c r="AG357" s="140">
        <v>32.590000000000003</v>
      </c>
      <c r="AH357" s="140">
        <v>32.44</v>
      </c>
      <c r="AI357" s="140">
        <v>36.299999999999997</v>
      </c>
      <c r="AJ357" s="140">
        <v>38.229999999999997</v>
      </c>
      <c r="AK357" s="140">
        <v>36.49</v>
      </c>
      <c r="AL357" s="140">
        <v>37.69</v>
      </c>
      <c r="AM357" s="140">
        <v>35.01</v>
      </c>
      <c r="AN357" s="140">
        <v>36.4</v>
      </c>
      <c r="AO357" s="140">
        <v>36.479999999999997</v>
      </c>
      <c r="AP357" s="140">
        <v>37.799999999999997</v>
      </c>
      <c r="AQ357" s="140">
        <v>36.53</v>
      </c>
      <c r="AR357" s="133">
        <v>38.04</v>
      </c>
    </row>
    <row r="358" spans="1:44">
      <c r="A358" s="133">
        <v>355</v>
      </c>
      <c r="B358" s="133">
        <v>3540</v>
      </c>
      <c r="C358" s="135">
        <v>59</v>
      </c>
      <c r="D358" s="139" t="s">
        <v>319</v>
      </c>
      <c r="E358" s="143">
        <f t="shared" si="10"/>
        <v>36.337368421052624</v>
      </c>
      <c r="F358" s="143">
        <f t="shared" si="11"/>
        <v>37.123157894736849</v>
      </c>
      <c r="G358" s="140">
        <v>36.56</v>
      </c>
      <c r="H358" s="140">
        <v>36.729999999999997</v>
      </c>
      <c r="I358" s="140">
        <v>37.450000000000003</v>
      </c>
      <c r="J358" s="140">
        <v>38.07</v>
      </c>
      <c r="K358" s="140">
        <v>35.36</v>
      </c>
      <c r="L358" s="140">
        <v>36.33</v>
      </c>
      <c r="M358" s="140">
        <v>36.86</v>
      </c>
      <c r="N358" s="140">
        <v>37.93</v>
      </c>
      <c r="O358" s="140">
        <v>36.1</v>
      </c>
      <c r="P358" s="140">
        <v>36.479999999999997</v>
      </c>
      <c r="Q358" s="140">
        <v>36.9</v>
      </c>
      <c r="R358" s="140">
        <v>37.979999999999997</v>
      </c>
      <c r="S358" s="140">
        <v>36.729999999999997</v>
      </c>
      <c r="T358" s="140">
        <v>37.19</v>
      </c>
      <c r="U358" s="140">
        <v>36.82</v>
      </c>
      <c r="V358" s="140">
        <v>36.99</v>
      </c>
      <c r="W358" s="140">
        <v>37.33</v>
      </c>
      <c r="X358" s="140">
        <v>38.56</v>
      </c>
      <c r="Y358" s="140">
        <v>36.65</v>
      </c>
      <c r="Z358" s="140">
        <v>37.630000000000003</v>
      </c>
      <c r="AA358" s="140">
        <v>37.090000000000003</v>
      </c>
      <c r="AB358" s="140">
        <v>37.130000000000003</v>
      </c>
      <c r="AC358" s="140">
        <v>35.76</v>
      </c>
      <c r="AD358" s="140">
        <v>35.67</v>
      </c>
      <c r="AE358" s="140">
        <v>37.159999999999997</v>
      </c>
      <c r="AF358" s="140">
        <v>37.840000000000003</v>
      </c>
      <c r="AG358" s="140">
        <v>32.630000000000003</v>
      </c>
      <c r="AH358" s="140">
        <v>32.479999999999997</v>
      </c>
      <c r="AI358" s="140">
        <v>36.35</v>
      </c>
      <c r="AJ358" s="140">
        <v>38.26</v>
      </c>
      <c r="AK358" s="140">
        <v>36.53</v>
      </c>
      <c r="AL358" s="140">
        <v>37.72</v>
      </c>
      <c r="AM358" s="140">
        <v>35.06</v>
      </c>
      <c r="AN358" s="140">
        <v>36.46</v>
      </c>
      <c r="AO358" s="140">
        <v>36.51</v>
      </c>
      <c r="AP358" s="140">
        <v>37.82</v>
      </c>
      <c r="AQ358" s="140">
        <v>36.56</v>
      </c>
      <c r="AR358" s="133">
        <v>38.07</v>
      </c>
    </row>
    <row r="359" spans="1:44">
      <c r="A359" s="133">
        <v>356</v>
      </c>
      <c r="B359" s="133">
        <v>3550</v>
      </c>
      <c r="C359" s="137"/>
      <c r="D359" s="139" t="s">
        <v>319</v>
      </c>
      <c r="E359" s="143">
        <f t="shared" si="10"/>
        <v>36.351052631578952</v>
      </c>
      <c r="F359" s="143">
        <f t="shared" si="11"/>
        <v>37.136315789473677</v>
      </c>
      <c r="G359" s="140">
        <v>36.299999999999997</v>
      </c>
      <c r="H359" s="140">
        <v>36.47</v>
      </c>
      <c r="I359" s="140">
        <v>37.479999999999997</v>
      </c>
      <c r="J359" s="140">
        <v>38.11</v>
      </c>
      <c r="K359" s="140">
        <v>35.380000000000003</v>
      </c>
      <c r="L359" s="140">
        <v>36.369999999999997</v>
      </c>
      <c r="M359" s="140">
        <v>36.9</v>
      </c>
      <c r="N359" s="140">
        <v>37.9</v>
      </c>
      <c r="O359" s="140">
        <v>36.11</v>
      </c>
      <c r="P359" s="140">
        <v>36.51</v>
      </c>
      <c r="Q359" s="140">
        <v>36.909999999999997</v>
      </c>
      <c r="R359" s="140">
        <v>38.01</v>
      </c>
      <c r="S359" s="140">
        <v>36.76</v>
      </c>
      <c r="T359" s="140">
        <v>37.22</v>
      </c>
      <c r="U359" s="140">
        <v>36.85</v>
      </c>
      <c r="V359" s="140">
        <v>37.020000000000003</v>
      </c>
      <c r="W359" s="140">
        <v>37.36</v>
      </c>
      <c r="X359" s="140">
        <v>38.590000000000003</v>
      </c>
      <c r="Y359" s="140">
        <v>36.68</v>
      </c>
      <c r="Z359" s="140">
        <v>37.659999999999997</v>
      </c>
      <c r="AA359" s="140">
        <v>37.130000000000003</v>
      </c>
      <c r="AB359" s="140">
        <v>37.159999999999997</v>
      </c>
      <c r="AC359" s="140">
        <v>35.78</v>
      </c>
      <c r="AD359" s="140">
        <v>35.659999999999997</v>
      </c>
      <c r="AE359" s="140">
        <v>37.19</v>
      </c>
      <c r="AF359" s="140">
        <v>37.880000000000003</v>
      </c>
      <c r="AG359" s="140">
        <v>32.659999999999997</v>
      </c>
      <c r="AH359" s="140">
        <v>32.520000000000003</v>
      </c>
      <c r="AI359" s="140">
        <v>36.380000000000003</v>
      </c>
      <c r="AJ359" s="140">
        <v>38.29</v>
      </c>
      <c r="AK359" s="140">
        <v>36.58</v>
      </c>
      <c r="AL359" s="140">
        <v>37.76</v>
      </c>
      <c r="AM359" s="140">
        <v>35.1</v>
      </c>
      <c r="AN359" s="140">
        <v>36.53</v>
      </c>
      <c r="AO359" s="140">
        <v>36.53</v>
      </c>
      <c r="AP359" s="140">
        <v>37.840000000000003</v>
      </c>
      <c r="AQ359" s="140">
        <v>36.590000000000003</v>
      </c>
      <c r="AR359" s="133">
        <v>38.090000000000003</v>
      </c>
    </row>
    <row r="360" spans="1:44">
      <c r="A360" s="133">
        <v>357</v>
      </c>
      <c r="B360" s="133">
        <v>3560</v>
      </c>
      <c r="C360" s="137"/>
      <c r="D360" s="139" t="s">
        <v>319</v>
      </c>
      <c r="E360" s="143">
        <f t="shared" si="10"/>
        <v>36.365263157894731</v>
      </c>
      <c r="F360" s="143">
        <f t="shared" si="11"/>
        <v>37.146842105263161</v>
      </c>
      <c r="G360" s="140">
        <v>36.06</v>
      </c>
      <c r="H360" s="140">
        <v>36.200000000000003</v>
      </c>
      <c r="I360" s="140">
        <v>37.51</v>
      </c>
      <c r="J360" s="140">
        <v>38.119999999999997</v>
      </c>
      <c r="K360" s="140">
        <v>35.4</v>
      </c>
      <c r="L360" s="140">
        <v>36.4</v>
      </c>
      <c r="M360" s="140">
        <v>36.93</v>
      </c>
      <c r="N360" s="140">
        <v>37.85</v>
      </c>
      <c r="O360" s="140">
        <v>36.14</v>
      </c>
      <c r="P360" s="140">
        <v>36.54</v>
      </c>
      <c r="Q360" s="140">
        <v>36.93</v>
      </c>
      <c r="R360" s="140">
        <v>38.04</v>
      </c>
      <c r="S360" s="140">
        <v>36.799999999999997</v>
      </c>
      <c r="T360" s="140">
        <v>37.270000000000003</v>
      </c>
      <c r="U360" s="140">
        <v>36.880000000000003</v>
      </c>
      <c r="V360" s="140">
        <v>37.04</v>
      </c>
      <c r="W360" s="140">
        <v>37.369999999999997</v>
      </c>
      <c r="X360" s="140">
        <v>38.61</v>
      </c>
      <c r="Y360" s="140">
        <v>36.700000000000003</v>
      </c>
      <c r="Z360" s="140">
        <v>37.69</v>
      </c>
      <c r="AA360" s="140">
        <v>37.15</v>
      </c>
      <c r="AB360" s="140">
        <v>37.19</v>
      </c>
      <c r="AC360" s="140">
        <v>35.81</v>
      </c>
      <c r="AD360" s="140">
        <v>35.67</v>
      </c>
      <c r="AE360" s="140">
        <v>37.22</v>
      </c>
      <c r="AF360" s="140">
        <v>37.909999999999997</v>
      </c>
      <c r="AG360" s="140">
        <v>32.69</v>
      </c>
      <c r="AH360" s="140">
        <v>32.549999999999997</v>
      </c>
      <c r="AI360" s="140">
        <v>36.409999999999997</v>
      </c>
      <c r="AJ360" s="140">
        <v>38.32</v>
      </c>
      <c r="AK360" s="140">
        <v>36.630000000000003</v>
      </c>
      <c r="AL360" s="140">
        <v>37.82</v>
      </c>
      <c r="AM360" s="140">
        <v>35.14</v>
      </c>
      <c r="AN360" s="140">
        <v>36.58</v>
      </c>
      <c r="AO360" s="140">
        <v>36.54</v>
      </c>
      <c r="AP360" s="140">
        <v>37.86</v>
      </c>
      <c r="AQ360" s="140">
        <v>36.630000000000003</v>
      </c>
      <c r="AR360" s="133">
        <v>38.130000000000003</v>
      </c>
    </row>
    <row r="361" spans="1:44">
      <c r="A361" s="133">
        <v>358</v>
      </c>
      <c r="B361" s="133">
        <v>3570</v>
      </c>
      <c r="C361" s="137"/>
      <c r="D361" s="139" t="s">
        <v>319</v>
      </c>
      <c r="E361" s="143">
        <f t="shared" si="10"/>
        <v>36.376315789473672</v>
      </c>
      <c r="F361" s="143">
        <f t="shared" si="11"/>
        <v>37.15</v>
      </c>
      <c r="G361" s="140">
        <v>35.82</v>
      </c>
      <c r="H361" s="140">
        <v>35.909999999999997</v>
      </c>
      <c r="I361" s="140">
        <v>37.53</v>
      </c>
      <c r="J361" s="140">
        <v>38.11</v>
      </c>
      <c r="K361" s="140">
        <v>35.43</v>
      </c>
      <c r="L361" s="140">
        <v>36.42</v>
      </c>
      <c r="M361" s="140">
        <v>36.97</v>
      </c>
      <c r="N361" s="140">
        <v>37.729999999999997</v>
      </c>
      <c r="O361" s="140">
        <v>36.14</v>
      </c>
      <c r="P361" s="140">
        <v>36.57</v>
      </c>
      <c r="Q361" s="140">
        <v>36.950000000000003</v>
      </c>
      <c r="R361" s="140">
        <v>38.090000000000003</v>
      </c>
      <c r="S361" s="140">
        <v>36.83</v>
      </c>
      <c r="T361" s="140">
        <v>37.32</v>
      </c>
      <c r="U361" s="140">
        <v>36.909999999999997</v>
      </c>
      <c r="V361" s="140">
        <v>37.08</v>
      </c>
      <c r="W361" s="140">
        <v>37.39</v>
      </c>
      <c r="X361" s="140">
        <v>38.619999999999997</v>
      </c>
      <c r="Y361" s="140">
        <v>36.729999999999997</v>
      </c>
      <c r="Z361" s="140">
        <v>37.71</v>
      </c>
      <c r="AA361" s="140">
        <v>37.18</v>
      </c>
      <c r="AB361" s="140">
        <v>37.22</v>
      </c>
      <c r="AC361" s="140">
        <v>35.83</v>
      </c>
      <c r="AD361" s="140">
        <v>35.65</v>
      </c>
      <c r="AE361" s="140">
        <v>37.25</v>
      </c>
      <c r="AF361" s="140">
        <v>37.950000000000003</v>
      </c>
      <c r="AG361" s="140">
        <v>32.72</v>
      </c>
      <c r="AH361" s="140">
        <v>32.590000000000003</v>
      </c>
      <c r="AI361" s="140">
        <v>36.44</v>
      </c>
      <c r="AJ361" s="140">
        <v>38.35</v>
      </c>
      <c r="AK361" s="140">
        <v>36.67</v>
      </c>
      <c r="AL361" s="140">
        <v>37.869999999999997</v>
      </c>
      <c r="AM361" s="140">
        <v>35.14</v>
      </c>
      <c r="AN361" s="140">
        <v>36.619999999999997</v>
      </c>
      <c r="AO361" s="140">
        <v>36.56</v>
      </c>
      <c r="AP361" s="140">
        <v>37.880000000000003</v>
      </c>
      <c r="AQ361" s="140">
        <v>36.659999999999997</v>
      </c>
      <c r="AR361" s="133">
        <v>38.159999999999997</v>
      </c>
    </row>
    <row r="362" spans="1:44">
      <c r="A362" s="133">
        <v>359</v>
      </c>
      <c r="B362" s="133">
        <v>3580</v>
      </c>
      <c r="C362" s="137"/>
      <c r="D362" s="139" t="s">
        <v>319</v>
      </c>
      <c r="E362" s="143">
        <f t="shared" si="10"/>
        <v>36.390000000000008</v>
      </c>
      <c r="F362" s="143">
        <f t="shared" si="11"/>
        <v>37.14947368421052</v>
      </c>
      <c r="G362" s="140">
        <v>35.619999999999997</v>
      </c>
      <c r="H362" s="140">
        <v>35.69</v>
      </c>
      <c r="I362" s="140">
        <v>37.56</v>
      </c>
      <c r="J362" s="140">
        <v>38.07</v>
      </c>
      <c r="K362" s="140">
        <v>35.4</v>
      </c>
      <c r="L362" s="140">
        <v>36.44</v>
      </c>
      <c r="M362" s="140">
        <v>37.01</v>
      </c>
      <c r="N362" s="140">
        <v>37.6</v>
      </c>
      <c r="O362" s="140">
        <v>36.15</v>
      </c>
      <c r="P362" s="140">
        <v>36.57</v>
      </c>
      <c r="Q362" s="140">
        <v>36.96</v>
      </c>
      <c r="R362" s="140">
        <v>38.130000000000003</v>
      </c>
      <c r="S362" s="140">
        <v>36.86</v>
      </c>
      <c r="T362" s="140">
        <v>37.36</v>
      </c>
      <c r="U362" s="140">
        <v>36.92</v>
      </c>
      <c r="V362" s="140">
        <v>37.090000000000003</v>
      </c>
      <c r="W362" s="140">
        <v>37.42</v>
      </c>
      <c r="X362" s="140">
        <v>38.64</v>
      </c>
      <c r="Y362" s="140">
        <v>36.76</v>
      </c>
      <c r="Z362" s="140">
        <v>37.74</v>
      </c>
      <c r="AA362" s="140">
        <v>37.200000000000003</v>
      </c>
      <c r="AB362" s="140">
        <v>37.229999999999997</v>
      </c>
      <c r="AC362" s="140">
        <v>35.85</v>
      </c>
      <c r="AD362" s="140">
        <v>35.630000000000003</v>
      </c>
      <c r="AE362" s="140">
        <v>37.28</v>
      </c>
      <c r="AF362" s="140">
        <v>38</v>
      </c>
      <c r="AG362" s="140">
        <v>32.75</v>
      </c>
      <c r="AH362" s="140">
        <v>32.61</v>
      </c>
      <c r="AI362" s="140">
        <v>36.479999999999997</v>
      </c>
      <c r="AJ362" s="140">
        <v>38.369999999999997</v>
      </c>
      <c r="AK362" s="140">
        <v>36.71</v>
      </c>
      <c r="AL362" s="140">
        <v>37.909999999999997</v>
      </c>
      <c r="AM362" s="140">
        <v>35.17</v>
      </c>
      <c r="AN362" s="140">
        <v>36.65</v>
      </c>
      <c r="AO362" s="140">
        <v>36.61</v>
      </c>
      <c r="AP362" s="140">
        <v>37.92</v>
      </c>
      <c r="AQ362" s="140">
        <v>36.700000000000003</v>
      </c>
      <c r="AR362" s="133">
        <v>38.19</v>
      </c>
    </row>
    <row r="363" spans="1:44">
      <c r="A363" s="133">
        <v>360</v>
      </c>
      <c r="B363" s="133">
        <v>3590</v>
      </c>
      <c r="C363" s="137"/>
      <c r="D363" s="139" t="s">
        <v>319</v>
      </c>
      <c r="E363" s="143">
        <f t="shared" si="10"/>
        <v>36.348947368421051</v>
      </c>
      <c r="F363" s="143">
        <f t="shared" si="11"/>
        <v>37.058947368421052</v>
      </c>
      <c r="G363" s="140">
        <v>35.549999999999997</v>
      </c>
      <c r="H363" s="140">
        <v>35.4</v>
      </c>
      <c r="I363" s="140">
        <v>37.590000000000003</v>
      </c>
      <c r="J363" s="140">
        <v>38.03</v>
      </c>
      <c r="K363" s="140">
        <v>34.97</v>
      </c>
      <c r="L363" s="140">
        <v>35.94</v>
      </c>
      <c r="M363" s="140">
        <v>37.04</v>
      </c>
      <c r="N363" s="140">
        <v>37.479999999999997</v>
      </c>
      <c r="O363" s="140">
        <v>36.17</v>
      </c>
      <c r="P363" s="140">
        <v>36.590000000000003</v>
      </c>
      <c r="Q363" s="140">
        <v>36.979999999999997</v>
      </c>
      <c r="R363" s="140">
        <v>38.17</v>
      </c>
      <c r="S363" s="140">
        <v>36.9</v>
      </c>
      <c r="T363" s="140">
        <v>37.36</v>
      </c>
      <c r="U363" s="140">
        <v>36.950000000000003</v>
      </c>
      <c r="V363" s="140">
        <v>37.1</v>
      </c>
      <c r="W363" s="140">
        <v>37.43</v>
      </c>
      <c r="X363" s="140">
        <v>38.67</v>
      </c>
      <c r="Y363" s="140">
        <v>36.78</v>
      </c>
      <c r="Z363" s="140">
        <v>37.76</v>
      </c>
      <c r="AA363" s="140">
        <v>37.22</v>
      </c>
      <c r="AB363" s="140">
        <v>37.22</v>
      </c>
      <c r="AC363" s="140">
        <v>35.869999999999997</v>
      </c>
      <c r="AD363" s="140">
        <v>35.61</v>
      </c>
      <c r="AE363" s="140">
        <v>37.31</v>
      </c>
      <c r="AF363" s="140">
        <v>38.03</v>
      </c>
      <c r="AG363" s="140">
        <v>32.53</v>
      </c>
      <c r="AH363" s="140">
        <v>32.409999999999997</v>
      </c>
      <c r="AI363" s="140">
        <v>36.5</v>
      </c>
      <c r="AJ363" s="140">
        <v>38.39</v>
      </c>
      <c r="AK363" s="140">
        <v>36.75</v>
      </c>
      <c r="AL363" s="140">
        <v>37.950000000000003</v>
      </c>
      <c r="AM363" s="140">
        <v>34.770000000000003</v>
      </c>
      <c r="AN363" s="140">
        <v>35.93</v>
      </c>
      <c r="AO363" s="140">
        <v>36.65</v>
      </c>
      <c r="AP363" s="140">
        <v>37.96</v>
      </c>
      <c r="AQ363" s="140">
        <v>36.67</v>
      </c>
      <c r="AR363" s="133">
        <v>38.119999999999997</v>
      </c>
    </row>
    <row r="364" spans="1:44">
      <c r="A364" s="133">
        <v>361</v>
      </c>
      <c r="B364" s="133">
        <v>3600</v>
      </c>
      <c r="C364" s="135">
        <v>60</v>
      </c>
      <c r="D364" s="139" t="s">
        <v>319</v>
      </c>
      <c r="E364" s="143">
        <f t="shared" si="10"/>
        <v>36.225789473684216</v>
      </c>
      <c r="F364" s="143">
        <f t="shared" si="11"/>
        <v>36.873684210526314</v>
      </c>
      <c r="G364" s="140">
        <v>35.42</v>
      </c>
      <c r="H364" s="140">
        <v>35.299999999999997</v>
      </c>
      <c r="I364" s="140">
        <v>37.61</v>
      </c>
      <c r="J364" s="140">
        <v>37.99</v>
      </c>
      <c r="K364" s="140">
        <v>34.68</v>
      </c>
      <c r="L364" s="140">
        <v>35.53</v>
      </c>
      <c r="M364" s="140">
        <v>37.07</v>
      </c>
      <c r="N364" s="140">
        <v>37.380000000000003</v>
      </c>
      <c r="O364" s="140">
        <v>36.19</v>
      </c>
      <c r="P364" s="140">
        <v>36.619999999999997</v>
      </c>
      <c r="Q364" s="140">
        <v>36.99</v>
      </c>
      <c r="R364" s="140">
        <v>38.22</v>
      </c>
      <c r="S364" s="140">
        <v>36.93</v>
      </c>
      <c r="T364" s="140">
        <v>37.39</v>
      </c>
      <c r="U364" s="140">
        <v>36.97</v>
      </c>
      <c r="V364" s="140">
        <v>37.11</v>
      </c>
      <c r="W364" s="140">
        <v>37.44</v>
      </c>
      <c r="X364" s="140">
        <v>38.68</v>
      </c>
      <c r="Y364" s="140">
        <v>36.81</v>
      </c>
      <c r="Z364" s="140">
        <v>37.770000000000003</v>
      </c>
      <c r="AA364" s="140">
        <v>36.93</v>
      </c>
      <c r="AB364" s="140">
        <v>36.78</v>
      </c>
      <c r="AC364" s="140">
        <v>35.840000000000003</v>
      </c>
      <c r="AD364" s="140">
        <v>35.54</v>
      </c>
      <c r="AE364" s="140">
        <v>37.340000000000003</v>
      </c>
      <c r="AF364" s="140">
        <v>38.049999999999997</v>
      </c>
      <c r="AG364" s="140">
        <v>32.08</v>
      </c>
      <c r="AH364" s="140">
        <v>31.83</v>
      </c>
      <c r="AI364" s="140">
        <v>36.53</v>
      </c>
      <c r="AJ364" s="140">
        <v>38.42</v>
      </c>
      <c r="AK364" s="140">
        <v>36.200000000000003</v>
      </c>
      <c r="AL364" s="140">
        <v>37.4</v>
      </c>
      <c r="AM364" s="140">
        <v>34.53</v>
      </c>
      <c r="AN364" s="140">
        <v>35.44</v>
      </c>
      <c r="AO364" s="140">
        <v>36.700000000000003</v>
      </c>
      <c r="AP364" s="140">
        <v>38</v>
      </c>
      <c r="AQ364" s="140">
        <v>36.03</v>
      </c>
      <c r="AR364" s="133">
        <v>37.15</v>
      </c>
    </row>
    <row r="365" spans="1:44">
      <c r="A365" s="133">
        <v>362</v>
      </c>
      <c r="B365" s="133">
        <v>3610</v>
      </c>
      <c r="C365" s="137"/>
      <c r="D365" s="136" t="s">
        <v>316</v>
      </c>
      <c r="E365" s="143">
        <f t="shared" si="10"/>
        <v>36.008947368421055</v>
      </c>
      <c r="F365" s="143">
        <f t="shared" si="11"/>
        <v>36.606842105263162</v>
      </c>
      <c r="G365" s="140">
        <v>35.33</v>
      </c>
      <c r="H365" s="140">
        <v>35.15</v>
      </c>
      <c r="I365" s="140">
        <v>37.51</v>
      </c>
      <c r="J365" s="140">
        <v>37.81</v>
      </c>
      <c r="K365" s="140">
        <v>34.4</v>
      </c>
      <c r="L365" s="140">
        <v>35.090000000000003</v>
      </c>
      <c r="M365" s="140">
        <v>37.049999999999997</v>
      </c>
      <c r="N365" s="140">
        <v>37.31</v>
      </c>
      <c r="O365" s="140">
        <v>36.200000000000003</v>
      </c>
      <c r="P365" s="140">
        <v>36.65</v>
      </c>
      <c r="Q365" s="140">
        <v>37</v>
      </c>
      <c r="R365" s="140">
        <v>38.25</v>
      </c>
      <c r="S365" s="140">
        <v>36.96</v>
      </c>
      <c r="T365" s="140">
        <v>37.46</v>
      </c>
      <c r="U365" s="140">
        <v>36.99</v>
      </c>
      <c r="V365" s="140">
        <v>37.119999999999997</v>
      </c>
      <c r="W365" s="140">
        <v>36.94</v>
      </c>
      <c r="X365" s="140">
        <v>38.19</v>
      </c>
      <c r="Y365" s="140">
        <v>36.71</v>
      </c>
      <c r="Z365" s="140">
        <v>37.39</v>
      </c>
      <c r="AA365" s="140">
        <v>36.270000000000003</v>
      </c>
      <c r="AB365" s="140">
        <v>36.19</v>
      </c>
      <c r="AC365" s="140">
        <v>35.36</v>
      </c>
      <c r="AD365" s="140">
        <v>35.159999999999997</v>
      </c>
      <c r="AE365" s="140">
        <v>36.86</v>
      </c>
      <c r="AF365" s="140">
        <v>37.44</v>
      </c>
      <c r="AG365" s="140">
        <v>31.73</v>
      </c>
      <c r="AH365" s="140">
        <v>31.41</v>
      </c>
      <c r="AI365" s="140">
        <v>36.56</v>
      </c>
      <c r="AJ365" s="140">
        <v>38.450000000000003</v>
      </c>
      <c r="AK365" s="140">
        <v>35.68</v>
      </c>
      <c r="AL365" s="140">
        <v>36.85</v>
      </c>
      <c r="AM365" s="140">
        <v>34.33</v>
      </c>
      <c r="AN365" s="140">
        <v>35.04</v>
      </c>
      <c r="AO365" s="140">
        <v>36.72</v>
      </c>
      <c r="AP365" s="140">
        <v>38</v>
      </c>
      <c r="AQ365" s="140">
        <v>35.57</v>
      </c>
      <c r="AR365" s="133">
        <v>36.57</v>
      </c>
    </row>
    <row r="366" spans="1:44">
      <c r="A366" s="133">
        <v>363</v>
      </c>
      <c r="B366" s="133">
        <v>3620</v>
      </c>
      <c r="C366" s="137"/>
      <c r="D366" s="136" t="s">
        <v>316</v>
      </c>
      <c r="E366" s="143">
        <f t="shared" si="10"/>
        <v>35.643157894736845</v>
      </c>
      <c r="F366" s="143">
        <f t="shared" si="11"/>
        <v>36.205263157894727</v>
      </c>
      <c r="G366" s="140">
        <v>35.159999999999997</v>
      </c>
      <c r="H366" s="140">
        <v>35.04</v>
      </c>
      <c r="I366" s="140">
        <v>36.86</v>
      </c>
      <c r="J366" s="140">
        <v>37.08</v>
      </c>
      <c r="K366" s="140">
        <v>34.24</v>
      </c>
      <c r="L366" s="140">
        <v>34.869999999999997</v>
      </c>
      <c r="M366" s="140">
        <v>36.39</v>
      </c>
      <c r="N366" s="140">
        <v>36.94</v>
      </c>
      <c r="O366" s="140">
        <v>36.200000000000003</v>
      </c>
      <c r="P366" s="140">
        <v>36.68</v>
      </c>
      <c r="Q366" s="140">
        <v>37.01</v>
      </c>
      <c r="R366" s="140">
        <v>38.270000000000003</v>
      </c>
      <c r="S366" s="140">
        <v>36.549999999999997</v>
      </c>
      <c r="T366" s="140">
        <v>37.04</v>
      </c>
      <c r="U366" s="140">
        <v>36.42</v>
      </c>
      <c r="V366" s="140">
        <v>36.770000000000003</v>
      </c>
      <c r="W366" s="140">
        <v>36.14</v>
      </c>
      <c r="X366" s="140">
        <v>37.479999999999997</v>
      </c>
      <c r="Y366" s="140">
        <v>36.33</v>
      </c>
      <c r="Z366" s="140">
        <v>36.76</v>
      </c>
      <c r="AA366" s="140">
        <v>35.869999999999997</v>
      </c>
      <c r="AB366" s="140">
        <v>35.85</v>
      </c>
      <c r="AC366" s="140">
        <v>35.03</v>
      </c>
      <c r="AD366" s="140">
        <v>34.94</v>
      </c>
      <c r="AE366" s="140">
        <v>36.42</v>
      </c>
      <c r="AF366" s="140">
        <v>36.909999999999997</v>
      </c>
      <c r="AG366" s="140">
        <v>31.41</v>
      </c>
      <c r="AH366" s="140">
        <v>31.06</v>
      </c>
      <c r="AI366" s="140">
        <v>36.22</v>
      </c>
      <c r="AJ366" s="140">
        <v>37.83</v>
      </c>
      <c r="AK366" s="140">
        <v>35.35</v>
      </c>
      <c r="AL366" s="140">
        <v>36.409999999999997</v>
      </c>
      <c r="AM366" s="140">
        <v>34.159999999999997</v>
      </c>
      <c r="AN366" s="140">
        <v>34.799999999999997</v>
      </c>
      <c r="AO366" s="140">
        <v>36.090000000000003</v>
      </c>
      <c r="AP366" s="140">
        <v>37.04</v>
      </c>
      <c r="AQ366" s="140">
        <v>35.369999999999997</v>
      </c>
      <c r="AR366" s="133">
        <v>36.130000000000003</v>
      </c>
    </row>
    <row r="367" spans="1:44">
      <c r="A367" s="133">
        <v>364</v>
      </c>
      <c r="B367" s="133">
        <v>3630</v>
      </c>
      <c r="C367" s="137"/>
      <c r="D367" s="136" t="s">
        <v>316</v>
      </c>
      <c r="E367" s="143">
        <f t="shared" si="10"/>
        <v>35.316842105263163</v>
      </c>
      <c r="F367" s="143">
        <f t="shared" si="11"/>
        <v>35.847894736842115</v>
      </c>
      <c r="G367" s="140">
        <v>35.049999999999997</v>
      </c>
      <c r="H367" s="140">
        <v>35.049999999999997</v>
      </c>
      <c r="I367" s="140">
        <v>36.450000000000003</v>
      </c>
      <c r="J367" s="140">
        <v>36.6</v>
      </c>
      <c r="K367" s="140">
        <v>34.11</v>
      </c>
      <c r="L367" s="140">
        <v>34.68</v>
      </c>
      <c r="M367" s="140">
        <v>35.950000000000003</v>
      </c>
      <c r="N367" s="140">
        <v>36.54</v>
      </c>
      <c r="O367" s="140">
        <v>35.85</v>
      </c>
      <c r="P367" s="140">
        <v>36.340000000000003</v>
      </c>
      <c r="Q367" s="140">
        <v>37.01</v>
      </c>
      <c r="R367" s="140">
        <v>38.29</v>
      </c>
      <c r="S367" s="140">
        <v>36.03</v>
      </c>
      <c r="T367" s="140">
        <v>36.520000000000003</v>
      </c>
      <c r="U367" s="140">
        <v>35.880000000000003</v>
      </c>
      <c r="V367" s="140">
        <v>36.4</v>
      </c>
      <c r="W367" s="140">
        <v>35.56</v>
      </c>
      <c r="X367" s="140">
        <v>36.86</v>
      </c>
      <c r="Y367" s="140">
        <v>35.99</v>
      </c>
      <c r="Z367" s="140">
        <v>36.270000000000003</v>
      </c>
      <c r="AA367" s="140">
        <v>35.43</v>
      </c>
      <c r="AB367" s="140">
        <v>35.47</v>
      </c>
      <c r="AC367" s="140">
        <v>34.79</v>
      </c>
      <c r="AD367" s="140">
        <v>34.729999999999997</v>
      </c>
      <c r="AE367" s="140">
        <v>36.01</v>
      </c>
      <c r="AF367" s="140">
        <v>36.340000000000003</v>
      </c>
      <c r="AG367" s="140">
        <v>31.21</v>
      </c>
      <c r="AH367" s="140">
        <v>30.87</v>
      </c>
      <c r="AI367" s="140">
        <v>35.79</v>
      </c>
      <c r="AJ367" s="140">
        <v>37.15</v>
      </c>
      <c r="AK367" s="140">
        <v>35</v>
      </c>
      <c r="AL367" s="140">
        <v>36.090000000000003</v>
      </c>
      <c r="AM367" s="140">
        <v>34.06</v>
      </c>
      <c r="AN367" s="140">
        <v>34.590000000000003</v>
      </c>
      <c r="AO367" s="140">
        <v>35.64</v>
      </c>
      <c r="AP367" s="140">
        <v>36.380000000000003</v>
      </c>
      <c r="AQ367" s="140">
        <v>35.21</v>
      </c>
      <c r="AR367" s="133">
        <v>35.94</v>
      </c>
    </row>
    <row r="368" spans="1:44">
      <c r="A368" s="133">
        <v>365</v>
      </c>
      <c r="B368" s="133">
        <v>3640</v>
      </c>
      <c r="C368" s="137"/>
      <c r="D368" s="136" t="s">
        <v>316</v>
      </c>
      <c r="E368" s="143">
        <f t="shared" si="10"/>
        <v>35.096315789473685</v>
      </c>
      <c r="F368" s="143">
        <f t="shared" si="11"/>
        <v>35.566315789473684</v>
      </c>
      <c r="G368" s="140">
        <v>35.020000000000003</v>
      </c>
      <c r="H368" s="140">
        <v>34.89</v>
      </c>
      <c r="I368" s="140">
        <v>36.200000000000003</v>
      </c>
      <c r="J368" s="140">
        <v>36.31</v>
      </c>
      <c r="K368" s="140">
        <v>33.97</v>
      </c>
      <c r="L368" s="140">
        <v>34.51</v>
      </c>
      <c r="M368" s="140">
        <v>35.58</v>
      </c>
      <c r="N368" s="140">
        <v>36.24</v>
      </c>
      <c r="O368" s="140">
        <v>35.56</v>
      </c>
      <c r="P368" s="140">
        <v>35.99</v>
      </c>
      <c r="Q368" s="140">
        <v>37.020000000000003</v>
      </c>
      <c r="R368" s="140">
        <v>38.32</v>
      </c>
      <c r="S368" s="140">
        <v>35.68</v>
      </c>
      <c r="T368" s="140">
        <v>36.21</v>
      </c>
      <c r="U368" s="140">
        <v>35.54</v>
      </c>
      <c r="V368" s="140">
        <v>36.1</v>
      </c>
      <c r="W368" s="140">
        <v>35.15</v>
      </c>
      <c r="X368" s="140">
        <v>36.520000000000003</v>
      </c>
      <c r="Y368" s="140">
        <v>35.69</v>
      </c>
      <c r="Z368" s="140">
        <v>35.880000000000003</v>
      </c>
      <c r="AA368" s="140">
        <v>35.19</v>
      </c>
      <c r="AB368" s="140">
        <v>35.25</v>
      </c>
      <c r="AC368" s="140">
        <v>34.54</v>
      </c>
      <c r="AD368" s="140">
        <v>34.520000000000003</v>
      </c>
      <c r="AE368" s="140">
        <v>35.83</v>
      </c>
      <c r="AF368" s="140">
        <v>36.01</v>
      </c>
      <c r="AG368" s="140">
        <v>31.06</v>
      </c>
      <c r="AH368" s="140">
        <v>30.68</v>
      </c>
      <c r="AI368" s="140">
        <v>35.479999999999997</v>
      </c>
      <c r="AJ368" s="140">
        <v>36.619999999999997</v>
      </c>
      <c r="AK368" s="140">
        <v>34.869999999999997</v>
      </c>
      <c r="AL368" s="140">
        <v>35.729999999999997</v>
      </c>
      <c r="AM368" s="140">
        <v>33.979999999999997</v>
      </c>
      <c r="AN368" s="140">
        <v>34.42</v>
      </c>
      <c r="AO368" s="140">
        <v>35.380000000000003</v>
      </c>
      <c r="AP368" s="140">
        <v>35.950000000000003</v>
      </c>
      <c r="AQ368" s="140">
        <v>35.090000000000003</v>
      </c>
      <c r="AR368" s="133">
        <v>35.61</v>
      </c>
    </row>
    <row r="369" spans="1:44">
      <c r="A369" s="133">
        <v>366</v>
      </c>
      <c r="B369" s="133">
        <v>3650</v>
      </c>
      <c r="C369" s="137"/>
      <c r="D369" s="136" t="s">
        <v>316</v>
      </c>
      <c r="E369" s="143">
        <f t="shared" si="10"/>
        <v>34.944736842105264</v>
      </c>
      <c r="F369" s="143">
        <f t="shared" si="11"/>
        <v>35.376315789473686</v>
      </c>
      <c r="G369" s="140">
        <v>34.96</v>
      </c>
      <c r="H369" s="140">
        <v>34.82</v>
      </c>
      <c r="I369" s="140">
        <v>36</v>
      </c>
      <c r="J369" s="140">
        <v>35.950000000000003</v>
      </c>
      <c r="K369" s="140">
        <v>33.880000000000003</v>
      </c>
      <c r="L369" s="140">
        <v>34.43</v>
      </c>
      <c r="M369" s="140">
        <v>35.380000000000003</v>
      </c>
      <c r="N369" s="140">
        <v>36.06</v>
      </c>
      <c r="O369" s="140">
        <v>35.32</v>
      </c>
      <c r="P369" s="140">
        <v>35.75</v>
      </c>
      <c r="Q369" s="140">
        <v>37.03</v>
      </c>
      <c r="R369" s="140">
        <v>38.36</v>
      </c>
      <c r="S369" s="140">
        <v>35.42</v>
      </c>
      <c r="T369" s="140">
        <v>36.049999999999997</v>
      </c>
      <c r="U369" s="140">
        <v>35.42</v>
      </c>
      <c r="V369" s="140">
        <v>36.020000000000003</v>
      </c>
      <c r="W369" s="140">
        <v>34.82</v>
      </c>
      <c r="X369" s="140">
        <v>36.35</v>
      </c>
      <c r="Y369" s="140">
        <v>35.49</v>
      </c>
      <c r="Z369" s="140">
        <v>35.549999999999997</v>
      </c>
      <c r="AA369" s="140">
        <v>34.99</v>
      </c>
      <c r="AB369" s="140">
        <v>35.06</v>
      </c>
      <c r="AC369" s="140">
        <v>34.36</v>
      </c>
      <c r="AD369" s="140">
        <v>34.409999999999997</v>
      </c>
      <c r="AE369" s="140">
        <v>35.72</v>
      </c>
      <c r="AF369" s="140">
        <v>35.89</v>
      </c>
      <c r="AG369" s="140">
        <v>30.95</v>
      </c>
      <c r="AH369" s="140">
        <v>30.53</v>
      </c>
      <c r="AI369" s="140">
        <v>35.21</v>
      </c>
      <c r="AJ369" s="140">
        <v>36.18</v>
      </c>
      <c r="AK369" s="140">
        <v>34.79</v>
      </c>
      <c r="AL369" s="140">
        <v>35.450000000000003</v>
      </c>
      <c r="AM369" s="140">
        <v>33.840000000000003</v>
      </c>
      <c r="AN369" s="140">
        <v>34.28</v>
      </c>
      <c r="AO369" s="140">
        <v>35.299999999999997</v>
      </c>
      <c r="AP369" s="140">
        <v>35.71</v>
      </c>
      <c r="AQ369" s="140">
        <v>35.07</v>
      </c>
      <c r="AR369" s="133">
        <v>35.299999999999997</v>
      </c>
    </row>
    <row r="370" spans="1:44">
      <c r="A370" s="133">
        <v>367</v>
      </c>
      <c r="B370" s="133">
        <v>3660</v>
      </c>
      <c r="C370" s="135">
        <v>61</v>
      </c>
      <c r="D370" s="136" t="s">
        <v>316</v>
      </c>
      <c r="E370" s="143">
        <f t="shared" si="10"/>
        <v>34.786842105263155</v>
      </c>
      <c r="F370" s="143">
        <f t="shared" si="11"/>
        <v>35.203684210526319</v>
      </c>
      <c r="G370" s="140">
        <v>34.909999999999997</v>
      </c>
      <c r="H370" s="140">
        <v>34.770000000000003</v>
      </c>
      <c r="I370" s="140">
        <v>35.57</v>
      </c>
      <c r="J370" s="140">
        <v>35.61</v>
      </c>
      <c r="K370" s="140">
        <v>33.799999999999997</v>
      </c>
      <c r="L370" s="140">
        <v>34.32</v>
      </c>
      <c r="M370" s="140">
        <v>35.21</v>
      </c>
      <c r="N370" s="140">
        <v>35.83</v>
      </c>
      <c r="O370" s="140">
        <v>35.130000000000003</v>
      </c>
      <c r="P370" s="140">
        <v>35.520000000000003</v>
      </c>
      <c r="Q370" s="140">
        <v>37.020000000000003</v>
      </c>
      <c r="R370" s="140">
        <v>38.33</v>
      </c>
      <c r="S370" s="140">
        <v>35.19</v>
      </c>
      <c r="T370" s="140">
        <v>35.74</v>
      </c>
      <c r="U370" s="140">
        <v>35.24</v>
      </c>
      <c r="V370" s="140">
        <v>35.799999999999997</v>
      </c>
      <c r="W370" s="140">
        <v>34.630000000000003</v>
      </c>
      <c r="X370" s="140">
        <v>36.200000000000003</v>
      </c>
      <c r="Y370" s="140">
        <v>35.369999999999997</v>
      </c>
      <c r="Z370" s="140">
        <v>35.340000000000003</v>
      </c>
      <c r="AA370" s="140">
        <v>34.97</v>
      </c>
      <c r="AB370" s="140">
        <v>35</v>
      </c>
      <c r="AC370" s="140">
        <v>34.22</v>
      </c>
      <c r="AD370" s="140">
        <v>34.32</v>
      </c>
      <c r="AE370" s="140">
        <v>35.479999999999997</v>
      </c>
      <c r="AF370" s="140">
        <v>35.659999999999997</v>
      </c>
      <c r="AG370" s="140">
        <v>30.82</v>
      </c>
      <c r="AH370" s="140">
        <v>30.43</v>
      </c>
      <c r="AI370" s="140">
        <v>35.090000000000003</v>
      </c>
      <c r="AJ370" s="140">
        <v>35.94</v>
      </c>
      <c r="AK370" s="140">
        <v>34.51</v>
      </c>
      <c r="AL370" s="140">
        <v>35.29</v>
      </c>
      <c r="AM370" s="140">
        <v>33.770000000000003</v>
      </c>
      <c r="AN370" s="140">
        <v>34.21</v>
      </c>
      <c r="AO370" s="140">
        <v>35.01</v>
      </c>
      <c r="AP370" s="140">
        <v>35.49</v>
      </c>
      <c r="AQ370" s="140">
        <v>35.01</v>
      </c>
      <c r="AR370" s="133">
        <v>35.07</v>
      </c>
    </row>
    <row r="371" spans="1:44">
      <c r="A371" s="133">
        <v>368</v>
      </c>
      <c r="B371" s="133">
        <v>3670</v>
      </c>
      <c r="C371" s="137"/>
      <c r="D371" s="136" t="s">
        <v>316</v>
      </c>
      <c r="E371" s="143">
        <f t="shared" si="10"/>
        <v>34.624210526315792</v>
      </c>
      <c r="F371" s="143">
        <f t="shared" si="11"/>
        <v>35.003684210526316</v>
      </c>
      <c r="G371" s="140">
        <v>34.85</v>
      </c>
      <c r="H371" s="140">
        <v>34.72</v>
      </c>
      <c r="I371" s="140">
        <v>35.450000000000003</v>
      </c>
      <c r="J371" s="140">
        <v>35.28</v>
      </c>
      <c r="K371" s="140">
        <v>33.72</v>
      </c>
      <c r="L371" s="140">
        <v>34.21</v>
      </c>
      <c r="M371" s="140">
        <v>35.08</v>
      </c>
      <c r="N371" s="140">
        <v>35.74</v>
      </c>
      <c r="O371" s="140">
        <v>34.950000000000003</v>
      </c>
      <c r="P371" s="140">
        <v>35.450000000000003</v>
      </c>
      <c r="Q371" s="140">
        <v>36.35</v>
      </c>
      <c r="R371" s="140">
        <v>37.14</v>
      </c>
      <c r="S371" s="140">
        <v>34.99</v>
      </c>
      <c r="T371" s="140">
        <v>35.51</v>
      </c>
      <c r="U371" s="140">
        <v>34.979999999999997</v>
      </c>
      <c r="V371" s="140">
        <v>35.659999999999997</v>
      </c>
      <c r="W371" s="140">
        <v>34.54</v>
      </c>
      <c r="X371" s="140">
        <v>36.07</v>
      </c>
      <c r="Y371" s="140">
        <v>35.200000000000003</v>
      </c>
      <c r="Z371" s="140">
        <v>35.19</v>
      </c>
      <c r="AA371" s="140">
        <v>34.85</v>
      </c>
      <c r="AB371" s="140">
        <v>34.83</v>
      </c>
      <c r="AC371" s="140">
        <v>34.11</v>
      </c>
      <c r="AD371" s="140">
        <v>34.229999999999997</v>
      </c>
      <c r="AE371" s="140">
        <v>35.24</v>
      </c>
      <c r="AF371" s="140">
        <v>35.42</v>
      </c>
      <c r="AG371" s="140">
        <v>30.69</v>
      </c>
      <c r="AH371" s="140">
        <v>30.27</v>
      </c>
      <c r="AI371" s="140">
        <v>34.950000000000003</v>
      </c>
      <c r="AJ371" s="140">
        <v>35.61</v>
      </c>
      <c r="AK371" s="140">
        <v>34.51</v>
      </c>
      <c r="AL371" s="140">
        <v>35.21</v>
      </c>
      <c r="AM371" s="140">
        <v>33.659999999999997</v>
      </c>
      <c r="AN371" s="140">
        <v>34.159999999999997</v>
      </c>
      <c r="AO371" s="140">
        <v>34.840000000000003</v>
      </c>
      <c r="AP371" s="140">
        <v>35.33</v>
      </c>
      <c r="AQ371" s="140">
        <v>34.9</v>
      </c>
      <c r="AR371" s="133">
        <v>35.04</v>
      </c>
    </row>
    <row r="372" spans="1:44">
      <c r="A372" s="133">
        <v>369</v>
      </c>
      <c r="B372" s="133">
        <v>3680</v>
      </c>
      <c r="C372" s="137"/>
      <c r="D372" s="136" t="s">
        <v>316</v>
      </c>
      <c r="E372" s="143">
        <f t="shared" si="10"/>
        <v>34.51</v>
      </c>
      <c r="F372" s="143">
        <f t="shared" si="11"/>
        <v>34.85</v>
      </c>
      <c r="G372" s="140">
        <v>34.83</v>
      </c>
      <c r="H372" s="140">
        <v>34.700000000000003</v>
      </c>
      <c r="I372" s="140">
        <v>35.35</v>
      </c>
      <c r="J372" s="140">
        <v>35.22</v>
      </c>
      <c r="K372" s="140">
        <v>33.65</v>
      </c>
      <c r="L372" s="140">
        <v>34.119999999999997</v>
      </c>
      <c r="M372" s="140">
        <v>34.81</v>
      </c>
      <c r="N372" s="140">
        <v>35.549999999999997</v>
      </c>
      <c r="O372" s="140">
        <v>34.85</v>
      </c>
      <c r="P372" s="140">
        <v>35.31</v>
      </c>
      <c r="Q372" s="140">
        <v>35.89</v>
      </c>
      <c r="R372" s="140">
        <v>36.590000000000003</v>
      </c>
      <c r="S372" s="140">
        <v>34.83</v>
      </c>
      <c r="T372" s="140">
        <v>35.28</v>
      </c>
      <c r="U372" s="140">
        <v>34.840000000000003</v>
      </c>
      <c r="V372" s="140">
        <v>35.57</v>
      </c>
      <c r="W372" s="140">
        <v>34.520000000000003</v>
      </c>
      <c r="X372" s="140">
        <v>35.82</v>
      </c>
      <c r="Y372" s="140">
        <v>35.08</v>
      </c>
      <c r="Z372" s="140">
        <v>35.049999999999997</v>
      </c>
      <c r="AA372" s="140">
        <v>34.799999999999997</v>
      </c>
      <c r="AB372" s="140">
        <v>34.76</v>
      </c>
      <c r="AC372" s="140">
        <v>33.96</v>
      </c>
      <c r="AD372" s="140">
        <v>34.119999999999997</v>
      </c>
      <c r="AE372" s="140">
        <v>35.25</v>
      </c>
      <c r="AF372" s="140">
        <v>35.159999999999997</v>
      </c>
      <c r="AG372" s="140">
        <v>30.6</v>
      </c>
      <c r="AH372" s="140">
        <v>30.17</v>
      </c>
      <c r="AI372" s="140">
        <v>34.9</v>
      </c>
      <c r="AJ372" s="140">
        <v>35.479999999999997</v>
      </c>
      <c r="AK372" s="140">
        <v>34.4</v>
      </c>
      <c r="AL372" s="140">
        <v>35.119999999999997</v>
      </c>
      <c r="AM372" s="140">
        <v>33.6</v>
      </c>
      <c r="AN372" s="140">
        <v>33.979999999999997</v>
      </c>
      <c r="AO372" s="140">
        <v>34.74</v>
      </c>
      <c r="AP372" s="140">
        <v>35.22</v>
      </c>
      <c r="AQ372" s="140">
        <v>34.79</v>
      </c>
      <c r="AR372" s="133">
        <v>34.93</v>
      </c>
    </row>
    <row r="373" spans="1:44">
      <c r="A373" s="133">
        <v>370</v>
      </c>
      <c r="B373" s="133">
        <v>3690</v>
      </c>
      <c r="C373" s="137"/>
      <c r="D373" s="136" t="s">
        <v>316</v>
      </c>
      <c r="E373" s="143">
        <f t="shared" si="10"/>
        <v>34.4021052631579</v>
      </c>
      <c r="F373" s="143">
        <f t="shared" si="11"/>
        <v>34.699473684210524</v>
      </c>
      <c r="G373" s="140">
        <v>34.76</v>
      </c>
      <c r="H373" s="140">
        <v>34.619999999999997</v>
      </c>
      <c r="I373" s="140">
        <v>35.31</v>
      </c>
      <c r="J373" s="140">
        <v>35.19</v>
      </c>
      <c r="K373" s="140">
        <v>33.520000000000003</v>
      </c>
      <c r="L373" s="140">
        <v>34.04</v>
      </c>
      <c r="M373" s="140">
        <v>34.619999999999997</v>
      </c>
      <c r="N373" s="140">
        <v>35.380000000000003</v>
      </c>
      <c r="O373" s="140">
        <v>34.79</v>
      </c>
      <c r="P373" s="140">
        <v>35.22</v>
      </c>
      <c r="Q373" s="140">
        <v>35.549999999999997</v>
      </c>
      <c r="R373" s="140">
        <v>36.270000000000003</v>
      </c>
      <c r="S373" s="140">
        <v>34.700000000000003</v>
      </c>
      <c r="T373" s="140">
        <v>34.89</v>
      </c>
      <c r="U373" s="140">
        <v>34.67</v>
      </c>
      <c r="V373" s="140">
        <v>35.42</v>
      </c>
      <c r="W373" s="140">
        <v>34.5</v>
      </c>
      <c r="X373" s="140">
        <v>35.520000000000003</v>
      </c>
      <c r="Y373" s="140">
        <v>35.020000000000003</v>
      </c>
      <c r="Z373" s="140">
        <v>34.93</v>
      </c>
      <c r="AA373" s="140">
        <v>34.86</v>
      </c>
      <c r="AB373" s="140">
        <v>34.659999999999997</v>
      </c>
      <c r="AC373" s="140">
        <v>33.9</v>
      </c>
      <c r="AD373" s="140">
        <v>34.01</v>
      </c>
      <c r="AE373" s="140">
        <v>35.159999999999997</v>
      </c>
      <c r="AF373" s="140">
        <v>34.92</v>
      </c>
      <c r="AG373" s="140">
        <v>30.51</v>
      </c>
      <c r="AH373" s="140">
        <v>30.07</v>
      </c>
      <c r="AI373" s="140">
        <v>34.840000000000003</v>
      </c>
      <c r="AJ373" s="140">
        <v>35.270000000000003</v>
      </c>
      <c r="AK373" s="140">
        <v>34.090000000000003</v>
      </c>
      <c r="AL373" s="140">
        <v>34.979999999999997</v>
      </c>
      <c r="AM373" s="140">
        <v>33.56</v>
      </c>
      <c r="AN373" s="140">
        <v>33.94</v>
      </c>
      <c r="AO373" s="140">
        <v>34.6</v>
      </c>
      <c r="AP373" s="140">
        <v>35.130000000000003</v>
      </c>
      <c r="AQ373" s="140">
        <v>34.68</v>
      </c>
      <c r="AR373" s="133">
        <v>34.83</v>
      </c>
    </row>
    <row r="374" spans="1:44">
      <c r="A374" s="133">
        <v>371</v>
      </c>
      <c r="B374" s="133">
        <v>3700</v>
      </c>
      <c r="C374" s="137"/>
      <c r="D374" s="136" t="s">
        <v>316</v>
      </c>
      <c r="E374" s="143">
        <f t="shared" si="10"/>
        <v>34.327894736842104</v>
      </c>
      <c r="F374" s="143">
        <f t="shared" si="11"/>
        <v>34.563684210526318</v>
      </c>
      <c r="G374" s="140">
        <v>34.72</v>
      </c>
      <c r="H374" s="140">
        <v>34.5</v>
      </c>
      <c r="I374" s="140">
        <v>35.36</v>
      </c>
      <c r="J374" s="140">
        <v>35.11</v>
      </c>
      <c r="K374" s="140">
        <v>33.39</v>
      </c>
      <c r="L374" s="140">
        <v>33.950000000000003</v>
      </c>
      <c r="M374" s="140">
        <v>34.58</v>
      </c>
      <c r="N374" s="140">
        <v>35.28</v>
      </c>
      <c r="O374" s="140">
        <v>34.71</v>
      </c>
      <c r="P374" s="140">
        <v>35.11</v>
      </c>
      <c r="Q374" s="140">
        <v>35.31</v>
      </c>
      <c r="R374" s="140">
        <v>35.950000000000003</v>
      </c>
      <c r="S374" s="140">
        <v>34.590000000000003</v>
      </c>
      <c r="T374" s="140">
        <v>34.520000000000003</v>
      </c>
      <c r="U374" s="140">
        <v>34.69</v>
      </c>
      <c r="V374" s="140">
        <v>35.22</v>
      </c>
      <c r="W374" s="140">
        <v>34.43</v>
      </c>
      <c r="X374" s="140">
        <v>35.520000000000003</v>
      </c>
      <c r="Y374" s="140">
        <v>34.93</v>
      </c>
      <c r="Z374" s="140">
        <v>34.770000000000003</v>
      </c>
      <c r="AA374" s="140">
        <v>34.909999999999997</v>
      </c>
      <c r="AB374" s="140">
        <v>34.590000000000003</v>
      </c>
      <c r="AC374" s="140">
        <v>33.76</v>
      </c>
      <c r="AD374" s="140">
        <v>33.979999999999997</v>
      </c>
      <c r="AE374" s="140">
        <v>35.07</v>
      </c>
      <c r="AF374" s="140">
        <v>34.74</v>
      </c>
      <c r="AG374" s="140">
        <v>30.43</v>
      </c>
      <c r="AH374" s="140">
        <v>29.98</v>
      </c>
      <c r="AI374" s="140">
        <v>34.799999999999997</v>
      </c>
      <c r="AJ374" s="140">
        <v>35.07</v>
      </c>
      <c r="AK374" s="140">
        <v>34.07</v>
      </c>
      <c r="AL374" s="140">
        <v>34.909999999999997</v>
      </c>
      <c r="AM374" s="140">
        <v>33.49</v>
      </c>
      <c r="AN374" s="140">
        <v>33.81</v>
      </c>
      <c r="AO374" s="140">
        <v>34.340000000000003</v>
      </c>
      <c r="AP374" s="140">
        <v>34.979999999999997</v>
      </c>
      <c r="AQ374" s="140">
        <v>34.65</v>
      </c>
      <c r="AR374" s="133">
        <v>34.72</v>
      </c>
    </row>
    <row r="375" spans="1:44">
      <c r="A375" s="133">
        <v>372</v>
      </c>
      <c r="B375" s="133">
        <v>3710</v>
      </c>
      <c r="C375" s="137"/>
      <c r="D375" s="136" t="s">
        <v>316</v>
      </c>
      <c r="E375" s="143">
        <f t="shared" si="10"/>
        <v>34.270526315789475</v>
      </c>
      <c r="F375" s="143">
        <f t="shared" si="11"/>
        <v>34.46</v>
      </c>
      <c r="G375" s="140">
        <v>34.69</v>
      </c>
      <c r="H375" s="140">
        <v>34.47</v>
      </c>
      <c r="I375" s="140">
        <v>35.270000000000003</v>
      </c>
      <c r="J375" s="140">
        <v>35.03</v>
      </c>
      <c r="K375" s="140">
        <v>33.299999999999997</v>
      </c>
      <c r="L375" s="140">
        <v>33.82</v>
      </c>
      <c r="M375" s="140">
        <v>34.54</v>
      </c>
      <c r="N375" s="140">
        <v>35.229999999999997</v>
      </c>
      <c r="O375" s="140">
        <v>34.61</v>
      </c>
      <c r="P375" s="140">
        <v>34.97</v>
      </c>
      <c r="Q375" s="140">
        <v>35.270000000000003</v>
      </c>
      <c r="R375" s="140">
        <v>35.770000000000003</v>
      </c>
      <c r="S375" s="140">
        <v>34.549999999999997</v>
      </c>
      <c r="T375" s="140">
        <v>34.229999999999997</v>
      </c>
      <c r="U375" s="140">
        <v>34.64</v>
      </c>
      <c r="V375" s="140">
        <v>35.19</v>
      </c>
      <c r="W375" s="140">
        <v>34.299999999999997</v>
      </c>
      <c r="X375" s="140">
        <v>35.26</v>
      </c>
      <c r="Y375" s="140">
        <v>34.82</v>
      </c>
      <c r="Z375" s="140">
        <v>34.64</v>
      </c>
      <c r="AA375" s="140">
        <v>34.89</v>
      </c>
      <c r="AB375" s="140">
        <v>34.51</v>
      </c>
      <c r="AC375" s="140">
        <v>33.75</v>
      </c>
      <c r="AD375" s="140">
        <v>33.85</v>
      </c>
      <c r="AE375" s="140">
        <v>35.01</v>
      </c>
      <c r="AF375" s="140">
        <v>34.86</v>
      </c>
      <c r="AG375" s="140">
        <v>30.38</v>
      </c>
      <c r="AH375" s="140">
        <v>29.92</v>
      </c>
      <c r="AI375" s="140">
        <v>34.74</v>
      </c>
      <c r="AJ375" s="140">
        <v>34.89</v>
      </c>
      <c r="AK375" s="140">
        <v>34</v>
      </c>
      <c r="AL375" s="140">
        <v>34.869999999999997</v>
      </c>
      <c r="AM375" s="140">
        <v>33.5</v>
      </c>
      <c r="AN375" s="140">
        <v>33.770000000000003</v>
      </c>
      <c r="AO375" s="140">
        <v>34.270000000000003</v>
      </c>
      <c r="AP375" s="140">
        <v>34.89</v>
      </c>
      <c r="AQ375" s="140">
        <v>34.61</v>
      </c>
      <c r="AR375" s="133">
        <v>34.57</v>
      </c>
    </row>
    <row r="376" spans="1:44">
      <c r="A376" s="133">
        <v>373</v>
      </c>
      <c r="B376" s="133">
        <v>3720</v>
      </c>
      <c r="C376" s="135">
        <v>62</v>
      </c>
      <c r="D376" s="136" t="s">
        <v>316</v>
      </c>
      <c r="E376" s="143">
        <f t="shared" si="10"/>
        <v>34.197368421052623</v>
      </c>
      <c r="F376" s="143">
        <f t="shared" si="11"/>
        <v>34.371052631578955</v>
      </c>
      <c r="G376" s="140">
        <v>34.64</v>
      </c>
      <c r="H376" s="140">
        <v>34.46</v>
      </c>
      <c r="I376" s="140">
        <v>35.159999999999997</v>
      </c>
      <c r="J376" s="140">
        <v>34.97</v>
      </c>
      <c r="K376" s="140">
        <v>33.24</v>
      </c>
      <c r="L376" s="140">
        <v>33.78</v>
      </c>
      <c r="M376" s="140">
        <v>34.520000000000003</v>
      </c>
      <c r="N376" s="140">
        <v>35.119999999999997</v>
      </c>
      <c r="O376" s="140">
        <v>34.57</v>
      </c>
      <c r="P376" s="140">
        <v>34.79</v>
      </c>
      <c r="Q376" s="140">
        <v>35.14</v>
      </c>
      <c r="R376" s="140">
        <v>35.56</v>
      </c>
      <c r="S376" s="140">
        <v>34.270000000000003</v>
      </c>
      <c r="T376" s="140">
        <v>34.049999999999997</v>
      </c>
      <c r="U376" s="140">
        <v>34.42</v>
      </c>
      <c r="V376" s="140">
        <v>35.04</v>
      </c>
      <c r="W376" s="140">
        <v>34.28</v>
      </c>
      <c r="X376" s="140">
        <v>35.18</v>
      </c>
      <c r="Y376" s="140">
        <v>34.78</v>
      </c>
      <c r="Z376" s="140">
        <v>34.51</v>
      </c>
      <c r="AA376" s="140">
        <v>34.869999999999997</v>
      </c>
      <c r="AB376" s="140">
        <v>34.44</v>
      </c>
      <c r="AC376" s="140">
        <v>33.770000000000003</v>
      </c>
      <c r="AD376" s="140">
        <v>33.82</v>
      </c>
      <c r="AE376" s="140">
        <v>35.01</v>
      </c>
      <c r="AF376" s="140">
        <v>35.01</v>
      </c>
      <c r="AG376" s="140">
        <v>30.36</v>
      </c>
      <c r="AH376" s="140">
        <v>29.88</v>
      </c>
      <c r="AI376" s="140">
        <v>34.68</v>
      </c>
      <c r="AJ376" s="140">
        <v>34.71</v>
      </c>
      <c r="AK376" s="140">
        <v>33.93</v>
      </c>
      <c r="AL376" s="140">
        <v>34.75</v>
      </c>
      <c r="AM376" s="140">
        <v>33.47</v>
      </c>
      <c r="AN376" s="140">
        <v>33.700000000000003</v>
      </c>
      <c r="AO376" s="140">
        <v>34.06</v>
      </c>
      <c r="AP376" s="140">
        <v>34.81</v>
      </c>
      <c r="AQ376" s="140">
        <v>34.58</v>
      </c>
      <c r="AR376" s="133">
        <v>34.47</v>
      </c>
    </row>
    <row r="377" spans="1:44">
      <c r="A377" s="133">
        <v>374</v>
      </c>
      <c r="B377" s="133">
        <v>3730</v>
      </c>
      <c r="C377" s="137"/>
      <c r="D377" s="136" t="s">
        <v>316</v>
      </c>
      <c r="E377" s="143">
        <f t="shared" si="10"/>
        <v>34.151578947368421</v>
      </c>
      <c r="F377" s="143">
        <f t="shared" si="11"/>
        <v>34.321578947368423</v>
      </c>
      <c r="G377" s="133">
        <v>34.56</v>
      </c>
      <c r="H377" s="133">
        <v>34.51</v>
      </c>
      <c r="I377" s="133">
        <v>35.090000000000003</v>
      </c>
      <c r="J377" s="133">
        <v>34.93</v>
      </c>
      <c r="K377" s="133">
        <v>33.22</v>
      </c>
      <c r="L377" s="133">
        <v>33.76</v>
      </c>
      <c r="M377" s="133">
        <v>34.46</v>
      </c>
      <c r="N377" s="133">
        <v>35.049999999999997</v>
      </c>
      <c r="O377" s="133">
        <v>34.5</v>
      </c>
      <c r="P377" s="133">
        <v>34.72</v>
      </c>
      <c r="Q377" s="133">
        <v>35.049999999999997</v>
      </c>
      <c r="R377" s="133">
        <v>35.380000000000003</v>
      </c>
      <c r="S377" s="133">
        <v>34.299999999999997</v>
      </c>
      <c r="T377" s="133">
        <v>34.090000000000003</v>
      </c>
      <c r="U377" s="133">
        <v>34.31</v>
      </c>
      <c r="V377" s="133">
        <v>34.880000000000003</v>
      </c>
      <c r="W377" s="133">
        <v>34.32</v>
      </c>
      <c r="X377" s="133">
        <v>35.24</v>
      </c>
      <c r="Y377" s="133">
        <v>34.76</v>
      </c>
      <c r="Z377" s="133">
        <v>34.479999999999997</v>
      </c>
      <c r="AA377" s="133">
        <v>34.86</v>
      </c>
      <c r="AB377" s="133">
        <v>34.4</v>
      </c>
      <c r="AC377" s="133">
        <v>33.65</v>
      </c>
      <c r="AD377" s="133">
        <v>33.729999999999997</v>
      </c>
      <c r="AE377" s="133">
        <v>35.04</v>
      </c>
      <c r="AF377" s="133">
        <v>35.090000000000003</v>
      </c>
      <c r="AG377" s="133">
        <v>30.35</v>
      </c>
      <c r="AH377" s="133">
        <v>29.87</v>
      </c>
      <c r="AI377" s="133">
        <v>34.58</v>
      </c>
      <c r="AJ377" s="133">
        <v>34.57</v>
      </c>
      <c r="AK377" s="133">
        <v>33.97</v>
      </c>
      <c r="AL377" s="133">
        <v>34.659999999999997</v>
      </c>
      <c r="AM377" s="133">
        <v>33.43</v>
      </c>
      <c r="AN377" s="133">
        <v>33.61</v>
      </c>
      <c r="AO377" s="133">
        <v>33.909999999999997</v>
      </c>
      <c r="AP377" s="133">
        <v>34.799999999999997</v>
      </c>
      <c r="AQ377" s="133">
        <v>34.520000000000003</v>
      </c>
      <c r="AR377" s="133">
        <v>34.340000000000003</v>
      </c>
    </row>
    <row r="378" spans="1:44">
      <c r="A378" s="133">
        <v>375</v>
      </c>
      <c r="B378" s="133">
        <v>3740</v>
      </c>
      <c r="C378" s="137"/>
      <c r="D378" s="136" t="s">
        <v>316</v>
      </c>
      <c r="E378" s="143">
        <f t="shared" si="10"/>
        <v>34.123157894736835</v>
      </c>
      <c r="F378" s="143">
        <f t="shared" si="11"/>
        <v>34.27210526315789</v>
      </c>
      <c r="G378" s="133">
        <v>34.6</v>
      </c>
      <c r="H378" s="133">
        <v>34.5</v>
      </c>
      <c r="I378" s="133">
        <v>34.97</v>
      </c>
      <c r="J378" s="133">
        <v>34.75</v>
      </c>
      <c r="K378" s="133">
        <v>33.25</v>
      </c>
      <c r="L378" s="133">
        <v>33.72</v>
      </c>
      <c r="M378" s="133">
        <v>34.49</v>
      </c>
      <c r="N378" s="133">
        <v>34.96</v>
      </c>
      <c r="O378" s="133">
        <v>34.479999999999997</v>
      </c>
      <c r="P378" s="133">
        <v>34.68</v>
      </c>
      <c r="Q378" s="133">
        <v>35.049999999999997</v>
      </c>
      <c r="R378" s="133">
        <v>35.26</v>
      </c>
      <c r="S378" s="133">
        <v>33.979999999999997</v>
      </c>
      <c r="T378" s="133">
        <v>34.07</v>
      </c>
      <c r="U378" s="133">
        <v>34.22</v>
      </c>
      <c r="V378" s="133">
        <v>34.799999999999997</v>
      </c>
      <c r="W378" s="133">
        <v>34.450000000000003</v>
      </c>
      <c r="X378" s="133">
        <v>35.21</v>
      </c>
      <c r="Y378" s="133">
        <v>34.75</v>
      </c>
      <c r="Z378" s="133">
        <v>34.450000000000003</v>
      </c>
      <c r="AA378" s="133">
        <v>34.869999999999997</v>
      </c>
      <c r="AB378" s="133">
        <v>34.33</v>
      </c>
      <c r="AC378" s="133">
        <v>33.590000000000003</v>
      </c>
      <c r="AD378" s="133">
        <v>33.69</v>
      </c>
      <c r="AE378" s="133">
        <v>35.07</v>
      </c>
      <c r="AF378" s="133">
        <v>35.15</v>
      </c>
      <c r="AG378" s="133">
        <v>30.29</v>
      </c>
      <c r="AH378" s="133">
        <v>29.83</v>
      </c>
      <c r="AI378" s="133">
        <v>34.520000000000003</v>
      </c>
      <c r="AJ378" s="133">
        <v>34.450000000000003</v>
      </c>
      <c r="AK378" s="133">
        <v>33.89</v>
      </c>
      <c r="AL378" s="133">
        <v>34.67</v>
      </c>
      <c r="AM378" s="133">
        <v>33.31</v>
      </c>
      <c r="AN378" s="133">
        <v>33.61</v>
      </c>
      <c r="AO378" s="133">
        <v>34.119999999999997</v>
      </c>
      <c r="AP378" s="133">
        <v>34.799999999999997</v>
      </c>
      <c r="AQ378" s="133">
        <v>34.44</v>
      </c>
      <c r="AR378" s="133">
        <v>34.24</v>
      </c>
    </row>
    <row r="379" spans="1:44">
      <c r="A379" s="133">
        <v>376</v>
      </c>
      <c r="B379" s="133">
        <v>3750</v>
      </c>
      <c r="C379" s="137"/>
      <c r="D379" s="136" t="s">
        <v>316</v>
      </c>
      <c r="E379" s="143">
        <f t="shared" si="10"/>
        <v>34.109473684210535</v>
      </c>
      <c r="F379" s="143">
        <f t="shared" si="11"/>
        <v>34.238421052631587</v>
      </c>
      <c r="G379" s="133">
        <v>34.57</v>
      </c>
      <c r="H379" s="133">
        <v>34.479999999999997</v>
      </c>
      <c r="I379" s="133">
        <v>34.92</v>
      </c>
      <c r="J379" s="133">
        <v>34.659999999999997</v>
      </c>
      <c r="K379" s="133">
        <v>33.229999999999997</v>
      </c>
      <c r="L379" s="133">
        <v>33.619999999999997</v>
      </c>
      <c r="M379" s="133">
        <v>34.49</v>
      </c>
      <c r="N379" s="133">
        <v>34.950000000000003</v>
      </c>
      <c r="O379" s="133">
        <v>34.5</v>
      </c>
      <c r="P379" s="133">
        <v>34.619999999999997</v>
      </c>
      <c r="Q379" s="133">
        <v>35.020000000000003</v>
      </c>
      <c r="R379" s="133">
        <v>35.06</v>
      </c>
      <c r="S379" s="133">
        <v>33.79</v>
      </c>
      <c r="T379" s="133">
        <v>34.07</v>
      </c>
      <c r="U379" s="133">
        <v>34.18</v>
      </c>
      <c r="V379" s="133">
        <v>34.76</v>
      </c>
      <c r="W379" s="133">
        <v>34.56</v>
      </c>
      <c r="X379" s="133">
        <v>35.19</v>
      </c>
      <c r="Y379" s="133">
        <v>34.69</v>
      </c>
      <c r="Z379" s="133">
        <v>34.4</v>
      </c>
      <c r="AA379" s="133">
        <v>34.83</v>
      </c>
      <c r="AB379" s="133">
        <v>34.25</v>
      </c>
      <c r="AC379" s="133">
        <v>33.54</v>
      </c>
      <c r="AD379" s="133">
        <v>33.65</v>
      </c>
      <c r="AE379" s="133">
        <v>35.119999999999997</v>
      </c>
      <c r="AF379" s="133">
        <v>35.22</v>
      </c>
      <c r="AG379" s="133">
        <v>30.26</v>
      </c>
      <c r="AH379" s="133">
        <v>29.88</v>
      </c>
      <c r="AI379" s="133">
        <v>34.51</v>
      </c>
      <c r="AJ379" s="133">
        <v>34.44</v>
      </c>
      <c r="AK379" s="133">
        <v>33.89</v>
      </c>
      <c r="AL379" s="133">
        <v>34.67</v>
      </c>
      <c r="AM379" s="133">
        <v>33.31</v>
      </c>
      <c r="AN379" s="133">
        <v>33.56</v>
      </c>
      <c r="AO379" s="133">
        <v>34.33</v>
      </c>
      <c r="AP379" s="133">
        <v>34.85</v>
      </c>
      <c r="AQ379" s="133">
        <v>34.340000000000003</v>
      </c>
      <c r="AR379" s="133">
        <v>34.200000000000003</v>
      </c>
    </row>
    <row r="380" spans="1:44">
      <c r="A380" s="133">
        <v>377</v>
      </c>
      <c r="B380" s="133">
        <v>3760</v>
      </c>
      <c r="C380" s="137"/>
      <c r="D380" s="136" t="s">
        <v>316</v>
      </c>
      <c r="E380" s="143">
        <f t="shared" si="10"/>
        <v>34.083684210526314</v>
      </c>
      <c r="F380" s="143">
        <f t="shared" si="11"/>
        <v>34.203684210526319</v>
      </c>
      <c r="G380" s="133">
        <v>34.590000000000003</v>
      </c>
      <c r="H380" s="133">
        <v>34.47</v>
      </c>
      <c r="I380" s="133">
        <v>34.869999999999997</v>
      </c>
      <c r="J380" s="133">
        <v>34.67</v>
      </c>
      <c r="K380" s="133">
        <v>33.21</v>
      </c>
      <c r="L380" s="133">
        <v>33.56</v>
      </c>
      <c r="M380" s="133">
        <v>34.450000000000003</v>
      </c>
      <c r="N380" s="133">
        <v>34.89</v>
      </c>
      <c r="O380" s="133">
        <v>34.44</v>
      </c>
      <c r="P380" s="133">
        <v>34.56</v>
      </c>
      <c r="Q380" s="133">
        <v>34.979999999999997</v>
      </c>
      <c r="R380" s="133">
        <v>34.99</v>
      </c>
      <c r="S380" s="133">
        <v>33.79</v>
      </c>
      <c r="T380" s="133">
        <v>34.090000000000003</v>
      </c>
      <c r="U380" s="133">
        <v>34.159999999999997</v>
      </c>
      <c r="V380" s="133">
        <v>34.74</v>
      </c>
      <c r="W380" s="133">
        <v>34.69</v>
      </c>
      <c r="X380" s="133">
        <v>35.14</v>
      </c>
      <c r="Y380" s="133">
        <v>34.61</v>
      </c>
      <c r="Z380" s="133">
        <v>34.340000000000003</v>
      </c>
      <c r="AA380" s="133">
        <v>34.69</v>
      </c>
      <c r="AB380" s="133">
        <v>34.130000000000003</v>
      </c>
      <c r="AC380" s="133">
        <v>33.450000000000003</v>
      </c>
      <c r="AD380" s="133">
        <v>33.56</v>
      </c>
      <c r="AE380" s="133">
        <v>35.18</v>
      </c>
      <c r="AF380" s="133">
        <v>35.270000000000003</v>
      </c>
      <c r="AG380" s="133">
        <v>30.25</v>
      </c>
      <c r="AH380" s="133">
        <v>29.84</v>
      </c>
      <c r="AI380" s="133">
        <v>34.44</v>
      </c>
      <c r="AJ380" s="133">
        <v>34.409999999999997</v>
      </c>
      <c r="AK380" s="133">
        <v>33.840000000000003</v>
      </c>
      <c r="AL380" s="133">
        <v>34.659999999999997</v>
      </c>
      <c r="AM380" s="133">
        <v>33.33</v>
      </c>
      <c r="AN380" s="133">
        <v>33.46</v>
      </c>
      <c r="AO380" s="133">
        <v>34.340000000000003</v>
      </c>
      <c r="AP380" s="133">
        <v>34.89</v>
      </c>
      <c r="AQ380" s="133">
        <v>34.28</v>
      </c>
      <c r="AR380" s="133">
        <v>34.200000000000003</v>
      </c>
    </row>
    <row r="381" spans="1:44">
      <c r="A381" s="133">
        <v>378</v>
      </c>
      <c r="B381" s="133">
        <v>3770</v>
      </c>
      <c r="C381" s="137"/>
      <c r="D381" s="136" t="s">
        <v>316</v>
      </c>
      <c r="E381" s="143">
        <f t="shared" si="10"/>
        <v>34.038947368421056</v>
      </c>
      <c r="F381" s="143">
        <f t="shared" si="11"/>
        <v>34.126842105263151</v>
      </c>
      <c r="G381" s="133">
        <v>34.56</v>
      </c>
      <c r="H381" s="133">
        <v>34.42</v>
      </c>
      <c r="I381" s="133">
        <v>34.74</v>
      </c>
      <c r="J381" s="133">
        <v>34.5</v>
      </c>
      <c r="K381" s="133">
        <v>33.17</v>
      </c>
      <c r="L381" s="133">
        <v>33.44</v>
      </c>
      <c r="M381" s="133">
        <v>34.369999999999997</v>
      </c>
      <c r="N381" s="133">
        <v>34.81</v>
      </c>
      <c r="O381" s="133">
        <v>34.42</v>
      </c>
      <c r="P381" s="133">
        <v>34.450000000000003</v>
      </c>
      <c r="Q381" s="133">
        <v>34.869999999999997</v>
      </c>
      <c r="R381" s="133">
        <v>34.869999999999997</v>
      </c>
      <c r="S381" s="133">
        <v>33.74</v>
      </c>
      <c r="T381" s="133">
        <v>34.07</v>
      </c>
      <c r="U381" s="133">
        <v>34.22</v>
      </c>
      <c r="V381" s="133">
        <v>34.67</v>
      </c>
      <c r="W381" s="133">
        <v>34.76</v>
      </c>
      <c r="X381" s="133">
        <v>34.96</v>
      </c>
      <c r="Y381" s="133">
        <v>34.47</v>
      </c>
      <c r="Z381" s="133">
        <v>34.22</v>
      </c>
      <c r="AA381" s="133">
        <v>34.61</v>
      </c>
      <c r="AB381" s="133">
        <v>34.159999999999997</v>
      </c>
      <c r="AC381" s="133">
        <v>33.43</v>
      </c>
      <c r="AD381" s="133">
        <v>33.54</v>
      </c>
      <c r="AE381" s="133">
        <v>35.229999999999997</v>
      </c>
      <c r="AF381" s="133">
        <v>35.36</v>
      </c>
      <c r="AG381" s="133">
        <v>30.2</v>
      </c>
      <c r="AH381" s="133">
        <v>29.75</v>
      </c>
      <c r="AI381" s="133">
        <v>34.340000000000003</v>
      </c>
      <c r="AJ381" s="133">
        <v>34.33</v>
      </c>
      <c r="AK381" s="133">
        <v>33.659999999999997</v>
      </c>
      <c r="AL381" s="133">
        <v>34.43</v>
      </c>
      <c r="AM381" s="133">
        <v>33.32</v>
      </c>
      <c r="AN381" s="133">
        <v>33.42</v>
      </c>
      <c r="AO381" s="133">
        <v>34.380000000000003</v>
      </c>
      <c r="AP381" s="133">
        <v>34.869999999999997</v>
      </c>
      <c r="AQ381" s="133">
        <v>34.25</v>
      </c>
      <c r="AR381" s="133">
        <v>34.14</v>
      </c>
    </row>
    <row r="382" spans="1:44">
      <c r="A382" s="133">
        <v>379</v>
      </c>
      <c r="B382" s="133">
        <v>3780</v>
      </c>
      <c r="C382" s="135">
        <v>63</v>
      </c>
      <c r="D382" s="136" t="s">
        <v>316</v>
      </c>
      <c r="E382" s="143">
        <f t="shared" si="10"/>
        <v>34.001052631578943</v>
      </c>
      <c r="F382" s="143">
        <f t="shared" si="11"/>
        <v>34.085263157894744</v>
      </c>
      <c r="G382" s="133">
        <v>34.549999999999997</v>
      </c>
      <c r="H382" s="133">
        <v>34.39</v>
      </c>
      <c r="I382" s="133">
        <v>34.76</v>
      </c>
      <c r="J382" s="133">
        <v>34.43</v>
      </c>
      <c r="K382" s="133">
        <v>33.06</v>
      </c>
      <c r="L382" s="133">
        <v>33.39</v>
      </c>
      <c r="M382" s="133">
        <v>34.270000000000003</v>
      </c>
      <c r="N382" s="133">
        <v>34.729999999999997</v>
      </c>
      <c r="O382" s="133">
        <v>34.409999999999997</v>
      </c>
      <c r="P382" s="133">
        <v>34.42</v>
      </c>
      <c r="Q382" s="133">
        <v>34.799999999999997</v>
      </c>
      <c r="R382" s="133">
        <v>34.76</v>
      </c>
      <c r="S382" s="133">
        <v>33.700000000000003</v>
      </c>
      <c r="T382" s="133">
        <v>33.99</v>
      </c>
      <c r="U382" s="133">
        <v>34.159999999999997</v>
      </c>
      <c r="V382" s="133">
        <v>34.65</v>
      </c>
      <c r="W382" s="133">
        <v>34.799999999999997</v>
      </c>
      <c r="X382" s="133">
        <v>34.909999999999997</v>
      </c>
      <c r="Y382" s="133">
        <v>34.479999999999997</v>
      </c>
      <c r="Z382" s="133">
        <v>34.21</v>
      </c>
      <c r="AA382" s="133">
        <v>34.57</v>
      </c>
      <c r="AB382" s="133">
        <v>34.159999999999997</v>
      </c>
      <c r="AC382" s="133">
        <v>33.39</v>
      </c>
      <c r="AD382" s="133">
        <v>33.549999999999997</v>
      </c>
      <c r="AE382" s="133">
        <v>35.26</v>
      </c>
      <c r="AF382" s="133">
        <v>35.44</v>
      </c>
      <c r="AG382" s="133">
        <v>30.05</v>
      </c>
      <c r="AH382" s="133">
        <v>29.59</v>
      </c>
      <c r="AI382" s="133">
        <v>34.21</v>
      </c>
      <c r="AJ382" s="133">
        <v>34.369999999999997</v>
      </c>
      <c r="AK382" s="133">
        <v>33.619999999999997</v>
      </c>
      <c r="AL382" s="133">
        <v>34.39</v>
      </c>
      <c r="AM382" s="133">
        <v>33.299999999999997</v>
      </c>
      <c r="AN382" s="133">
        <v>33.32</v>
      </c>
      <c r="AO382" s="133">
        <v>34.369999999999997</v>
      </c>
      <c r="AP382" s="133">
        <v>34.83</v>
      </c>
      <c r="AQ382" s="133">
        <v>34.26</v>
      </c>
      <c r="AR382" s="133">
        <v>34.090000000000003</v>
      </c>
    </row>
    <row r="383" spans="1:44">
      <c r="A383" s="133">
        <v>380</v>
      </c>
      <c r="B383" s="133">
        <v>3790</v>
      </c>
      <c r="C383" s="137"/>
      <c r="D383" s="136" t="s">
        <v>316</v>
      </c>
      <c r="E383" s="143">
        <f t="shared" si="10"/>
        <v>33.964210526315789</v>
      </c>
      <c r="F383" s="143">
        <f t="shared" si="11"/>
        <v>34.059473684210531</v>
      </c>
      <c r="G383" s="133">
        <v>34.54</v>
      </c>
      <c r="H383" s="133">
        <v>34.36</v>
      </c>
      <c r="I383" s="133">
        <v>34.700000000000003</v>
      </c>
      <c r="J383" s="133">
        <v>34.39</v>
      </c>
      <c r="K383" s="133">
        <v>33.020000000000003</v>
      </c>
      <c r="L383" s="133">
        <v>33.369999999999997</v>
      </c>
      <c r="M383" s="133">
        <v>34.14</v>
      </c>
      <c r="N383" s="133">
        <v>34.71</v>
      </c>
      <c r="O383" s="133">
        <v>34.35</v>
      </c>
      <c r="P383" s="133">
        <v>34.409999999999997</v>
      </c>
      <c r="Q383" s="133">
        <v>34.79</v>
      </c>
      <c r="R383" s="133">
        <v>34.72</v>
      </c>
      <c r="S383" s="133">
        <v>33.770000000000003</v>
      </c>
      <c r="T383" s="133">
        <v>34.14</v>
      </c>
      <c r="U383" s="133">
        <v>34.1</v>
      </c>
      <c r="V383" s="133">
        <v>34.590000000000003</v>
      </c>
      <c r="W383" s="133">
        <v>34.840000000000003</v>
      </c>
      <c r="X383" s="133">
        <v>34.85</v>
      </c>
      <c r="Y383" s="133">
        <v>34.43</v>
      </c>
      <c r="Z383" s="133">
        <v>34.14</v>
      </c>
      <c r="AA383" s="133">
        <v>34.49</v>
      </c>
      <c r="AB383" s="133">
        <v>34.14</v>
      </c>
      <c r="AC383" s="133">
        <v>33.29</v>
      </c>
      <c r="AD383" s="133">
        <v>33.47</v>
      </c>
      <c r="AE383" s="133">
        <v>35.28</v>
      </c>
      <c r="AF383" s="133">
        <v>35.39</v>
      </c>
      <c r="AG383" s="133">
        <v>29.97</v>
      </c>
      <c r="AH383" s="133">
        <v>29.48</v>
      </c>
      <c r="AI383" s="133">
        <v>34.11</v>
      </c>
      <c r="AJ383" s="133">
        <v>34.369999999999997</v>
      </c>
      <c r="AK383" s="133">
        <v>33.630000000000003</v>
      </c>
      <c r="AL383" s="133">
        <v>34.380000000000003</v>
      </c>
      <c r="AM383" s="133">
        <v>33.26</v>
      </c>
      <c r="AN383" s="133">
        <v>33.340000000000003</v>
      </c>
      <c r="AO383" s="133">
        <v>34.380000000000003</v>
      </c>
      <c r="AP383" s="133">
        <v>34.799999999999997</v>
      </c>
      <c r="AQ383" s="133">
        <v>34.229999999999997</v>
      </c>
      <c r="AR383" s="133">
        <v>34.08</v>
      </c>
    </row>
    <row r="384" spans="1:44">
      <c r="A384" s="133">
        <v>381</v>
      </c>
      <c r="B384" s="133">
        <v>3800</v>
      </c>
      <c r="C384" s="137"/>
      <c r="D384" s="136" t="s">
        <v>316</v>
      </c>
      <c r="E384" s="143">
        <f t="shared" si="10"/>
        <v>33.934736842105259</v>
      </c>
      <c r="F384" s="143">
        <f t="shared" si="11"/>
        <v>34.021052631578947</v>
      </c>
      <c r="G384" s="133">
        <v>34.549999999999997</v>
      </c>
      <c r="H384" s="133">
        <v>34.340000000000003</v>
      </c>
      <c r="I384" s="133">
        <v>34.700000000000003</v>
      </c>
      <c r="J384" s="133">
        <v>34.4</v>
      </c>
      <c r="K384" s="133">
        <v>32.979999999999997</v>
      </c>
      <c r="L384" s="133">
        <v>33.31</v>
      </c>
      <c r="M384" s="133">
        <v>34.19</v>
      </c>
      <c r="N384" s="133">
        <v>34.67</v>
      </c>
      <c r="O384" s="133">
        <v>34.29</v>
      </c>
      <c r="P384" s="133">
        <v>34.369999999999997</v>
      </c>
      <c r="Q384" s="133">
        <v>34.71</v>
      </c>
      <c r="R384" s="133">
        <v>34.590000000000003</v>
      </c>
      <c r="S384" s="133">
        <v>33.880000000000003</v>
      </c>
      <c r="T384" s="133">
        <v>34.229999999999997</v>
      </c>
      <c r="U384" s="133">
        <v>34.020000000000003</v>
      </c>
      <c r="V384" s="133">
        <v>34.619999999999997</v>
      </c>
      <c r="W384" s="133">
        <v>34.799999999999997</v>
      </c>
      <c r="X384" s="133">
        <v>34.89</v>
      </c>
      <c r="Y384" s="133">
        <v>34.35</v>
      </c>
      <c r="Z384" s="133">
        <v>34.049999999999997</v>
      </c>
      <c r="AA384" s="133">
        <v>34.39</v>
      </c>
      <c r="AB384" s="133">
        <v>34.06</v>
      </c>
      <c r="AC384" s="133">
        <v>33.270000000000003</v>
      </c>
      <c r="AD384" s="133">
        <v>33.4</v>
      </c>
      <c r="AE384" s="133">
        <v>35.31</v>
      </c>
      <c r="AF384" s="133">
        <v>35.28</v>
      </c>
      <c r="AG384" s="133">
        <v>29.9</v>
      </c>
      <c r="AH384" s="133">
        <v>29.38</v>
      </c>
      <c r="AI384" s="133">
        <v>34.020000000000003</v>
      </c>
      <c r="AJ384" s="133">
        <v>34.32</v>
      </c>
      <c r="AK384" s="133">
        <v>33.6</v>
      </c>
      <c r="AL384" s="133">
        <v>34.32</v>
      </c>
      <c r="AM384" s="133">
        <v>33.19</v>
      </c>
      <c r="AN384" s="133">
        <v>33.35</v>
      </c>
      <c r="AO384" s="133">
        <v>34.44</v>
      </c>
      <c r="AP384" s="133">
        <v>34.799999999999997</v>
      </c>
      <c r="AQ384" s="133">
        <v>34.17</v>
      </c>
      <c r="AR384" s="133">
        <v>34.020000000000003</v>
      </c>
    </row>
    <row r="385" spans="1:44">
      <c r="A385" s="133">
        <v>382</v>
      </c>
      <c r="B385" s="133">
        <v>3810</v>
      </c>
      <c r="C385" s="137"/>
      <c r="D385" s="136" t="s">
        <v>316</v>
      </c>
      <c r="E385" s="143">
        <f t="shared" si="10"/>
        <v>33.928421052631585</v>
      </c>
      <c r="F385" s="143">
        <f t="shared" si="11"/>
        <v>33.985789473684214</v>
      </c>
      <c r="G385" s="133">
        <v>34.54</v>
      </c>
      <c r="H385" s="133">
        <v>34.33</v>
      </c>
      <c r="I385" s="133">
        <v>34.69</v>
      </c>
      <c r="J385" s="133">
        <v>34.49</v>
      </c>
      <c r="K385" s="133">
        <v>33.01</v>
      </c>
      <c r="L385" s="133">
        <v>33.25</v>
      </c>
      <c r="M385" s="133">
        <v>34.19</v>
      </c>
      <c r="N385" s="133">
        <v>34.549999999999997</v>
      </c>
      <c r="O385" s="133">
        <v>34.26</v>
      </c>
      <c r="P385" s="133">
        <v>34.299999999999997</v>
      </c>
      <c r="Q385" s="133">
        <v>34.58</v>
      </c>
      <c r="R385" s="133">
        <v>34.450000000000003</v>
      </c>
      <c r="S385" s="133">
        <v>33.94</v>
      </c>
      <c r="T385" s="133">
        <v>34.270000000000003</v>
      </c>
      <c r="U385" s="133">
        <v>34.07</v>
      </c>
      <c r="V385" s="133">
        <v>34.67</v>
      </c>
      <c r="W385" s="133">
        <v>34.75</v>
      </c>
      <c r="X385" s="133">
        <v>34.79</v>
      </c>
      <c r="Y385" s="133">
        <v>34.369999999999997</v>
      </c>
      <c r="Z385" s="133">
        <v>34.049999999999997</v>
      </c>
      <c r="AA385" s="133">
        <v>34.35</v>
      </c>
      <c r="AB385" s="133">
        <v>33.99</v>
      </c>
      <c r="AC385" s="133">
        <v>33.29</v>
      </c>
      <c r="AD385" s="133">
        <v>33.4</v>
      </c>
      <c r="AE385" s="133">
        <v>35.32</v>
      </c>
      <c r="AF385" s="133">
        <v>35.11</v>
      </c>
      <c r="AG385" s="133">
        <v>29.9</v>
      </c>
      <c r="AH385" s="133">
        <v>29.35</v>
      </c>
      <c r="AI385" s="133">
        <v>34.020000000000003</v>
      </c>
      <c r="AJ385" s="133">
        <v>34.31</v>
      </c>
      <c r="AK385" s="133">
        <v>33.5</v>
      </c>
      <c r="AL385" s="133">
        <v>34.25</v>
      </c>
      <c r="AM385" s="133">
        <v>33.200000000000003</v>
      </c>
      <c r="AN385" s="133">
        <v>33.32</v>
      </c>
      <c r="AO385" s="133">
        <v>34.47</v>
      </c>
      <c r="AP385" s="133">
        <v>34.78</v>
      </c>
      <c r="AQ385" s="133">
        <v>34.19</v>
      </c>
      <c r="AR385" s="133">
        <v>34.07</v>
      </c>
    </row>
    <row r="386" spans="1:44">
      <c r="A386" s="133">
        <v>383</v>
      </c>
      <c r="B386" s="133">
        <v>3820</v>
      </c>
      <c r="C386" s="137"/>
      <c r="D386" s="136" t="s">
        <v>316</v>
      </c>
      <c r="E386" s="143">
        <f t="shared" si="10"/>
        <v>33.888421052631571</v>
      </c>
      <c r="F386" s="143">
        <f t="shared" si="11"/>
        <v>33.937894736842097</v>
      </c>
      <c r="G386" s="133">
        <v>34.53</v>
      </c>
      <c r="H386" s="133">
        <v>34.32</v>
      </c>
      <c r="I386" s="133">
        <v>34.630000000000003</v>
      </c>
      <c r="J386" s="133">
        <v>34.369999999999997</v>
      </c>
      <c r="K386" s="133">
        <v>33.04</v>
      </c>
      <c r="L386" s="133">
        <v>33.17</v>
      </c>
      <c r="M386" s="133">
        <v>34.049999999999997</v>
      </c>
      <c r="N386" s="133">
        <v>34.369999999999997</v>
      </c>
      <c r="O386" s="133">
        <v>34.26</v>
      </c>
      <c r="P386" s="133">
        <v>34.33</v>
      </c>
      <c r="Q386" s="133">
        <v>34.270000000000003</v>
      </c>
      <c r="R386" s="133">
        <v>34.26</v>
      </c>
      <c r="S386" s="133">
        <v>33.96</v>
      </c>
      <c r="T386" s="133">
        <v>34.229999999999997</v>
      </c>
      <c r="U386" s="133">
        <v>34.15</v>
      </c>
      <c r="V386" s="133">
        <v>34.75</v>
      </c>
      <c r="W386" s="133">
        <v>34.71</v>
      </c>
      <c r="X386" s="133">
        <v>34.67</v>
      </c>
      <c r="Y386" s="133">
        <v>34.33</v>
      </c>
      <c r="Z386" s="133">
        <v>34.020000000000003</v>
      </c>
      <c r="AA386" s="133">
        <v>34.28</v>
      </c>
      <c r="AB386" s="133">
        <v>33.909999999999997</v>
      </c>
      <c r="AC386" s="133">
        <v>33.270000000000003</v>
      </c>
      <c r="AD386" s="133">
        <v>33.409999999999997</v>
      </c>
      <c r="AE386" s="133">
        <v>35.33</v>
      </c>
      <c r="AF386" s="133">
        <v>35.15</v>
      </c>
      <c r="AG386" s="133">
        <v>29.86</v>
      </c>
      <c r="AH386" s="133">
        <v>29.33</v>
      </c>
      <c r="AI386" s="133">
        <v>33.979999999999997</v>
      </c>
      <c r="AJ386" s="133">
        <v>34.29</v>
      </c>
      <c r="AK386" s="133">
        <v>33.35</v>
      </c>
      <c r="AL386" s="133">
        <v>34.03</v>
      </c>
      <c r="AM386" s="133">
        <v>33.200000000000003</v>
      </c>
      <c r="AN386" s="133">
        <v>33.28</v>
      </c>
      <c r="AO386" s="133">
        <v>34.49</v>
      </c>
      <c r="AP386" s="133">
        <v>34.770000000000003</v>
      </c>
      <c r="AQ386" s="133">
        <v>34.19</v>
      </c>
      <c r="AR386" s="133">
        <v>34.159999999999997</v>
      </c>
    </row>
    <row r="387" spans="1:44">
      <c r="A387" s="133">
        <v>384</v>
      </c>
      <c r="B387" s="133">
        <v>3830</v>
      </c>
      <c r="C387" s="137"/>
      <c r="D387" s="136" t="s">
        <v>316</v>
      </c>
      <c r="E387" s="143">
        <f t="shared" si="10"/>
        <v>33.841578947368419</v>
      </c>
      <c r="F387" s="143">
        <f t="shared" si="11"/>
        <v>33.88315789473684</v>
      </c>
      <c r="G387" s="133">
        <v>34.5</v>
      </c>
      <c r="H387" s="133">
        <v>34.31</v>
      </c>
      <c r="I387" s="133">
        <v>34.659999999999997</v>
      </c>
      <c r="J387" s="133">
        <v>34.200000000000003</v>
      </c>
      <c r="K387" s="133">
        <v>32.96</v>
      </c>
      <c r="L387" s="133">
        <v>33.119999999999997</v>
      </c>
      <c r="M387" s="133">
        <v>33.869999999999997</v>
      </c>
      <c r="N387" s="133">
        <v>34.21</v>
      </c>
      <c r="O387" s="133">
        <v>34.299999999999997</v>
      </c>
      <c r="P387" s="133">
        <v>34.4</v>
      </c>
      <c r="Q387" s="133">
        <v>34.01</v>
      </c>
      <c r="R387" s="133">
        <v>34.18</v>
      </c>
      <c r="S387" s="133">
        <v>33.83</v>
      </c>
      <c r="T387" s="133">
        <v>33.93</v>
      </c>
      <c r="U387" s="133">
        <v>34.19</v>
      </c>
      <c r="V387" s="133">
        <v>34.78</v>
      </c>
      <c r="W387" s="133">
        <v>34.67</v>
      </c>
      <c r="X387" s="133">
        <v>34.57</v>
      </c>
      <c r="Y387" s="133">
        <v>34.32</v>
      </c>
      <c r="Z387" s="133">
        <v>34.020000000000003</v>
      </c>
      <c r="AA387" s="133">
        <v>34.299999999999997</v>
      </c>
      <c r="AB387" s="133">
        <v>33.840000000000003</v>
      </c>
      <c r="AC387" s="133">
        <v>33.17</v>
      </c>
      <c r="AD387" s="133">
        <v>33.299999999999997</v>
      </c>
      <c r="AE387" s="133">
        <v>35.340000000000003</v>
      </c>
      <c r="AF387" s="133">
        <v>35.18</v>
      </c>
      <c r="AG387" s="133">
        <v>29.9</v>
      </c>
      <c r="AH387" s="133">
        <v>29.41</v>
      </c>
      <c r="AI387" s="133">
        <v>34.01</v>
      </c>
      <c r="AJ387" s="133">
        <v>34.25</v>
      </c>
      <c r="AK387" s="133">
        <v>33.11</v>
      </c>
      <c r="AL387" s="133">
        <v>33.81</v>
      </c>
      <c r="AM387" s="133">
        <v>33.19</v>
      </c>
      <c r="AN387" s="133">
        <v>33.24</v>
      </c>
      <c r="AO387" s="133">
        <v>34.51</v>
      </c>
      <c r="AP387" s="133">
        <v>34.770000000000003</v>
      </c>
      <c r="AQ387" s="133">
        <v>34.15</v>
      </c>
      <c r="AR387" s="133">
        <v>34.26</v>
      </c>
    </row>
    <row r="388" spans="1:44">
      <c r="A388" s="133">
        <v>385</v>
      </c>
      <c r="B388" s="133">
        <v>3840</v>
      </c>
      <c r="C388" s="135">
        <v>64</v>
      </c>
      <c r="D388" s="136" t="s">
        <v>316</v>
      </c>
      <c r="E388" s="143">
        <f t="shared" si="10"/>
        <v>33.808947368421052</v>
      </c>
      <c r="F388" s="143">
        <f t="shared" si="11"/>
        <v>33.856315789473683</v>
      </c>
      <c r="G388" s="133">
        <v>34.520000000000003</v>
      </c>
      <c r="H388" s="133">
        <v>34.26</v>
      </c>
      <c r="I388" s="133">
        <v>34.659999999999997</v>
      </c>
      <c r="J388" s="133">
        <v>34.18</v>
      </c>
      <c r="K388" s="133">
        <v>32.9</v>
      </c>
      <c r="L388" s="133">
        <v>33.090000000000003</v>
      </c>
      <c r="M388" s="133">
        <v>33.86</v>
      </c>
      <c r="N388" s="133">
        <v>34.14</v>
      </c>
      <c r="O388" s="133">
        <v>34.380000000000003</v>
      </c>
      <c r="P388" s="133">
        <v>34.479999999999997</v>
      </c>
      <c r="Q388" s="133">
        <v>33.85</v>
      </c>
      <c r="R388" s="133">
        <v>34.090000000000003</v>
      </c>
      <c r="S388" s="133">
        <v>33.61</v>
      </c>
      <c r="T388" s="133">
        <v>33.78</v>
      </c>
      <c r="U388" s="133">
        <v>34.229999999999997</v>
      </c>
      <c r="V388" s="133">
        <v>34.75</v>
      </c>
      <c r="W388" s="133">
        <v>34.619999999999997</v>
      </c>
      <c r="X388" s="133">
        <v>34.64</v>
      </c>
      <c r="Y388" s="133">
        <v>34.33</v>
      </c>
      <c r="Z388" s="133">
        <v>34.04</v>
      </c>
      <c r="AA388" s="133">
        <v>34.270000000000003</v>
      </c>
      <c r="AB388" s="133">
        <v>33.86</v>
      </c>
      <c r="AC388" s="133">
        <v>33.07</v>
      </c>
      <c r="AD388" s="133">
        <v>33.130000000000003</v>
      </c>
      <c r="AE388" s="133">
        <v>35.35</v>
      </c>
      <c r="AF388" s="133">
        <v>35.29</v>
      </c>
      <c r="AG388" s="133">
        <v>29.91</v>
      </c>
      <c r="AH388" s="133">
        <v>29.45</v>
      </c>
      <c r="AI388" s="133">
        <v>33.97</v>
      </c>
      <c r="AJ388" s="133">
        <v>34.25</v>
      </c>
      <c r="AK388" s="133">
        <v>33.01</v>
      </c>
      <c r="AL388" s="133">
        <v>33.58</v>
      </c>
      <c r="AM388" s="133">
        <v>33.19</v>
      </c>
      <c r="AN388" s="133">
        <v>33.229999999999997</v>
      </c>
      <c r="AO388" s="133">
        <v>34.549999999999997</v>
      </c>
      <c r="AP388" s="133">
        <v>34.770000000000003</v>
      </c>
      <c r="AQ388" s="133">
        <v>34.090000000000003</v>
      </c>
      <c r="AR388" s="133">
        <v>34.26</v>
      </c>
    </row>
    <row r="389" spans="1:44">
      <c r="A389" s="133">
        <v>386</v>
      </c>
      <c r="B389" s="133">
        <v>3850</v>
      </c>
      <c r="C389" s="137"/>
      <c r="D389" s="136" t="s">
        <v>316</v>
      </c>
      <c r="E389" s="143">
        <f t="shared" ref="E389:E452" si="12">AVERAGE(G389,I389,K389,M389,O389,Q389,S389,U389,W389,Y389,AA389,AC389,AE389,AG389,AI389,AK389,AM389,AO389,AQ389,AS389)</f>
        <v>33.793684210526315</v>
      </c>
      <c r="F389" s="143">
        <f t="shared" ref="F389:F452" si="13">AVERAGE(H389,J389,L389,N389,P389,R389,T389,V389,X389,Z389,AB389,AD389,AF389,AH389,AJ389,AL389,AN389,AP389,AR389,AT389)</f>
        <v>33.828421052631576</v>
      </c>
      <c r="G389" s="133">
        <v>34.57</v>
      </c>
      <c r="H389" s="133">
        <v>34.229999999999997</v>
      </c>
      <c r="I389" s="133">
        <v>34.619999999999997</v>
      </c>
      <c r="J389" s="133">
        <v>34.15</v>
      </c>
      <c r="K389" s="133">
        <v>32.869999999999997</v>
      </c>
      <c r="L389" s="133">
        <v>33.04</v>
      </c>
      <c r="M389" s="133">
        <v>33.85</v>
      </c>
      <c r="N389" s="133">
        <v>34.049999999999997</v>
      </c>
      <c r="O389" s="133">
        <v>34.4</v>
      </c>
      <c r="P389" s="133">
        <v>34.479999999999997</v>
      </c>
      <c r="Q389" s="133">
        <v>33.770000000000003</v>
      </c>
      <c r="R389" s="133">
        <v>34.159999999999997</v>
      </c>
      <c r="S389" s="133">
        <v>33.43</v>
      </c>
      <c r="T389" s="133">
        <v>33.81</v>
      </c>
      <c r="U389" s="133">
        <v>34.22</v>
      </c>
      <c r="V389" s="133">
        <v>34.74</v>
      </c>
      <c r="W389" s="133">
        <v>34.630000000000003</v>
      </c>
      <c r="X389" s="133">
        <v>34.67</v>
      </c>
      <c r="Y389" s="133">
        <v>34.340000000000003</v>
      </c>
      <c r="Z389" s="133">
        <v>33.94</v>
      </c>
      <c r="AA389" s="133">
        <v>34.24</v>
      </c>
      <c r="AB389" s="133">
        <v>33.85</v>
      </c>
      <c r="AC389" s="133">
        <v>32.979999999999997</v>
      </c>
      <c r="AD389" s="133">
        <v>32.94</v>
      </c>
      <c r="AE389" s="133">
        <v>35.36</v>
      </c>
      <c r="AF389" s="133">
        <v>35.409999999999997</v>
      </c>
      <c r="AG389" s="133">
        <v>29.88</v>
      </c>
      <c r="AH389" s="133">
        <v>29.44</v>
      </c>
      <c r="AI389" s="133">
        <v>33.94</v>
      </c>
      <c r="AJ389" s="133">
        <v>34.229999999999997</v>
      </c>
      <c r="AK389" s="133">
        <v>33.08</v>
      </c>
      <c r="AL389" s="133">
        <v>33.46</v>
      </c>
      <c r="AM389" s="133">
        <v>33.18</v>
      </c>
      <c r="AN389" s="133">
        <v>33.17</v>
      </c>
      <c r="AO389" s="133">
        <v>34.57</v>
      </c>
      <c r="AP389" s="133">
        <v>34.74</v>
      </c>
      <c r="AQ389" s="133">
        <v>34.15</v>
      </c>
      <c r="AR389" s="133">
        <v>34.229999999999997</v>
      </c>
    </row>
    <row r="390" spans="1:44">
      <c r="A390" s="133">
        <v>387</v>
      </c>
      <c r="B390" s="133">
        <v>3860</v>
      </c>
      <c r="C390" s="137"/>
      <c r="D390" s="136" t="s">
        <v>316</v>
      </c>
      <c r="E390" s="143">
        <f t="shared" si="12"/>
        <v>33.78157894736843</v>
      </c>
      <c r="F390" s="143">
        <f t="shared" si="13"/>
        <v>33.805789473684207</v>
      </c>
      <c r="G390" s="133">
        <v>34.549999999999997</v>
      </c>
      <c r="H390" s="133">
        <v>34.24</v>
      </c>
      <c r="I390" s="133">
        <v>34.6</v>
      </c>
      <c r="J390" s="133">
        <v>34.130000000000003</v>
      </c>
      <c r="K390" s="133">
        <v>32.880000000000003</v>
      </c>
      <c r="L390" s="133">
        <v>33</v>
      </c>
      <c r="M390" s="133">
        <v>33.880000000000003</v>
      </c>
      <c r="N390" s="133">
        <v>34.28</v>
      </c>
      <c r="O390" s="133">
        <v>34.42</v>
      </c>
      <c r="P390" s="133">
        <v>34.49</v>
      </c>
      <c r="Q390" s="133">
        <v>33.770000000000003</v>
      </c>
      <c r="R390" s="133">
        <v>34.04</v>
      </c>
      <c r="S390" s="133">
        <v>33.409999999999997</v>
      </c>
      <c r="T390" s="133">
        <v>33.65</v>
      </c>
      <c r="U390" s="133">
        <v>34.03</v>
      </c>
      <c r="V390" s="133">
        <v>34.47</v>
      </c>
      <c r="W390" s="133">
        <v>34.590000000000003</v>
      </c>
      <c r="X390" s="133">
        <v>34.5</v>
      </c>
      <c r="Y390" s="133">
        <v>34.31</v>
      </c>
      <c r="Z390" s="133">
        <v>33.93</v>
      </c>
      <c r="AA390" s="133">
        <v>34.090000000000003</v>
      </c>
      <c r="AB390" s="133">
        <v>33.78</v>
      </c>
      <c r="AC390" s="133">
        <v>32.979999999999997</v>
      </c>
      <c r="AD390" s="133">
        <v>32.869999999999997</v>
      </c>
      <c r="AE390" s="133">
        <v>35.380000000000003</v>
      </c>
      <c r="AF390" s="133">
        <v>35.46</v>
      </c>
      <c r="AG390" s="133">
        <v>29.82</v>
      </c>
      <c r="AH390" s="133">
        <v>29.51</v>
      </c>
      <c r="AI390" s="133">
        <v>33.880000000000003</v>
      </c>
      <c r="AJ390" s="133">
        <v>34.17</v>
      </c>
      <c r="AK390" s="133">
        <v>33.51</v>
      </c>
      <c r="AL390" s="133">
        <v>33.67</v>
      </c>
      <c r="AM390" s="133">
        <v>33.200000000000003</v>
      </c>
      <c r="AN390" s="133">
        <v>33.15</v>
      </c>
      <c r="AO390" s="133">
        <v>34.56</v>
      </c>
      <c r="AP390" s="133">
        <v>34.75</v>
      </c>
      <c r="AQ390" s="133">
        <v>33.99</v>
      </c>
      <c r="AR390" s="133">
        <v>34.22</v>
      </c>
    </row>
    <row r="391" spans="1:44">
      <c r="A391" s="133">
        <v>388</v>
      </c>
      <c r="B391" s="133">
        <v>3870</v>
      </c>
      <c r="C391" s="137"/>
      <c r="D391" s="136" t="s">
        <v>316</v>
      </c>
      <c r="E391" s="143">
        <f t="shared" si="12"/>
        <v>33.781578947368416</v>
      </c>
      <c r="F391" s="143">
        <f t="shared" si="13"/>
        <v>33.782105263157888</v>
      </c>
      <c r="G391" s="133">
        <v>34.53</v>
      </c>
      <c r="H391" s="133">
        <v>34.200000000000003</v>
      </c>
      <c r="I391" s="133">
        <v>34.54</v>
      </c>
      <c r="J391" s="133">
        <v>34.049999999999997</v>
      </c>
      <c r="K391" s="133">
        <v>32.909999999999997</v>
      </c>
      <c r="L391" s="133">
        <v>32.94</v>
      </c>
      <c r="M391" s="133">
        <v>33.869999999999997</v>
      </c>
      <c r="N391" s="133">
        <v>34.39</v>
      </c>
      <c r="O391" s="133">
        <v>34.450000000000003</v>
      </c>
      <c r="P391" s="133">
        <v>34.43</v>
      </c>
      <c r="Q391" s="133">
        <v>33.76</v>
      </c>
      <c r="R391" s="133">
        <v>34.07</v>
      </c>
      <c r="S391" s="133">
        <v>33.46</v>
      </c>
      <c r="T391" s="133">
        <v>33.549999999999997</v>
      </c>
      <c r="U391" s="133">
        <v>33.97</v>
      </c>
      <c r="V391" s="133">
        <v>34.35</v>
      </c>
      <c r="W391" s="133">
        <v>34.57</v>
      </c>
      <c r="X391" s="133">
        <v>34.4</v>
      </c>
      <c r="Y391" s="133">
        <v>34.29</v>
      </c>
      <c r="Z391" s="133">
        <v>33.909999999999997</v>
      </c>
      <c r="AA391" s="133">
        <v>34.06</v>
      </c>
      <c r="AB391" s="133">
        <v>33.700000000000003</v>
      </c>
      <c r="AC391" s="133">
        <v>33.020000000000003</v>
      </c>
      <c r="AD391" s="133">
        <v>32.79</v>
      </c>
      <c r="AE391" s="133">
        <v>35.4</v>
      </c>
      <c r="AF391" s="133">
        <v>35.44</v>
      </c>
      <c r="AG391" s="133">
        <v>29.84</v>
      </c>
      <c r="AH391" s="133">
        <v>29.46</v>
      </c>
      <c r="AI391" s="133">
        <v>33.83</v>
      </c>
      <c r="AJ391" s="133">
        <v>34.159999999999997</v>
      </c>
      <c r="AK391" s="133">
        <v>33.68</v>
      </c>
      <c r="AL391" s="133">
        <v>33.880000000000003</v>
      </c>
      <c r="AM391" s="133">
        <v>33.159999999999997</v>
      </c>
      <c r="AN391" s="133">
        <v>33.15</v>
      </c>
      <c r="AO391" s="133">
        <v>34.56</v>
      </c>
      <c r="AP391" s="133">
        <v>34.75</v>
      </c>
      <c r="AQ391" s="133">
        <v>33.950000000000003</v>
      </c>
      <c r="AR391" s="133">
        <v>34.24</v>
      </c>
    </row>
    <row r="392" spans="1:44">
      <c r="A392" s="133">
        <v>389</v>
      </c>
      <c r="B392" s="133">
        <v>3880</v>
      </c>
      <c r="C392" s="137"/>
      <c r="D392" s="136" t="s">
        <v>316</v>
      </c>
      <c r="E392" s="143">
        <f t="shared" si="12"/>
        <v>33.784210526315782</v>
      </c>
      <c r="F392" s="143">
        <f t="shared" si="13"/>
        <v>33.753684210526309</v>
      </c>
      <c r="G392" s="133">
        <v>34.590000000000003</v>
      </c>
      <c r="H392" s="133">
        <v>34.21</v>
      </c>
      <c r="I392" s="133">
        <v>34.51</v>
      </c>
      <c r="J392" s="133">
        <v>34.04</v>
      </c>
      <c r="K392" s="133">
        <v>32.9</v>
      </c>
      <c r="L392" s="133">
        <v>32.96</v>
      </c>
      <c r="M392" s="133">
        <v>33.86</v>
      </c>
      <c r="N392" s="133">
        <v>34.43</v>
      </c>
      <c r="O392" s="133">
        <v>34.47</v>
      </c>
      <c r="P392" s="133">
        <v>34.29</v>
      </c>
      <c r="Q392" s="133">
        <v>33.840000000000003</v>
      </c>
      <c r="R392" s="133">
        <v>34.08</v>
      </c>
      <c r="S392" s="133">
        <v>33.58</v>
      </c>
      <c r="T392" s="133">
        <v>33.51</v>
      </c>
      <c r="U392" s="133">
        <v>33.97</v>
      </c>
      <c r="V392" s="133">
        <v>34.33</v>
      </c>
      <c r="W392" s="133">
        <v>34.520000000000003</v>
      </c>
      <c r="X392" s="133">
        <v>34.29</v>
      </c>
      <c r="Y392" s="133">
        <v>34.29</v>
      </c>
      <c r="Z392" s="133">
        <v>33.85</v>
      </c>
      <c r="AA392" s="133">
        <v>33.94</v>
      </c>
      <c r="AB392" s="133">
        <v>33.659999999999997</v>
      </c>
      <c r="AC392" s="133">
        <v>33.03</v>
      </c>
      <c r="AD392" s="133">
        <v>32.729999999999997</v>
      </c>
      <c r="AE392" s="133">
        <v>35.409999999999997</v>
      </c>
      <c r="AF392" s="133">
        <v>35.44</v>
      </c>
      <c r="AG392" s="133">
        <v>29.87</v>
      </c>
      <c r="AH392" s="133">
        <v>29.43</v>
      </c>
      <c r="AI392" s="133">
        <v>33.770000000000003</v>
      </c>
      <c r="AJ392" s="133">
        <v>34.049999999999997</v>
      </c>
      <c r="AK392" s="133">
        <v>33.729999999999997</v>
      </c>
      <c r="AL392" s="133">
        <v>33.979999999999997</v>
      </c>
      <c r="AM392" s="133">
        <v>33.14</v>
      </c>
      <c r="AN392" s="133">
        <v>33.11</v>
      </c>
      <c r="AO392" s="133">
        <v>34.54</v>
      </c>
      <c r="AP392" s="133">
        <v>34.75</v>
      </c>
      <c r="AQ392" s="133">
        <v>33.94</v>
      </c>
      <c r="AR392" s="133">
        <v>34.18</v>
      </c>
    </row>
    <row r="393" spans="1:44">
      <c r="A393" s="133">
        <v>390</v>
      </c>
      <c r="B393" s="133">
        <v>3890</v>
      </c>
      <c r="C393" s="137"/>
      <c r="D393" s="136" t="s">
        <v>316</v>
      </c>
      <c r="E393" s="143">
        <f t="shared" si="12"/>
        <v>33.78631578947369</v>
      </c>
      <c r="F393" s="143">
        <f t="shared" si="13"/>
        <v>33.731578947368419</v>
      </c>
      <c r="G393" s="133">
        <v>34.590000000000003</v>
      </c>
      <c r="H393" s="133">
        <v>34.19</v>
      </c>
      <c r="I393" s="133">
        <v>34.5</v>
      </c>
      <c r="J393" s="133">
        <v>34.159999999999997</v>
      </c>
      <c r="K393" s="133">
        <v>32.869999999999997</v>
      </c>
      <c r="L393" s="133">
        <v>32.92</v>
      </c>
      <c r="M393" s="133">
        <v>33.799999999999997</v>
      </c>
      <c r="N393" s="133">
        <v>34.26</v>
      </c>
      <c r="O393" s="133">
        <v>34.47</v>
      </c>
      <c r="P393" s="133">
        <v>34.24</v>
      </c>
      <c r="Q393" s="133">
        <v>34</v>
      </c>
      <c r="R393" s="133">
        <v>34.06</v>
      </c>
      <c r="S393" s="133">
        <v>33.57</v>
      </c>
      <c r="T393" s="133">
        <v>33.549999999999997</v>
      </c>
      <c r="U393" s="133">
        <v>34.01</v>
      </c>
      <c r="V393" s="133">
        <v>34.28</v>
      </c>
      <c r="W393" s="133">
        <v>34.46</v>
      </c>
      <c r="X393" s="133">
        <v>34.26</v>
      </c>
      <c r="Y393" s="133">
        <v>34.24</v>
      </c>
      <c r="Z393" s="133">
        <v>33.880000000000003</v>
      </c>
      <c r="AA393" s="133">
        <v>34.06</v>
      </c>
      <c r="AB393" s="133">
        <v>33.619999999999997</v>
      </c>
      <c r="AC393" s="133">
        <v>32.99</v>
      </c>
      <c r="AD393" s="133">
        <v>32.770000000000003</v>
      </c>
      <c r="AE393" s="133">
        <v>35.409999999999997</v>
      </c>
      <c r="AF393" s="133">
        <v>35.299999999999997</v>
      </c>
      <c r="AG393" s="133">
        <v>29.81</v>
      </c>
      <c r="AH393" s="133">
        <v>29.36</v>
      </c>
      <c r="AI393" s="133">
        <v>33.71</v>
      </c>
      <c r="AJ393" s="133">
        <v>33.99</v>
      </c>
      <c r="AK393" s="133">
        <v>33.700000000000003</v>
      </c>
      <c r="AL393" s="133">
        <v>34.03</v>
      </c>
      <c r="AM393" s="133">
        <v>33.15</v>
      </c>
      <c r="AN393" s="133">
        <v>33.130000000000003</v>
      </c>
      <c r="AO393" s="133">
        <v>34.54</v>
      </c>
      <c r="AP393" s="133">
        <v>34.72</v>
      </c>
      <c r="AQ393" s="133">
        <v>34.06</v>
      </c>
      <c r="AR393" s="133">
        <v>34.18</v>
      </c>
    </row>
    <row r="394" spans="1:44">
      <c r="A394" s="133">
        <v>391</v>
      </c>
      <c r="B394" s="133">
        <v>3900</v>
      </c>
      <c r="C394" s="135">
        <v>65</v>
      </c>
      <c r="D394" s="136" t="s">
        <v>316</v>
      </c>
      <c r="E394" s="143">
        <f t="shared" si="12"/>
        <v>33.77210526315789</v>
      </c>
      <c r="F394" s="143">
        <f t="shared" si="13"/>
        <v>33.722105263157893</v>
      </c>
      <c r="G394" s="133">
        <v>34.590000000000003</v>
      </c>
      <c r="H394" s="133">
        <v>34.19</v>
      </c>
      <c r="I394" s="133">
        <v>34.51</v>
      </c>
      <c r="J394" s="133">
        <v>34.200000000000003</v>
      </c>
      <c r="K394" s="133">
        <v>32.840000000000003</v>
      </c>
      <c r="L394" s="133">
        <v>32.89</v>
      </c>
      <c r="M394" s="133">
        <v>33.700000000000003</v>
      </c>
      <c r="N394" s="133">
        <v>34.270000000000003</v>
      </c>
      <c r="O394" s="133">
        <v>34.479999999999997</v>
      </c>
      <c r="P394" s="133">
        <v>34.18</v>
      </c>
      <c r="Q394" s="133">
        <v>34.049999999999997</v>
      </c>
      <c r="R394" s="133">
        <v>34.049999999999997</v>
      </c>
      <c r="S394" s="133">
        <v>33.57</v>
      </c>
      <c r="T394" s="133">
        <v>33.54</v>
      </c>
      <c r="U394" s="133">
        <v>33.950000000000003</v>
      </c>
      <c r="V394" s="133">
        <v>34.31</v>
      </c>
      <c r="W394" s="133">
        <v>34.380000000000003</v>
      </c>
      <c r="X394" s="133">
        <v>34.31</v>
      </c>
      <c r="Y394" s="133">
        <v>34.22</v>
      </c>
      <c r="Z394" s="133">
        <v>33.82</v>
      </c>
      <c r="AA394" s="133">
        <v>34.08</v>
      </c>
      <c r="AB394" s="133">
        <v>33.61</v>
      </c>
      <c r="AC394" s="133">
        <v>32.97</v>
      </c>
      <c r="AD394" s="133">
        <v>32.83</v>
      </c>
      <c r="AE394" s="133">
        <v>35.42</v>
      </c>
      <c r="AF394" s="133">
        <v>35.200000000000003</v>
      </c>
      <c r="AG394" s="133">
        <v>29.75</v>
      </c>
      <c r="AH394" s="133">
        <v>29.35</v>
      </c>
      <c r="AI394" s="133">
        <v>33.67</v>
      </c>
      <c r="AJ394" s="133">
        <v>33.97</v>
      </c>
      <c r="AK394" s="133">
        <v>33.74</v>
      </c>
      <c r="AL394" s="133">
        <v>34</v>
      </c>
      <c r="AM394" s="133">
        <v>33.22</v>
      </c>
      <c r="AN394" s="133">
        <v>33.159999999999997</v>
      </c>
      <c r="AO394" s="133">
        <v>34.5</v>
      </c>
      <c r="AP394" s="133">
        <v>34.659999999999997</v>
      </c>
      <c r="AQ394" s="133">
        <v>34.03</v>
      </c>
      <c r="AR394" s="133">
        <v>34.18</v>
      </c>
    </row>
    <row r="395" spans="1:44">
      <c r="A395" s="133">
        <v>392</v>
      </c>
      <c r="B395" s="133">
        <v>3910</v>
      </c>
      <c r="C395" s="137"/>
      <c r="D395" s="136" t="s">
        <v>316</v>
      </c>
      <c r="E395" s="143">
        <f t="shared" si="12"/>
        <v>33.760526315789477</v>
      </c>
      <c r="F395" s="143">
        <f t="shared" si="13"/>
        <v>33.69947368421051</v>
      </c>
      <c r="G395" s="133">
        <v>34.61</v>
      </c>
      <c r="H395" s="133">
        <v>34.159999999999997</v>
      </c>
      <c r="I395" s="133">
        <v>34.57</v>
      </c>
      <c r="J395" s="133">
        <v>34.18</v>
      </c>
      <c r="K395" s="133">
        <v>32.770000000000003</v>
      </c>
      <c r="L395" s="133">
        <v>32.869999999999997</v>
      </c>
      <c r="M395" s="133">
        <v>33.79</v>
      </c>
      <c r="N395" s="133">
        <v>34.18</v>
      </c>
      <c r="O395" s="133">
        <v>34.450000000000003</v>
      </c>
      <c r="P395" s="133">
        <v>34.159999999999997</v>
      </c>
      <c r="Q395" s="133">
        <v>34.1</v>
      </c>
      <c r="R395" s="133">
        <v>34.01</v>
      </c>
      <c r="S395" s="133">
        <v>33.54</v>
      </c>
      <c r="T395" s="133">
        <v>33.630000000000003</v>
      </c>
      <c r="U395" s="133">
        <v>33.79</v>
      </c>
      <c r="V395" s="133">
        <v>34.33</v>
      </c>
      <c r="W395" s="133">
        <v>34.340000000000003</v>
      </c>
      <c r="X395" s="133">
        <v>34.200000000000003</v>
      </c>
      <c r="Y395" s="133">
        <v>34.22</v>
      </c>
      <c r="Z395" s="133">
        <v>33.72</v>
      </c>
      <c r="AA395" s="133">
        <v>34.01</v>
      </c>
      <c r="AB395" s="133">
        <v>33.659999999999997</v>
      </c>
      <c r="AC395" s="133">
        <v>32.97</v>
      </c>
      <c r="AD395" s="133">
        <v>32.83</v>
      </c>
      <c r="AE395" s="133">
        <v>35.42</v>
      </c>
      <c r="AF395" s="133">
        <v>35.22</v>
      </c>
      <c r="AG395" s="133">
        <v>29.74</v>
      </c>
      <c r="AH395" s="133">
        <v>29.46</v>
      </c>
      <c r="AI395" s="133">
        <v>33.700000000000003</v>
      </c>
      <c r="AJ395" s="133">
        <v>33.93</v>
      </c>
      <c r="AK395" s="133">
        <v>33.65</v>
      </c>
      <c r="AL395" s="133">
        <v>33.76</v>
      </c>
      <c r="AM395" s="133">
        <v>33.270000000000003</v>
      </c>
      <c r="AN395" s="133">
        <v>33.19</v>
      </c>
      <c r="AO395" s="133">
        <v>34.450000000000003</v>
      </c>
      <c r="AP395" s="133">
        <v>34.67</v>
      </c>
      <c r="AQ395" s="133">
        <v>34.06</v>
      </c>
      <c r="AR395" s="133">
        <v>34.130000000000003</v>
      </c>
    </row>
    <row r="396" spans="1:44">
      <c r="A396" s="133">
        <v>393</v>
      </c>
      <c r="B396" s="133">
        <v>3920</v>
      </c>
      <c r="C396" s="137"/>
      <c r="D396" s="136" t="s">
        <v>316</v>
      </c>
      <c r="E396" s="143">
        <f t="shared" si="12"/>
        <v>33.72421052631578</v>
      </c>
      <c r="F396" s="143">
        <f t="shared" si="13"/>
        <v>33.685789473684217</v>
      </c>
      <c r="G396" s="133">
        <v>34.659999999999997</v>
      </c>
      <c r="H396" s="133">
        <v>34.159999999999997</v>
      </c>
      <c r="I396" s="133">
        <v>34.61</v>
      </c>
      <c r="J396" s="133">
        <v>34.229999999999997</v>
      </c>
      <c r="K396" s="133">
        <v>32.75</v>
      </c>
      <c r="L396" s="133">
        <v>32.89</v>
      </c>
      <c r="M396" s="133">
        <v>33.81</v>
      </c>
      <c r="N396" s="133">
        <v>34.159999999999997</v>
      </c>
      <c r="O396" s="133">
        <v>34.270000000000003</v>
      </c>
      <c r="P396" s="133">
        <v>34.26</v>
      </c>
      <c r="Q396" s="133">
        <v>34.11</v>
      </c>
      <c r="R396" s="133">
        <v>34.01</v>
      </c>
      <c r="S396" s="133">
        <v>33.56</v>
      </c>
      <c r="T396" s="133">
        <v>33.729999999999997</v>
      </c>
      <c r="U396" s="133">
        <v>33.92</v>
      </c>
      <c r="V396" s="133">
        <v>34.340000000000003</v>
      </c>
      <c r="W396" s="133">
        <v>34.25</v>
      </c>
      <c r="X396" s="133">
        <v>34.299999999999997</v>
      </c>
      <c r="Y396" s="133">
        <v>34.14</v>
      </c>
      <c r="Z396" s="133">
        <v>33.700000000000003</v>
      </c>
      <c r="AA396" s="133">
        <v>34</v>
      </c>
      <c r="AB396" s="133">
        <v>33.67</v>
      </c>
      <c r="AC396" s="133">
        <v>32.94</v>
      </c>
      <c r="AD396" s="133">
        <v>32.81</v>
      </c>
      <c r="AE396" s="133">
        <v>35.14</v>
      </c>
      <c r="AF396" s="133">
        <v>34.93</v>
      </c>
      <c r="AG396" s="133">
        <v>29.78</v>
      </c>
      <c r="AH396" s="133">
        <v>29.83</v>
      </c>
      <c r="AI396" s="133">
        <v>33.71</v>
      </c>
      <c r="AJ396" s="133">
        <v>33.79</v>
      </c>
      <c r="AK396" s="133">
        <v>33.46</v>
      </c>
      <c r="AL396" s="133">
        <v>33.17</v>
      </c>
      <c r="AM396" s="133">
        <v>33.270000000000003</v>
      </c>
      <c r="AN396" s="133">
        <v>33.200000000000003</v>
      </c>
      <c r="AO396" s="133">
        <v>34.369999999999997</v>
      </c>
      <c r="AP396" s="133">
        <v>34.64</v>
      </c>
      <c r="AQ396" s="133">
        <v>34.01</v>
      </c>
      <c r="AR396" s="133">
        <v>34.21</v>
      </c>
    </row>
    <row r="397" spans="1:44">
      <c r="A397" s="133">
        <v>394</v>
      </c>
      <c r="B397" s="133">
        <v>3930</v>
      </c>
      <c r="C397" s="137"/>
      <c r="D397" s="136" t="s">
        <v>316</v>
      </c>
      <c r="E397" s="143">
        <f t="shared" si="12"/>
        <v>33.691578947368413</v>
      </c>
      <c r="F397" s="143">
        <f t="shared" si="13"/>
        <v>33.641578947368423</v>
      </c>
      <c r="G397" s="133">
        <v>34.68</v>
      </c>
      <c r="H397" s="133">
        <v>34.119999999999997</v>
      </c>
      <c r="I397" s="133">
        <v>34.64</v>
      </c>
      <c r="J397" s="133">
        <v>34.32</v>
      </c>
      <c r="K397" s="133">
        <v>32.76</v>
      </c>
      <c r="L397" s="133">
        <v>32.92</v>
      </c>
      <c r="M397" s="133">
        <v>33.81</v>
      </c>
      <c r="N397" s="133">
        <v>34.14</v>
      </c>
      <c r="O397" s="133">
        <v>34.19</v>
      </c>
      <c r="P397" s="133">
        <v>34.32</v>
      </c>
      <c r="Q397" s="133">
        <v>34.11</v>
      </c>
      <c r="R397" s="133">
        <v>34</v>
      </c>
      <c r="S397" s="133">
        <v>33.450000000000003</v>
      </c>
      <c r="T397" s="133">
        <v>33.69</v>
      </c>
      <c r="U397" s="133">
        <v>34</v>
      </c>
      <c r="V397" s="133">
        <v>34.33</v>
      </c>
      <c r="W397" s="133">
        <v>34.42</v>
      </c>
      <c r="X397" s="133">
        <v>34.450000000000003</v>
      </c>
      <c r="Y397" s="133">
        <v>34.090000000000003</v>
      </c>
      <c r="Z397" s="133">
        <v>33.700000000000003</v>
      </c>
      <c r="AA397" s="133">
        <v>33.99</v>
      </c>
      <c r="AB397" s="133">
        <v>33.67</v>
      </c>
      <c r="AC397" s="133">
        <v>32.840000000000003</v>
      </c>
      <c r="AD397" s="133">
        <v>32.64</v>
      </c>
      <c r="AE397" s="133">
        <v>35.020000000000003</v>
      </c>
      <c r="AF397" s="133">
        <v>34.79</v>
      </c>
      <c r="AG397" s="133">
        <v>29.74</v>
      </c>
      <c r="AH397" s="133">
        <v>29.62</v>
      </c>
      <c r="AI397" s="133">
        <v>33.69</v>
      </c>
      <c r="AJ397" s="133">
        <v>33.76</v>
      </c>
      <c r="AK397" s="133">
        <v>33.340000000000003</v>
      </c>
      <c r="AL397" s="133">
        <v>32.9</v>
      </c>
      <c r="AM397" s="133">
        <v>33.28</v>
      </c>
      <c r="AN397" s="133">
        <v>33.229999999999997</v>
      </c>
      <c r="AO397" s="133">
        <v>34.17</v>
      </c>
      <c r="AP397" s="133">
        <v>34.450000000000003</v>
      </c>
      <c r="AQ397" s="133">
        <v>33.92</v>
      </c>
      <c r="AR397" s="133">
        <v>34.14</v>
      </c>
    </row>
    <row r="398" spans="1:44">
      <c r="A398" s="133">
        <v>395</v>
      </c>
      <c r="B398" s="133">
        <v>3940</v>
      </c>
      <c r="C398" s="137"/>
      <c r="D398" s="136" t="s">
        <v>316</v>
      </c>
      <c r="E398" s="143">
        <f t="shared" si="12"/>
        <v>33.669999999999995</v>
      </c>
      <c r="F398" s="143">
        <f t="shared" si="13"/>
        <v>33.633684210526312</v>
      </c>
      <c r="G398" s="133">
        <v>34.71</v>
      </c>
      <c r="H398" s="133">
        <v>34.11</v>
      </c>
      <c r="I398" s="133">
        <v>34.61</v>
      </c>
      <c r="J398" s="133">
        <v>34.35</v>
      </c>
      <c r="K398" s="133">
        <v>32.79</v>
      </c>
      <c r="L398" s="133">
        <v>32.93</v>
      </c>
      <c r="M398" s="133">
        <v>33.840000000000003</v>
      </c>
      <c r="N398" s="133">
        <v>34.08</v>
      </c>
      <c r="O398" s="133">
        <v>34.22</v>
      </c>
      <c r="P398" s="133">
        <v>34.32</v>
      </c>
      <c r="Q398" s="133">
        <v>34.11</v>
      </c>
      <c r="R398" s="133">
        <v>33.97</v>
      </c>
      <c r="S398" s="133">
        <v>33.380000000000003</v>
      </c>
      <c r="T398" s="133">
        <v>33.65</v>
      </c>
      <c r="U398" s="133">
        <v>33.909999999999997</v>
      </c>
      <c r="V398" s="133">
        <v>34.33</v>
      </c>
      <c r="W398" s="133">
        <v>34.549999999999997</v>
      </c>
      <c r="X398" s="133">
        <v>34.43</v>
      </c>
      <c r="Y398" s="133">
        <v>34.03</v>
      </c>
      <c r="Z398" s="133">
        <v>33.619999999999997</v>
      </c>
      <c r="AA398" s="133">
        <v>33.880000000000003</v>
      </c>
      <c r="AB398" s="133">
        <v>33.57</v>
      </c>
      <c r="AC398" s="133">
        <v>32.76</v>
      </c>
      <c r="AD398" s="133">
        <v>32.57</v>
      </c>
      <c r="AE398" s="133">
        <v>34.979999999999997</v>
      </c>
      <c r="AF398" s="133">
        <v>34.770000000000003</v>
      </c>
      <c r="AG398" s="133">
        <v>29.72</v>
      </c>
      <c r="AH398" s="133">
        <v>29.56</v>
      </c>
      <c r="AI398" s="133">
        <v>33.68</v>
      </c>
      <c r="AJ398" s="133">
        <v>33.78</v>
      </c>
      <c r="AK398" s="133">
        <v>33.340000000000003</v>
      </c>
      <c r="AL398" s="133">
        <v>33.29</v>
      </c>
      <c r="AM398" s="133">
        <v>33.28</v>
      </c>
      <c r="AN398" s="133">
        <v>33.24</v>
      </c>
      <c r="AO398" s="133">
        <v>34.04</v>
      </c>
      <c r="AP398" s="133">
        <v>34.380000000000003</v>
      </c>
      <c r="AQ398" s="133">
        <v>33.9</v>
      </c>
      <c r="AR398" s="133">
        <v>34.090000000000003</v>
      </c>
    </row>
    <row r="399" spans="1:44">
      <c r="A399" s="133">
        <v>396</v>
      </c>
      <c r="B399" s="133">
        <v>3950</v>
      </c>
      <c r="C399" s="137"/>
      <c r="D399" s="136" t="s">
        <v>316</v>
      </c>
      <c r="E399" s="143">
        <f t="shared" si="12"/>
        <v>33.671578947368424</v>
      </c>
      <c r="F399" s="143">
        <f t="shared" si="13"/>
        <v>33.62157894736842</v>
      </c>
      <c r="G399" s="133">
        <v>34.72</v>
      </c>
      <c r="H399" s="133">
        <v>34.11</v>
      </c>
      <c r="I399" s="133">
        <v>34.49</v>
      </c>
      <c r="J399" s="133">
        <v>34.36</v>
      </c>
      <c r="K399" s="133">
        <v>32.770000000000003</v>
      </c>
      <c r="L399" s="133">
        <v>32.9</v>
      </c>
      <c r="M399" s="133">
        <v>33.9</v>
      </c>
      <c r="N399" s="133">
        <v>34.090000000000003</v>
      </c>
      <c r="O399" s="133">
        <v>34.25</v>
      </c>
      <c r="P399" s="133">
        <v>34.26</v>
      </c>
      <c r="Q399" s="133">
        <v>34.020000000000003</v>
      </c>
      <c r="R399" s="133">
        <v>34</v>
      </c>
      <c r="S399" s="133">
        <v>33.4</v>
      </c>
      <c r="T399" s="133">
        <v>33.69</v>
      </c>
      <c r="U399" s="133">
        <v>34.130000000000003</v>
      </c>
      <c r="V399" s="133">
        <v>34.299999999999997</v>
      </c>
      <c r="W399" s="133">
        <v>34.61</v>
      </c>
      <c r="X399" s="133">
        <v>34.43</v>
      </c>
      <c r="Y399" s="133">
        <v>34.06</v>
      </c>
      <c r="Z399" s="133">
        <v>33.659999999999997</v>
      </c>
      <c r="AA399" s="133">
        <v>33.86</v>
      </c>
      <c r="AB399" s="133">
        <v>33.43</v>
      </c>
      <c r="AC399" s="133">
        <v>32.74</v>
      </c>
      <c r="AD399" s="133">
        <v>32.549999999999997</v>
      </c>
      <c r="AE399" s="133">
        <v>34.869999999999997</v>
      </c>
      <c r="AF399" s="133">
        <v>34.700000000000003</v>
      </c>
      <c r="AG399" s="133">
        <v>29.69</v>
      </c>
      <c r="AH399" s="133">
        <v>29.45</v>
      </c>
      <c r="AI399" s="133">
        <v>33.68</v>
      </c>
      <c r="AJ399" s="133">
        <v>33.75</v>
      </c>
      <c r="AK399" s="133">
        <v>33.43</v>
      </c>
      <c r="AL399" s="133">
        <v>33.47</v>
      </c>
      <c r="AM399" s="133">
        <v>33.28</v>
      </c>
      <c r="AN399" s="133">
        <v>33.299999999999997</v>
      </c>
      <c r="AO399" s="133">
        <v>33.979999999999997</v>
      </c>
      <c r="AP399" s="133">
        <v>34.28</v>
      </c>
      <c r="AQ399" s="133">
        <v>33.880000000000003</v>
      </c>
      <c r="AR399" s="133">
        <v>34.08</v>
      </c>
    </row>
    <row r="400" spans="1:44">
      <c r="A400" s="133">
        <v>397</v>
      </c>
      <c r="B400" s="133">
        <v>3960</v>
      </c>
      <c r="C400" s="135">
        <v>66</v>
      </c>
      <c r="D400" s="136" t="s">
        <v>316</v>
      </c>
      <c r="E400" s="143">
        <f t="shared" si="12"/>
        <v>33.656842105263166</v>
      </c>
      <c r="F400" s="143">
        <f t="shared" si="13"/>
        <v>33.608421052631584</v>
      </c>
      <c r="G400" s="133">
        <v>34.69</v>
      </c>
      <c r="H400" s="133">
        <v>34.090000000000003</v>
      </c>
      <c r="I400" s="133">
        <v>34.43</v>
      </c>
      <c r="J400" s="133">
        <v>34.29</v>
      </c>
      <c r="K400" s="133">
        <v>32.770000000000003</v>
      </c>
      <c r="L400" s="133">
        <v>32.880000000000003</v>
      </c>
      <c r="M400" s="133">
        <v>33.94</v>
      </c>
      <c r="N400" s="133">
        <v>34.08</v>
      </c>
      <c r="O400" s="133">
        <v>34.14</v>
      </c>
      <c r="P400" s="133">
        <v>34.19</v>
      </c>
      <c r="Q400" s="133">
        <v>33.97</v>
      </c>
      <c r="R400" s="133">
        <v>33.99</v>
      </c>
      <c r="S400" s="133">
        <v>33.380000000000003</v>
      </c>
      <c r="T400" s="133">
        <v>33.67</v>
      </c>
      <c r="U400" s="133">
        <v>34.15</v>
      </c>
      <c r="V400" s="133">
        <v>34.340000000000003</v>
      </c>
      <c r="W400" s="133">
        <v>34.64</v>
      </c>
      <c r="X400" s="133">
        <v>34.43</v>
      </c>
      <c r="Y400" s="133">
        <v>34.03</v>
      </c>
      <c r="Z400" s="133">
        <v>33.69</v>
      </c>
      <c r="AA400" s="133">
        <v>33.68</v>
      </c>
      <c r="AB400" s="133">
        <v>33.39</v>
      </c>
      <c r="AC400" s="133">
        <v>32.67</v>
      </c>
      <c r="AD400" s="133">
        <v>32.54</v>
      </c>
      <c r="AE400" s="133">
        <v>34.799999999999997</v>
      </c>
      <c r="AF400" s="133">
        <v>34.630000000000003</v>
      </c>
      <c r="AG400" s="133">
        <v>29.69</v>
      </c>
      <c r="AH400" s="133">
        <v>29.36</v>
      </c>
      <c r="AI400" s="133">
        <v>33.72</v>
      </c>
      <c r="AJ400" s="133">
        <v>33.770000000000003</v>
      </c>
      <c r="AK400" s="133">
        <v>33.590000000000003</v>
      </c>
      <c r="AL400" s="133">
        <v>33.630000000000003</v>
      </c>
      <c r="AM400" s="133">
        <v>33.31</v>
      </c>
      <c r="AN400" s="133">
        <v>33.25</v>
      </c>
      <c r="AO400" s="133">
        <v>33.97</v>
      </c>
      <c r="AP400" s="133">
        <v>34.26</v>
      </c>
      <c r="AQ400" s="133">
        <v>33.909999999999997</v>
      </c>
      <c r="AR400" s="133">
        <v>34.08</v>
      </c>
    </row>
    <row r="401" spans="1:44">
      <c r="A401" s="133">
        <v>398</v>
      </c>
      <c r="B401" s="133">
        <v>3970</v>
      </c>
      <c r="C401" s="137"/>
      <c r="D401" s="136" t="s">
        <v>316</v>
      </c>
      <c r="E401" s="143">
        <f t="shared" si="12"/>
        <v>33.647368421052633</v>
      </c>
      <c r="F401" s="143">
        <f t="shared" si="13"/>
        <v>33.569473684210529</v>
      </c>
      <c r="G401" s="133">
        <v>34.69</v>
      </c>
      <c r="H401" s="133">
        <v>34.090000000000003</v>
      </c>
      <c r="I401" s="133">
        <v>34.47</v>
      </c>
      <c r="J401" s="133">
        <v>34.200000000000003</v>
      </c>
      <c r="K401" s="133">
        <v>32.770000000000003</v>
      </c>
      <c r="L401" s="133">
        <v>32.880000000000003</v>
      </c>
      <c r="M401" s="133">
        <v>34.06</v>
      </c>
      <c r="N401" s="133">
        <v>34.14</v>
      </c>
      <c r="O401" s="133">
        <v>34.03</v>
      </c>
      <c r="P401" s="133">
        <v>34.049999999999997</v>
      </c>
      <c r="Q401" s="133">
        <v>33.89</v>
      </c>
      <c r="R401" s="133">
        <v>34.01</v>
      </c>
      <c r="S401" s="133">
        <v>33.4</v>
      </c>
      <c r="T401" s="133">
        <v>33.61</v>
      </c>
      <c r="U401" s="133">
        <v>34.22</v>
      </c>
      <c r="V401" s="133">
        <v>34.36</v>
      </c>
      <c r="W401" s="133">
        <v>34.53</v>
      </c>
      <c r="X401" s="133">
        <v>34.47</v>
      </c>
      <c r="Y401" s="133">
        <v>34.049999999999997</v>
      </c>
      <c r="Z401" s="133">
        <v>33.71</v>
      </c>
      <c r="AA401" s="133">
        <v>33.67</v>
      </c>
      <c r="AB401" s="133">
        <v>33.200000000000003</v>
      </c>
      <c r="AC401" s="133">
        <v>32.700000000000003</v>
      </c>
      <c r="AD401" s="133">
        <v>32.46</v>
      </c>
      <c r="AE401" s="133">
        <v>34.79</v>
      </c>
      <c r="AF401" s="133">
        <v>34.53</v>
      </c>
      <c r="AG401" s="133">
        <v>29.66</v>
      </c>
      <c r="AH401" s="133">
        <v>29.3</v>
      </c>
      <c r="AI401" s="133">
        <v>33.74</v>
      </c>
      <c r="AJ401" s="133">
        <v>33.770000000000003</v>
      </c>
      <c r="AK401" s="133">
        <v>33.44</v>
      </c>
      <c r="AL401" s="133">
        <v>33.479999999999997</v>
      </c>
      <c r="AM401" s="133">
        <v>33.29</v>
      </c>
      <c r="AN401" s="133">
        <v>33.24</v>
      </c>
      <c r="AO401" s="133">
        <v>33.93</v>
      </c>
      <c r="AP401" s="133">
        <v>34.21</v>
      </c>
      <c r="AQ401" s="133">
        <v>33.97</v>
      </c>
      <c r="AR401" s="133">
        <v>34.11</v>
      </c>
    </row>
    <row r="402" spans="1:44">
      <c r="A402" s="133">
        <v>399</v>
      </c>
      <c r="B402" s="133">
        <v>3980</v>
      </c>
      <c r="C402" s="137"/>
      <c r="D402" s="136" t="s">
        <v>316</v>
      </c>
      <c r="E402" s="143">
        <f t="shared" si="12"/>
        <v>33.626315789473686</v>
      </c>
      <c r="F402" s="143">
        <f t="shared" si="13"/>
        <v>33.523684210526312</v>
      </c>
      <c r="G402" s="133">
        <v>34.69</v>
      </c>
      <c r="H402" s="133">
        <v>34.11</v>
      </c>
      <c r="I402" s="133">
        <v>34.369999999999997</v>
      </c>
      <c r="J402" s="133">
        <v>34.14</v>
      </c>
      <c r="K402" s="133">
        <v>32.729999999999997</v>
      </c>
      <c r="L402" s="133">
        <v>32.93</v>
      </c>
      <c r="M402" s="133">
        <v>33.840000000000003</v>
      </c>
      <c r="N402" s="133">
        <v>34.06</v>
      </c>
      <c r="O402" s="133">
        <v>34.020000000000003</v>
      </c>
      <c r="P402" s="133">
        <v>33.97</v>
      </c>
      <c r="Q402" s="133">
        <v>33.869999999999997</v>
      </c>
      <c r="R402" s="133">
        <v>33.979999999999997</v>
      </c>
      <c r="S402" s="133">
        <v>33.42</v>
      </c>
      <c r="T402" s="133">
        <v>33.57</v>
      </c>
      <c r="U402" s="133">
        <v>34.299999999999997</v>
      </c>
      <c r="V402" s="133">
        <v>34.33</v>
      </c>
      <c r="W402" s="133">
        <v>34.549999999999997</v>
      </c>
      <c r="X402" s="133">
        <v>34.32</v>
      </c>
      <c r="Y402" s="133">
        <v>34.049999999999997</v>
      </c>
      <c r="Z402" s="133">
        <v>33.61</v>
      </c>
      <c r="AA402" s="133">
        <v>33.67</v>
      </c>
      <c r="AB402" s="133">
        <v>33.11</v>
      </c>
      <c r="AC402" s="133">
        <v>32.72</v>
      </c>
      <c r="AD402" s="133">
        <v>32.44</v>
      </c>
      <c r="AE402" s="133">
        <v>34.68</v>
      </c>
      <c r="AF402" s="133">
        <v>34.4</v>
      </c>
      <c r="AG402" s="133">
        <v>29.63</v>
      </c>
      <c r="AH402" s="133">
        <v>29.28</v>
      </c>
      <c r="AI402" s="133">
        <v>33.75</v>
      </c>
      <c r="AJ402" s="133">
        <v>33.81</v>
      </c>
      <c r="AK402" s="133">
        <v>33.450000000000003</v>
      </c>
      <c r="AL402" s="133">
        <v>33.35</v>
      </c>
      <c r="AM402" s="133">
        <v>33.299999999999997</v>
      </c>
      <c r="AN402" s="133">
        <v>33.24</v>
      </c>
      <c r="AO402" s="133">
        <v>33.94</v>
      </c>
      <c r="AP402" s="133">
        <v>34.159999999999997</v>
      </c>
      <c r="AQ402" s="133">
        <v>33.92</v>
      </c>
      <c r="AR402" s="133">
        <v>34.14</v>
      </c>
    </row>
    <row r="403" spans="1:44">
      <c r="A403" s="133">
        <v>400</v>
      </c>
      <c r="B403" s="133">
        <v>3990</v>
      </c>
      <c r="C403" s="137"/>
      <c r="D403" s="136" t="s">
        <v>316</v>
      </c>
      <c r="E403" s="143">
        <f t="shared" si="12"/>
        <v>33.615263157894731</v>
      </c>
      <c r="F403" s="143">
        <f t="shared" si="13"/>
        <v>33.518421052631581</v>
      </c>
      <c r="G403" s="133">
        <v>34.700000000000003</v>
      </c>
      <c r="H403" s="133">
        <v>34.11</v>
      </c>
      <c r="I403" s="133">
        <v>34.29</v>
      </c>
      <c r="J403" s="133">
        <v>34.08</v>
      </c>
      <c r="K403" s="133">
        <v>32.71</v>
      </c>
      <c r="L403" s="133">
        <v>33.06</v>
      </c>
      <c r="M403" s="133">
        <v>33.92</v>
      </c>
      <c r="N403" s="133">
        <v>34</v>
      </c>
      <c r="O403" s="133">
        <v>33.950000000000003</v>
      </c>
      <c r="P403" s="133">
        <v>33.96</v>
      </c>
      <c r="Q403" s="133">
        <v>33.9</v>
      </c>
      <c r="R403" s="133">
        <v>33.93</v>
      </c>
      <c r="S403" s="133">
        <v>33.42</v>
      </c>
      <c r="T403" s="133">
        <v>33.57</v>
      </c>
      <c r="U403" s="133">
        <v>34.130000000000003</v>
      </c>
      <c r="V403" s="133">
        <v>34.409999999999997</v>
      </c>
      <c r="W403" s="133">
        <v>34.68</v>
      </c>
      <c r="X403" s="133">
        <v>34.29</v>
      </c>
      <c r="Y403" s="133">
        <v>33.97</v>
      </c>
      <c r="Z403" s="133">
        <v>33.520000000000003</v>
      </c>
      <c r="AA403" s="133">
        <v>33.65</v>
      </c>
      <c r="AB403" s="133">
        <v>33.049999999999997</v>
      </c>
      <c r="AC403" s="133">
        <v>32.75</v>
      </c>
      <c r="AD403" s="133">
        <v>32.479999999999997</v>
      </c>
      <c r="AE403" s="133">
        <v>34.69</v>
      </c>
      <c r="AF403" s="133">
        <v>34.450000000000003</v>
      </c>
      <c r="AG403" s="133">
        <v>29.59</v>
      </c>
      <c r="AH403" s="133">
        <v>29.26</v>
      </c>
      <c r="AI403" s="133">
        <v>33.74</v>
      </c>
      <c r="AJ403" s="133">
        <v>33.85</v>
      </c>
      <c r="AK403" s="133">
        <v>33.44</v>
      </c>
      <c r="AL403" s="133">
        <v>33.33</v>
      </c>
      <c r="AM403" s="133">
        <v>33.28</v>
      </c>
      <c r="AN403" s="133">
        <v>33.270000000000003</v>
      </c>
      <c r="AO403" s="133">
        <v>33.93</v>
      </c>
      <c r="AP403" s="133">
        <v>34.130000000000003</v>
      </c>
      <c r="AQ403" s="133">
        <v>33.950000000000003</v>
      </c>
      <c r="AR403" s="133">
        <v>34.1</v>
      </c>
    </row>
    <row r="404" spans="1:44">
      <c r="A404" s="133">
        <v>401</v>
      </c>
      <c r="B404" s="133">
        <v>4000</v>
      </c>
      <c r="C404" s="137"/>
      <c r="D404" s="136" t="s">
        <v>316</v>
      </c>
      <c r="E404" s="143">
        <f t="shared" si="12"/>
        <v>33.58631578947368</v>
      </c>
      <c r="F404" s="143">
        <f t="shared" si="13"/>
        <v>33.515789473684208</v>
      </c>
      <c r="G404" s="133">
        <v>34.729999999999997</v>
      </c>
      <c r="H404" s="133">
        <v>34.090000000000003</v>
      </c>
      <c r="I404" s="133">
        <v>34.25</v>
      </c>
      <c r="J404" s="133">
        <v>34.21</v>
      </c>
      <c r="K404" s="133">
        <v>32.729999999999997</v>
      </c>
      <c r="L404" s="133">
        <v>33.119999999999997</v>
      </c>
      <c r="M404" s="133">
        <v>33.979999999999997</v>
      </c>
      <c r="N404" s="133">
        <v>34.01</v>
      </c>
      <c r="O404" s="133">
        <v>33.89</v>
      </c>
      <c r="P404" s="133">
        <v>33.94</v>
      </c>
      <c r="Q404" s="133">
        <v>33.86</v>
      </c>
      <c r="R404" s="133">
        <v>33.840000000000003</v>
      </c>
      <c r="S404" s="133">
        <v>33.32</v>
      </c>
      <c r="T404" s="133">
        <v>33.369999999999997</v>
      </c>
      <c r="U404" s="133">
        <v>33.950000000000003</v>
      </c>
      <c r="V404" s="133">
        <v>34.47</v>
      </c>
      <c r="W404" s="133">
        <v>34.56</v>
      </c>
      <c r="X404" s="133">
        <v>34.33</v>
      </c>
      <c r="Y404" s="133">
        <v>33.909999999999997</v>
      </c>
      <c r="Z404" s="133">
        <v>33.46</v>
      </c>
      <c r="AA404" s="133">
        <v>33.67</v>
      </c>
      <c r="AB404" s="133">
        <v>33.11</v>
      </c>
      <c r="AC404" s="133">
        <v>32.74</v>
      </c>
      <c r="AD404" s="133">
        <v>32.450000000000003</v>
      </c>
      <c r="AE404" s="133">
        <v>34.659999999999997</v>
      </c>
      <c r="AF404" s="133">
        <v>34.42</v>
      </c>
      <c r="AG404" s="133">
        <v>29.63</v>
      </c>
      <c r="AH404" s="133">
        <v>29.27</v>
      </c>
      <c r="AI404" s="133">
        <v>33.72</v>
      </c>
      <c r="AJ404" s="133">
        <v>33.880000000000003</v>
      </c>
      <c r="AK404" s="133">
        <v>33.380000000000003</v>
      </c>
      <c r="AL404" s="133">
        <v>33.36</v>
      </c>
      <c r="AM404" s="133">
        <v>33.270000000000003</v>
      </c>
      <c r="AN404" s="133">
        <v>33.25</v>
      </c>
      <c r="AO404" s="133">
        <v>33.909999999999997</v>
      </c>
      <c r="AP404" s="133">
        <v>34.08</v>
      </c>
      <c r="AQ404" s="133">
        <v>33.979999999999997</v>
      </c>
      <c r="AR404" s="133">
        <v>34.14</v>
      </c>
    </row>
    <row r="405" spans="1:44">
      <c r="A405" s="133">
        <v>402</v>
      </c>
      <c r="B405" s="133">
        <v>4010</v>
      </c>
      <c r="C405" s="137"/>
      <c r="D405" s="136" t="s">
        <v>316</v>
      </c>
      <c r="E405" s="143">
        <f t="shared" si="12"/>
        <v>33.565263157894741</v>
      </c>
      <c r="F405" s="143">
        <f t="shared" si="13"/>
        <v>33.501052631578943</v>
      </c>
      <c r="G405" s="133">
        <v>34.74</v>
      </c>
      <c r="H405" s="133">
        <v>34.1</v>
      </c>
      <c r="I405" s="133">
        <v>34.32</v>
      </c>
      <c r="J405" s="133">
        <v>34.270000000000003</v>
      </c>
      <c r="K405" s="133">
        <v>32.76</v>
      </c>
      <c r="L405" s="133">
        <v>33.06</v>
      </c>
      <c r="M405" s="133">
        <v>33.97</v>
      </c>
      <c r="N405" s="133">
        <v>33.880000000000003</v>
      </c>
      <c r="O405" s="133">
        <v>33.81</v>
      </c>
      <c r="P405" s="133">
        <v>33.880000000000003</v>
      </c>
      <c r="Q405" s="133">
        <v>33.78</v>
      </c>
      <c r="R405" s="133">
        <v>33.83</v>
      </c>
      <c r="S405" s="133">
        <v>33.24</v>
      </c>
      <c r="T405" s="133">
        <v>33.31</v>
      </c>
      <c r="U405" s="133">
        <v>34.020000000000003</v>
      </c>
      <c r="V405" s="133">
        <v>34.340000000000003</v>
      </c>
      <c r="W405" s="133">
        <v>34.43</v>
      </c>
      <c r="X405" s="133">
        <v>34.340000000000003</v>
      </c>
      <c r="Y405" s="133">
        <v>33.83</v>
      </c>
      <c r="Z405" s="133">
        <v>33.450000000000003</v>
      </c>
      <c r="AA405" s="133">
        <v>33.72</v>
      </c>
      <c r="AB405" s="133">
        <v>33.119999999999997</v>
      </c>
      <c r="AC405" s="133">
        <v>32.72</v>
      </c>
      <c r="AD405" s="133">
        <v>32.47</v>
      </c>
      <c r="AE405" s="133">
        <v>34.729999999999997</v>
      </c>
      <c r="AF405" s="133">
        <v>34.409999999999997</v>
      </c>
      <c r="AG405" s="133">
        <v>29.71</v>
      </c>
      <c r="AH405" s="133">
        <v>29.28</v>
      </c>
      <c r="AI405" s="133">
        <v>33.69</v>
      </c>
      <c r="AJ405" s="133">
        <v>33.869999999999997</v>
      </c>
      <c r="AK405" s="133">
        <v>33.32</v>
      </c>
      <c r="AL405" s="133">
        <v>33.42</v>
      </c>
      <c r="AM405" s="133">
        <v>33.200000000000003</v>
      </c>
      <c r="AN405" s="133">
        <v>33.25</v>
      </c>
      <c r="AO405" s="133">
        <v>33.79</v>
      </c>
      <c r="AP405" s="133">
        <v>34.08</v>
      </c>
      <c r="AQ405" s="133">
        <v>33.96</v>
      </c>
      <c r="AR405" s="133">
        <v>34.159999999999997</v>
      </c>
    </row>
    <row r="406" spans="1:44">
      <c r="A406" s="133">
        <v>403</v>
      </c>
      <c r="B406" s="133">
        <v>4020</v>
      </c>
      <c r="C406" s="135">
        <v>67</v>
      </c>
      <c r="D406" s="136" t="s">
        <v>316</v>
      </c>
      <c r="E406" s="143">
        <f t="shared" si="12"/>
        <v>33.536842105263155</v>
      </c>
      <c r="F406" s="143">
        <f t="shared" si="13"/>
        <v>33.470526315789478</v>
      </c>
      <c r="G406" s="133">
        <v>34.76</v>
      </c>
      <c r="H406" s="133">
        <v>34.090000000000003</v>
      </c>
      <c r="I406" s="133">
        <v>34.29</v>
      </c>
      <c r="J406" s="133">
        <v>34.229999999999997</v>
      </c>
      <c r="K406" s="133">
        <v>32.78</v>
      </c>
      <c r="L406" s="133">
        <v>32.93</v>
      </c>
      <c r="M406" s="133">
        <v>33.880000000000003</v>
      </c>
      <c r="N406" s="133">
        <v>33.82</v>
      </c>
      <c r="O406" s="133">
        <v>33.76</v>
      </c>
      <c r="P406" s="133">
        <v>33.92</v>
      </c>
      <c r="Q406" s="133">
        <v>33.729999999999997</v>
      </c>
      <c r="R406" s="133">
        <v>33.770000000000003</v>
      </c>
      <c r="S406" s="133">
        <v>33.17</v>
      </c>
      <c r="T406" s="133">
        <v>33.24</v>
      </c>
      <c r="U406" s="133">
        <v>34</v>
      </c>
      <c r="V406" s="133">
        <v>34.25</v>
      </c>
      <c r="W406" s="133">
        <v>34.39</v>
      </c>
      <c r="X406" s="133">
        <v>34.36</v>
      </c>
      <c r="Y406" s="133">
        <v>33.78</v>
      </c>
      <c r="Z406" s="133">
        <v>33.44</v>
      </c>
      <c r="AA406" s="133">
        <v>33.729999999999997</v>
      </c>
      <c r="AB406" s="133">
        <v>33.090000000000003</v>
      </c>
      <c r="AC406" s="133">
        <v>32.700000000000003</v>
      </c>
      <c r="AD406" s="133">
        <v>32.4</v>
      </c>
      <c r="AE406" s="133">
        <v>34.65</v>
      </c>
      <c r="AF406" s="133">
        <v>34.340000000000003</v>
      </c>
      <c r="AG406" s="133">
        <v>29.75</v>
      </c>
      <c r="AH406" s="133">
        <v>29.28</v>
      </c>
      <c r="AI406" s="133">
        <v>33.64</v>
      </c>
      <c r="AJ406" s="133">
        <v>33.86</v>
      </c>
      <c r="AK406" s="133">
        <v>33.31</v>
      </c>
      <c r="AL406" s="133">
        <v>33.57</v>
      </c>
      <c r="AM406" s="133">
        <v>33.159999999999997</v>
      </c>
      <c r="AN406" s="133">
        <v>33.229999999999997</v>
      </c>
      <c r="AO406" s="133">
        <v>33.75</v>
      </c>
      <c r="AP406" s="133">
        <v>34.06</v>
      </c>
      <c r="AQ406" s="133">
        <v>33.97</v>
      </c>
      <c r="AR406" s="133">
        <v>34.06</v>
      </c>
    </row>
    <row r="407" spans="1:44">
      <c r="A407" s="133">
        <v>404</v>
      </c>
      <c r="B407" s="133">
        <v>4030</v>
      </c>
      <c r="C407" s="137"/>
      <c r="D407" s="136" t="s">
        <v>316</v>
      </c>
      <c r="E407" s="143">
        <f t="shared" si="12"/>
        <v>33.505263157894731</v>
      </c>
      <c r="F407" s="143">
        <f t="shared" si="13"/>
        <v>33.428947368421049</v>
      </c>
      <c r="G407" s="133">
        <v>34.76</v>
      </c>
      <c r="H407" s="133">
        <v>34.08</v>
      </c>
      <c r="I407" s="133">
        <v>34.29</v>
      </c>
      <c r="J407" s="133">
        <v>34.22</v>
      </c>
      <c r="K407" s="133">
        <v>32.83</v>
      </c>
      <c r="L407" s="133">
        <v>32.799999999999997</v>
      </c>
      <c r="M407" s="133">
        <v>33.89</v>
      </c>
      <c r="N407" s="133">
        <v>33.79</v>
      </c>
      <c r="O407" s="133">
        <v>33.74</v>
      </c>
      <c r="P407" s="133">
        <v>33.83</v>
      </c>
      <c r="Q407" s="133">
        <v>33.659999999999997</v>
      </c>
      <c r="R407" s="133">
        <v>33.700000000000003</v>
      </c>
      <c r="S407" s="133">
        <v>33.1</v>
      </c>
      <c r="T407" s="133">
        <v>33.229999999999997</v>
      </c>
      <c r="U407" s="133">
        <v>33.94</v>
      </c>
      <c r="V407" s="133">
        <v>34.29</v>
      </c>
      <c r="W407" s="133">
        <v>34.33</v>
      </c>
      <c r="X407" s="133">
        <v>34.369999999999997</v>
      </c>
      <c r="Y407" s="133">
        <v>33.83</v>
      </c>
      <c r="Z407" s="133">
        <v>33.35</v>
      </c>
      <c r="AA407" s="133">
        <v>33.72</v>
      </c>
      <c r="AB407" s="133">
        <v>33.1</v>
      </c>
      <c r="AC407" s="133">
        <v>32.619999999999997</v>
      </c>
      <c r="AD407" s="133">
        <v>32.270000000000003</v>
      </c>
      <c r="AE407" s="133">
        <v>34.53</v>
      </c>
      <c r="AF407" s="133">
        <v>34.380000000000003</v>
      </c>
      <c r="AG407" s="133">
        <v>29.74</v>
      </c>
      <c r="AH407" s="133">
        <v>29.25</v>
      </c>
      <c r="AI407" s="133">
        <v>33.64</v>
      </c>
      <c r="AJ407" s="133">
        <v>33.81</v>
      </c>
      <c r="AK407" s="133">
        <v>33.229999999999997</v>
      </c>
      <c r="AL407" s="133">
        <v>33.6</v>
      </c>
      <c r="AM407" s="133">
        <v>33.06</v>
      </c>
      <c r="AN407" s="133">
        <v>33.130000000000003</v>
      </c>
      <c r="AO407" s="133">
        <v>33.700000000000003</v>
      </c>
      <c r="AP407" s="133">
        <v>33.99</v>
      </c>
      <c r="AQ407" s="133">
        <v>33.99</v>
      </c>
      <c r="AR407" s="133">
        <v>33.96</v>
      </c>
    </row>
    <row r="408" spans="1:44">
      <c r="A408" s="133">
        <v>405</v>
      </c>
      <c r="B408" s="133">
        <v>4040</v>
      </c>
      <c r="C408" s="137"/>
      <c r="D408" s="136" t="s">
        <v>316</v>
      </c>
      <c r="E408" s="143">
        <f t="shared" si="12"/>
        <v>33.490526315789474</v>
      </c>
      <c r="F408" s="143">
        <f t="shared" si="13"/>
        <v>33.405789473684216</v>
      </c>
      <c r="G408" s="133">
        <v>34.81</v>
      </c>
      <c r="H408" s="133">
        <v>34.090000000000003</v>
      </c>
      <c r="I408" s="133">
        <v>34.36</v>
      </c>
      <c r="J408" s="133">
        <v>34.07</v>
      </c>
      <c r="K408" s="133">
        <v>32.89</v>
      </c>
      <c r="L408" s="133">
        <v>32.72</v>
      </c>
      <c r="M408" s="133">
        <v>33.909999999999997</v>
      </c>
      <c r="N408" s="133">
        <v>33.86</v>
      </c>
      <c r="O408" s="133">
        <v>33.75</v>
      </c>
      <c r="P408" s="133">
        <v>33.85</v>
      </c>
      <c r="Q408" s="133">
        <v>33.61</v>
      </c>
      <c r="R408" s="133">
        <v>33.65</v>
      </c>
      <c r="S408" s="133">
        <v>33.06</v>
      </c>
      <c r="T408" s="133">
        <v>33.25</v>
      </c>
      <c r="U408" s="133">
        <v>33.89</v>
      </c>
      <c r="V408" s="133">
        <v>34.26</v>
      </c>
      <c r="W408" s="133">
        <v>34.270000000000003</v>
      </c>
      <c r="X408" s="133">
        <v>34.42</v>
      </c>
      <c r="Y408" s="133">
        <v>33.799999999999997</v>
      </c>
      <c r="Z408" s="133">
        <v>33.28</v>
      </c>
      <c r="AA408" s="133">
        <v>33.67</v>
      </c>
      <c r="AB408" s="133">
        <v>33.11</v>
      </c>
      <c r="AC408" s="133">
        <v>32.56</v>
      </c>
      <c r="AD408" s="133">
        <v>32.200000000000003</v>
      </c>
      <c r="AE408" s="133">
        <v>34.43</v>
      </c>
      <c r="AF408" s="133">
        <v>34.33</v>
      </c>
      <c r="AG408" s="133">
        <v>29.8</v>
      </c>
      <c r="AH408" s="133">
        <v>29.29</v>
      </c>
      <c r="AI408" s="133">
        <v>33.61</v>
      </c>
      <c r="AJ408" s="133">
        <v>33.81</v>
      </c>
      <c r="AK408" s="133">
        <v>33.229999999999997</v>
      </c>
      <c r="AL408" s="133">
        <v>33.619999999999997</v>
      </c>
      <c r="AM408" s="133">
        <v>33.020000000000003</v>
      </c>
      <c r="AN408" s="133">
        <v>33</v>
      </c>
      <c r="AO408" s="133">
        <v>33.68</v>
      </c>
      <c r="AP408" s="133">
        <v>33.97</v>
      </c>
      <c r="AQ408" s="133">
        <v>33.97</v>
      </c>
      <c r="AR408" s="133">
        <v>33.93</v>
      </c>
    </row>
    <row r="409" spans="1:44">
      <c r="A409" s="133">
        <v>406</v>
      </c>
      <c r="B409" s="133">
        <v>4050</v>
      </c>
      <c r="C409" s="137"/>
      <c r="D409" s="136" t="s">
        <v>316</v>
      </c>
      <c r="E409" s="143">
        <f t="shared" si="12"/>
        <v>33.48368421052632</v>
      </c>
      <c r="F409" s="143">
        <f t="shared" si="13"/>
        <v>33.400526315789477</v>
      </c>
      <c r="G409" s="133">
        <v>34.83</v>
      </c>
      <c r="H409" s="133">
        <v>34.11</v>
      </c>
      <c r="I409" s="133">
        <v>34.31</v>
      </c>
      <c r="J409" s="133">
        <v>34.03</v>
      </c>
      <c r="K409" s="133">
        <v>32.96</v>
      </c>
      <c r="L409" s="133">
        <v>32.79</v>
      </c>
      <c r="M409" s="133">
        <v>33.97</v>
      </c>
      <c r="N409" s="133">
        <v>33.78</v>
      </c>
      <c r="O409" s="133">
        <v>33.840000000000003</v>
      </c>
      <c r="P409" s="133">
        <v>33.869999999999997</v>
      </c>
      <c r="Q409" s="133">
        <v>33.6</v>
      </c>
      <c r="R409" s="133">
        <v>33.67</v>
      </c>
      <c r="S409" s="133">
        <v>33.119999999999997</v>
      </c>
      <c r="T409" s="133">
        <v>33.14</v>
      </c>
      <c r="U409" s="133">
        <v>33.86</v>
      </c>
      <c r="V409" s="133">
        <v>34.31</v>
      </c>
      <c r="W409" s="133">
        <v>34.25</v>
      </c>
      <c r="X409" s="133">
        <v>34.44</v>
      </c>
      <c r="Y409" s="133">
        <v>33.75</v>
      </c>
      <c r="Z409" s="133">
        <v>33.28</v>
      </c>
      <c r="AA409" s="133">
        <v>33.57</v>
      </c>
      <c r="AB409" s="133">
        <v>33.15</v>
      </c>
      <c r="AC409" s="133">
        <v>32.520000000000003</v>
      </c>
      <c r="AD409" s="133">
        <v>32.17</v>
      </c>
      <c r="AE409" s="133">
        <v>34.39</v>
      </c>
      <c r="AF409" s="133">
        <v>34.24</v>
      </c>
      <c r="AG409" s="133">
        <v>29.76</v>
      </c>
      <c r="AH409" s="133">
        <v>29.27</v>
      </c>
      <c r="AI409" s="133">
        <v>33.6</v>
      </c>
      <c r="AJ409" s="133">
        <v>33.799999999999997</v>
      </c>
      <c r="AK409" s="133">
        <v>33.22</v>
      </c>
      <c r="AL409" s="133">
        <v>33.659999999999997</v>
      </c>
      <c r="AM409" s="133">
        <v>32.979999999999997</v>
      </c>
      <c r="AN409" s="133">
        <v>32.950000000000003</v>
      </c>
      <c r="AO409" s="133">
        <v>33.69</v>
      </c>
      <c r="AP409" s="133">
        <v>33.96</v>
      </c>
      <c r="AQ409" s="133">
        <v>33.97</v>
      </c>
      <c r="AR409" s="133">
        <v>33.99</v>
      </c>
    </row>
    <row r="410" spans="1:44">
      <c r="A410" s="133">
        <v>407</v>
      </c>
      <c r="B410" s="133">
        <v>4060</v>
      </c>
      <c r="C410" s="137"/>
      <c r="D410" s="136" t="s">
        <v>316</v>
      </c>
      <c r="E410" s="143">
        <f t="shared" si="12"/>
        <v>33.486315789473679</v>
      </c>
      <c r="F410" s="143">
        <f t="shared" si="13"/>
        <v>33.39473684210526</v>
      </c>
      <c r="G410" s="133">
        <v>34.869999999999997</v>
      </c>
      <c r="H410" s="133">
        <v>34.11</v>
      </c>
      <c r="I410" s="133">
        <v>34.21</v>
      </c>
      <c r="J410" s="133">
        <v>34.049999999999997</v>
      </c>
      <c r="K410" s="133">
        <v>32.979999999999997</v>
      </c>
      <c r="L410" s="133">
        <v>32.74</v>
      </c>
      <c r="M410" s="133">
        <v>33.9</v>
      </c>
      <c r="N410" s="133">
        <v>33.71</v>
      </c>
      <c r="O410" s="133">
        <v>33.880000000000003</v>
      </c>
      <c r="P410" s="133">
        <v>33.880000000000003</v>
      </c>
      <c r="Q410" s="133">
        <v>33.57</v>
      </c>
      <c r="R410" s="133">
        <v>33.64</v>
      </c>
      <c r="S410" s="133">
        <v>33.130000000000003</v>
      </c>
      <c r="T410" s="133">
        <v>33.049999999999997</v>
      </c>
      <c r="U410" s="133">
        <v>33.93</v>
      </c>
      <c r="V410" s="133">
        <v>34.380000000000003</v>
      </c>
      <c r="W410" s="133">
        <v>34.26</v>
      </c>
      <c r="X410" s="133">
        <v>34.46</v>
      </c>
      <c r="Y410" s="133">
        <v>33.74</v>
      </c>
      <c r="Z410" s="133">
        <v>33.36</v>
      </c>
      <c r="AA410" s="133">
        <v>33.700000000000003</v>
      </c>
      <c r="AB410" s="133">
        <v>33.159999999999997</v>
      </c>
      <c r="AC410" s="133">
        <v>32.549999999999997</v>
      </c>
      <c r="AD410" s="133">
        <v>32.1</v>
      </c>
      <c r="AE410" s="133">
        <v>34.32</v>
      </c>
      <c r="AF410" s="133">
        <v>34.19</v>
      </c>
      <c r="AG410" s="133">
        <v>29.78</v>
      </c>
      <c r="AH410" s="133">
        <v>29.25</v>
      </c>
      <c r="AI410" s="133">
        <v>33.61</v>
      </c>
      <c r="AJ410" s="133">
        <v>33.83</v>
      </c>
      <c r="AK410" s="133">
        <v>33.22</v>
      </c>
      <c r="AL410" s="133">
        <v>33.630000000000003</v>
      </c>
      <c r="AM410" s="133">
        <v>32.94</v>
      </c>
      <c r="AN410" s="133">
        <v>32.96</v>
      </c>
      <c r="AO410" s="133">
        <v>33.64</v>
      </c>
      <c r="AP410" s="133">
        <v>33.979999999999997</v>
      </c>
      <c r="AQ410" s="133">
        <v>34.01</v>
      </c>
      <c r="AR410" s="133">
        <v>34.020000000000003</v>
      </c>
    </row>
    <row r="411" spans="1:44">
      <c r="A411" s="133">
        <v>408</v>
      </c>
      <c r="B411" s="133">
        <v>4070</v>
      </c>
      <c r="C411" s="137"/>
      <c r="D411" s="136" t="s">
        <v>316</v>
      </c>
      <c r="E411" s="143">
        <f t="shared" si="12"/>
        <v>33.481578947368419</v>
      </c>
      <c r="F411" s="143">
        <f t="shared" si="13"/>
        <v>33.4</v>
      </c>
      <c r="G411" s="133">
        <v>34.86</v>
      </c>
      <c r="H411" s="133">
        <v>34.1</v>
      </c>
      <c r="I411" s="133">
        <v>34.18</v>
      </c>
      <c r="J411" s="133">
        <v>34.08</v>
      </c>
      <c r="K411" s="133">
        <v>33</v>
      </c>
      <c r="L411" s="133">
        <v>32.76</v>
      </c>
      <c r="M411" s="133">
        <v>33.86</v>
      </c>
      <c r="N411" s="133">
        <v>33.72</v>
      </c>
      <c r="O411" s="133">
        <v>33.94</v>
      </c>
      <c r="P411" s="133">
        <v>33.9</v>
      </c>
      <c r="Q411" s="133">
        <v>33.64</v>
      </c>
      <c r="R411" s="133">
        <v>33.590000000000003</v>
      </c>
      <c r="S411" s="133">
        <v>33.26</v>
      </c>
      <c r="T411" s="133">
        <v>33.15</v>
      </c>
      <c r="U411" s="133">
        <v>33.869999999999997</v>
      </c>
      <c r="V411" s="133">
        <v>34.369999999999997</v>
      </c>
      <c r="W411" s="133">
        <v>34.299999999999997</v>
      </c>
      <c r="X411" s="133">
        <v>34.46</v>
      </c>
      <c r="Y411" s="133">
        <v>33.729999999999997</v>
      </c>
      <c r="Z411" s="133">
        <v>33.42</v>
      </c>
      <c r="AA411" s="133">
        <v>33.67</v>
      </c>
      <c r="AB411" s="133">
        <v>33.119999999999997</v>
      </c>
      <c r="AC411" s="133">
        <v>32.51</v>
      </c>
      <c r="AD411" s="133">
        <v>32.049999999999997</v>
      </c>
      <c r="AE411" s="133">
        <v>34.299999999999997</v>
      </c>
      <c r="AF411" s="133">
        <v>34.200000000000003</v>
      </c>
      <c r="AG411" s="133">
        <v>29.77</v>
      </c>
      <c r="AH411" s="133">
        <v>29.22</v>
      </c>
      <c r="AI411" s="133">
        <v>33.590000000000003</v>
      </c>
      <c r="AJ411" s="133">
        <v>33.83</v>
      </c>
      <c r="AK411" s="133">
        <v>33.119999999999997</v>
      </c>
      <c r="AL411" s="133">
        <v>33.700000000000003</v>
      </c>
      <c r="AM411" s="133">
        <v>32.909999999999997</v>
      </c>
      <c r="AN411" s="133">
        <v>32.93</v>
      </c>
      <c r="AO411" s="133">
        <v>33.630000000000003</v>
      </c>
      <c r="AP411" s="133">
        <v>33.96</v>
      </c>
      <c r="AQ411" s="133">
        <v>34.01</v>
      </c>
      <c r="AR411" s="133">
        <v>34.04</v>
      </c>
    </row>
    <row r="412" spans="1:44">
      <c r="A412" s="133">
        <v>409</v>
      </c>
      <c r="B412" s="133">
        <v>4080</v>
      </c>
      <c r="C412" s="135">
        <v>68</v>
      </c>
      <c r="D412" s="136" t="s">
        <v>316</v>
      </c>
      <c r="E412" s="143">
        <f t="shared" si="12"/>
        <v>33.468421052631577</v>
      </c>
      <c r="F412" s="143">
        <f t="shared" si="13"/>
        <v>33.415789473684207</v>
      </c>
      <c r="G412" s="133">
        <v>34.880000000000003</v>
      </c>
      <c r="H412" s="133">
        <v>34.090000000000003</v>
      </c>
      <c r="I412" s="133">
        <v>34.11</v>
      </c>
      <c r="J412" s="133">
        <v>34.17</v>
      </c>
      <c r="K412" s="133">
        <v>32.9</v>
      </c>
      <c r="L412" s="133">
        <v>32.78</v>
      </c>
      <c r="M412" s="133">
        <v>33.85</v>
      </c>
      <c r="N412" s="133">
        <v>33.71</v>
      </c>
      <c r="O412" s="133">
        <v>34.01</v>
      </c>
      <c r="P412" s="133">
        <v>33.950000000000003</v>
      </c>
      <c r="Q412" s="133">
        <v>33.770000000000003</v>
      </c>
      <c r="R412" s="133">
        <v>33.64</v>
      </c>
      <c r="S412" s="133">
        <v>33.26</v>
      </c>
      <c r="T412" s="133">
        <v>33.17</v>
      </c>
      <c r="U412" s="133">
        <v>33.79</v>
      </c>
      <c r="V412" s="133">
        <v>34.47</v>
      </c>
      <c r="W412" s="133">
        <v>34.31</v>
      </c>
      <c r="X412" s="133">
        <v>34.51</v>
      </c>
      <c r="Y412" s="133">
        <v>33.72</v>
      </c>
      <c r="Z412" s="133">
        <v>33.450000000000003</v>
      </c>
      <c r="AA412" s="133">
        <v>33.700000000000003</v>
      </c>
      <c r="AB412" s="133">
        <v>33.090000000000003</v>
      </c>
      <c r="AC412" s="133">
        <v>32.49</v>
      </c>
      <c r="AD412" s="133">
        <v>32.020000000000003</v>
      </c>
      <c r="AE412" s="133">
        <v>34.24</v>
      </c>
      <c r="AF412" s="133">
        <v>34.15</v>
      </c>
      <c r="AG412" s="133">
        <v>29.75</v>
      </c>
      <c r="AH412" s="133">
        <v>29.21</v>
      </c>
      <c r="AI412" s="133">
        <v>33.56</v>
      </c>
      <c r="AJ412" s="133">
        <v>33.79</v>
      </c>
      <c r="AK412" s="133">
        <v>33.03</v>
      </c>
      <c r="AL412" s="133">
        <v>33.75</v>
      </c>
      <c r="AM412" s="133">
        <v>32.869999999999997</v>
      </c>
      <c r="AN412" s="133">
        <v>32.909999999999997</v>
      </c>
      <c r="AO412" s="133">
        <v>33.64</v>
      </c>
      <c r="AP412" s="133">
        <v>33.909999999999997</v>
      </c>
      <c r="AQ412" s="133">
        <v>34.020000000000003</v>
      </c>
      <c r="AR412" s="133">
        <v>34.130000000000003</v>
      </c>
    </row>
    <row r="413" spans="1:44">
      <c r="A413" s="133">
        <v>410</v>
      </c>
      <c r="B413" s="133">
        <v>4090</v>
      </c>
      <c r="C413" s="137"/>
      <c r="D413" s="136" t="s">
        <v>316</v>
      </c>
      <c r="E413" s="143">
        <f t="shared" si="12"/>
        <v>33.45315789473684</v>
      </c>
      <c r="F413" s="143">
        <f t="shared" si="13"/>
        <v>33.396842105263161</v>
      </c>
      <c r="G413" s="133">
        <v>34.86</v>
      </c>
      <c r="H413" s="133">
        <v>34.11</v>
      </c>
      <c r="I413" s="133">
        <v>34.11</v>
      </c>
      <c r="J413" s="133">
        <v>34.130000000000003</v>
      </c>
      <c r="K413" s="133">
        <v>32.79</v>
      </c>
      <c r="L413" s="133">
        <v>32.81</v>
      </c>
      <c r="M413" s="133">
        <v>33.68</v>
      </c>
      <c r="N413" s="133">
        <v>33.69</v>
      </c>
      <c r="O413" s="133">
        <v>34.090000000000003</v>
      </c>
      <c r="P413" s="133">
        <v>34.01</v>
      </c>
      <c r="Q413" s="133">
        <v>33.86</v>
      </c>
      <c r="R413" s="133">
        <v>33.54</v>
      </c>
      <c r="S413" s="133">
        <v>33.21</v>
      </c>
      <c r="T413" s="133">
        <v>33.14</v>
      </c>
      <c r="U413" s="133">
        <v>33.9</v>
      </c>
      <c r="V413" s="133">
        <v>34.42</v>
      </c>
      <c r="W413" s="133">
        <v>34.32</v>
      </c>
      <c r="X413" s="133">
        <v>34.51</v>
      </c>
      <c r="Y413" s="133">
        <v>33.69</v>
      </c>
      <c r="Z413" s="133">
        <v>33.33</v>
      </c>
      <c r="AA413" s="133">
        <v>33.74</v>
      </c>
      <c r="AB413" s="133">
        <v>33.14</v>
      </c>
      <c r="AC413" s="133">
        <v>32.479999999999997</v>
      </c>
      <c r="AD413" s="133">
        <v>32.03</v>
      </c>
      <c r="AE413" s="133">
        <v>34.229999999999997</v>
      </c>
      <c r="AF413" s="133">
        <v>34.15</v>
      </c>
      <c r="AG413" s="133">
        <v>29.67</v>
      </c>
      <c r="AH413" s="133">
        <v>29.17</v>
      </c>
      <c r="AI413" s="133">
        <v>33.49</v>
      </c>
      <c r="AJ413" s="133">
        <v>33.61</v>
      </c>
      <c r="AK413" s="133">
        <v>32.97</v>
      </c>
      <c r="AL413" s="133">
        <v>33.909999999999997</v>
      </c>
      <c r="AM413" s="133">
        <v>32.89</v>
      </c>
      <c r="AN413" s="133">
        <v>32.840000000000003</v>
      </c>
      <c r="AO413" s="133">
        <v>33.619999999999997</v>
      </c>
      <c r="AP413" s="133">
        <v>33.869999999999997</v>
      </c>
      <c r="AQ413" s="133">
        <v>34.01</v>
      </c>
      <c r="AR413" s="133">
        <v>34.130000000000003</v>
      </c>
    </row>
    <row r="414" spans="1:44">
      <c r="A414" s="133">
        <v>411</v>
      </c>
      <c r="B414" s="133">
        <v>4100</v>
      </c>
      <c r="C414" s="137"/>
      <c r="D414" s="136" t="s">
        <v>316</v>
      </c>
      <c r="E414" s="143">
        <f t="shared" si="12"/>
        <v>33.452631578947368</v>
      </c>
      <c r="F414" s="143">
        <f t="shared" si="13"/>
        <v>33.387894736842107</v>
      </c>
      <c r="G414" s="133">
        <v>34.880000000000003</v>
      </c>
      <c r="H414" s="133">
        <v>34.119999999999997</v>
      </c>
      <c r="I414" s="133">
        <v>34.119999999999997</v>
      </c>
      <c r="J414" s="133">
        <v>34.020000000000003</v>
      </c>
      <c r="K414" s="133">
        <v>32.729999999999997</v>
      </c>
      <c r="L414" s="133">
        <v>32.9</v>
      </c>
      <c r="M414" s="133">
        <v>33.57</v>
      </c>
      <c r="N414" s="133">
        <v>33.72</v>
      </c>
      <c r="O414" s="133">
        <v>34.19</v>
      </c>
      <c r="P414" s="133">
        <v>34.08</v>
      </c>
      <c r="Q414" s="133">
        <v>33.99</v>
      </c>
      <c r="R414" s="133">
        <v>33.6</v>
      </c>
      <c r="S414" s="133">
        <v>33.15</v>
      </c>
      <c r="T414" s="133">
        <v>33.08</v>
      </c>
      <c r="U414" s="133">
        <v>34.049999999999997</v>
      </c>
      <c r="V414" s="133">
        <v>34.340000000000003</v>
      </c>
      <c r="W414" s="133">
        <v>34.31</v>
      </c>
      <c r="X414" s="133">
        <v>34.46</v>
      </c>
      <c r="Y414" s="133">
        <v>33.68</v>
      </c>
      <c r="Z414" s="133">
        <v>33.25</v>
      </c>
      <c r="AA414" s="133">
        <v>33.75</v>
      </c>
      <c r="AB414" s="133">
        <v>33.17</v>
      </c>
      <c r="AC414" s="133">
        <v>32.44</v>
      </c>
      <c r="AD414" s="133">
        <v>32.020000000000003</v>
      </c>
      <c r="AE414" s="133">
        <v>34.200000000000003</v>
      </c>
      <c r="AF414" s="133">
        <v>34.130000000000003</v>
      </c>
      <c r="AG414" s="133">
        <v>29.67</v>
      </c>
      <c r="AH414" s="133">
        <v>29.16</v>
      </c>
      <c r="AI414" s="133">
        <v>33.450000000000003</v>
      </c>
      <c r="AJ414" s="133">
        <v>33.43</v>
      </c>
      <c r="AK414" s="133">
        <v>32.97</v>
      </c>
      <c r="AL414" s="133">
        <v>34.020000000000003</v>
      </c>
      <c r="AM414" s="133">
        <v>32.83</v>
      </c>
      <c r="AN414" s="133">
        <v>32.83</v>
      </c>
      <c r="AO414" s="133">
        <v>33.619999999999997</v>
      </c>
      <c r="AP414" s="133">
        <v>33.869999999999997</v>
      </c>
      <c r="AQ414" s="133">
        <v>34</v>
      </c>
      <c r="AR414" s="133">
        <v>34.17</v>
      </c>
    </row>
    <row r="415" spans="1:44">
      <c r="A415" s="133">
        <v>412</v>
      </c>
      <c r="B415" s="133">
        <v>4110</v>
      </c>
      <c r="C415" s="137"/>
      <c r="D415" s="136" t="s">
        <v>316</v>
      </c>
      <c r="E415" s="143">
        <f t="shared" si="12"/>
        <v>33.446842105263151</v>
      </c>
      <c r="F415" s="143">
        <f t="shared" si="13"/>
        <v>33.380526315789467</v>
      </c>
      <c r="G415" s="133">
        <v>34.93</v>
      </c>
      <c r="H415" s="133">
        <v>34.14</v>
      </c>
      <c r="I415" s="133">
        <v>34.14</v>
      </c>
      <c r="J415" s="133">
        <v>34.020000000000003</v>
      </c>
      <c r="K415" s="133">
        <v>32.75</v>
      </c>
      <c r="L415" s="133">
        <v>32.979999999999997</v>
      </c>
      <c r="M415" s="133">
        <v>33.56</v>
      </c>
      <c r="N415" s="133">
        <v>33.69</v>
      </c>
      <c r="O415" s="133">
        <v>34.270000000000003</v>
      </c>
      <c r="P415" s="133">
        <v>34.119999999999997</v>
      </c>
      <c r="Q415" s="133">
        <v>33.840000000000003</v>
      </c>
      <c r="R415" s="133">
        <v>33.57</v>
      </c>
      <c r="S415" s="133">
        <v>33.159999999999997</v>
      </c>
      <c r="T415" s="133">
        <v>33.06</v>
      </c>
      <c r="U415" s="133">
        <v>34.14</v>
      </c>
      <c r="V415" s="133">
        <v>34.35</v>
      </c>
      <c r="W415" s="133">
        <v>34.33</v>
      </c>
      <c r="X415" s="133">
        <v>34.409999999999997</v>
      </c>
      <c r="Y415" s="133">
        <v>33.659999999999997</v>
      </c>
      <c r="Z415" s="133">
        <v>33.26</v>
      </c>
      <c r="AA415" s="133">
        <v>33.75</v>
      </c>
      <c r="AB415" s="133">
        <v>33.19</v>
      </c>
      <c r="AC415" s="133">
        <v>32.39</v>
      </c>
      <c r="AD415" s="133">
        <v>32.020000000000003</v>
      </c>
      <c r="AE415" s="133">
        <v>34.18</v>
      </c>
      <c r="AF415" s="133">
        <v>34.130000000000003</v>
      </c>
      <c r="AG415" s="133">
        <v>29.71</v>
      </c>
      <c r="AH415" s="133">
        <v>29.14</v>
      </c>
      <c r="AI415" s="133">
        <v>33.35</v>
      </c>
      <c r="AJ415" s="133">
        <v>33.29</v>
      </c>
      <c r="AK415" s="133">
        <v>32.9</v>
      </c>
      <c r="AL415" s="133">
        <v>34.049999999999997</v>
      </c>
      <c r="AM415" s="133">
        <v>32.81</v>
      </c>
      <c r="AN415" s="133">
        <v>32.76</v>
      </c>
      <c r="AO415" s="133">
        <v>33.58</v>
      </c>
      <c r="AP415" s="133">
        <v>33.9</v>
      </c>
      <c r="AQ415" s="133">
        <v>34.04</v>
      </c>
      <c r="AR415" s="133">
        <v>34.15</v>
      </c>
    </row>
    <row r="416" spans="1:44">
      <c r="A416" s="133">
        <v>413</v>
      </c>
      <c r="B416" s="133">
        <v>4120</v>
      </c>
      <c r="C416" s="137"/>
      <c r="D416" s="136" t="s">
        <v>316</v>
      </c>
      <c r="E416" s="143">
        <f t="shared" si="12"/>
        <v>33.437894736842111</v>
      </c>
      <c r="F416" s="143">
        <f t="shared" si="13"/>
        <v>33.363684210526309</v>
      </c>
      <c r="G416" s="133">
        <v>34.94</v>
      </c>
      <c r="H416" s="133">
        <v>34.15</v>
      </c>
      <c r="I416" s="133">
        <v>34.1</v>
      </c>
      <c r="J416" s="133">
        <v>34.04</v>
      </c>
      <c r="K416" s="133">
        <v>32.75</v>
      </c>
      <c r="L416" s="133">
        <v>33.04</v>
      </c>
      <c r="M416" s="133">
        <v>33.58</v>
      </c>
      <c r="N416" s="133">
        <v>33.72</v>
      </c>
      <c r="O416" s="133">
        <v>34.33</v>
      </c>
      <c r="P416" s="133">
        <v>34.07</v>
      </c>
      <c r="Q416" s="133">
        <v>33.700000000000003</v>
      </c>
      <c r="R416" s="133">
        <v>33.64</v>
      </c>
      <c r="S416" s="133">
        <v>33.19</v>
      </c>
      <c r="T416" s="133">
        <v>33</v>
      </c>
      <c r="U416" s="133">
        <v>34.25</v>
      </c>
      <c r="V416" s="133">
        <v>34.25</v>
      </c>
      <c r="W416" s="133">
        <v>34.31</v>
      </c>
      <c r="X416" s="133">
        <v>34.369999999999997</v>
      </c>
      <c r="Y416" s="133">
        <v>33.54</v>
      </c>
      <c r="Z416" s="133">
        <v>33.15</v>
      </c>
      <c r="AA416" s="133">
        <v>33.79</v>
      </c>
      <c r="AB416" s="133">
        <v>33.19</v>
      </c>
      <c r="AC416" s="133">
        <v>32.42</v>
      </c>
      <c r="AD416" s="133">
        <v>31.97</v>
      </c>
      <c r="AE416" s="133">
        <v>34.18</v>
      </c>
      <c r="AF416" s="133">
        <v>34.130000000000003</v>
      </c>
      <c r="AG416" s="133">
        <v>29.73</v>
      </c>
      <c r="AH416" s="133">
        <v>29.18</v>
      </c>
      <c r="AI416" s="133">
        <v>33.35</v>
      </c>
      <c r="AJ416" s="133">
        <v>33.28</v>
      </c>
      <c r="AK416" s="133">
        <v>32.79</v>
      </c>
      <c r="AL416" s="133">
        <v>33.93</v>
      </c>
      <c r="AM416" s="133">
        <v>32.770000000000003</v>
      </c>
      <c r="AN416" s="133">
        <v>32.729999999999997</v>
      </c>
      <c r="AO416" s="133">
        <v>33.58</v>
      </c>
      <c r="AP416" s="133">
        <v>33.89</v>
      </c>
      <c r="AQ416" s="133">
        <v>34.020000000000003</v>
      </c>
      <c r="AR416" s="133">
        <v>34.18</v>
      </c>
    </row>
    <row r="417" spans="1:44">
      <c r="A417" s="133">
        <v>414</v>
      </c>
      <c r="B417" s="133">
        <v>4130</v>
      </c>
      <c r="C417" s="137"/>
      <c r="D417" s="136" t="s">
        <v>316</v>
      </c>
      <c r="E417" s="143">
        <f t="shared" si="12"/>
        <v>33.414210526315799</v>
      </c>
      <c r="F417" s="143">
        <f t="shared" si="13"/>
        <v>33.348421052631586</v>
      </c>
      <c r="G417" s="133">
        <v>34.96</v>
      </c>
      <c r="H417" s="133">
        <v>34.130000000000003</v>
      </c>
      <c r="I417" s="133">
        <v>34</v>
      </c>
      <c r="J417" s="133">
        <v>34.06</v>
      </c>
      <c r="K417" s="133">
        <v>32.799999999999997</v>
      </c>
      <c r="L417" s="133">
        <v>33.08</v>
      </c>
      <c r="M417" s="133">
        <v>33.36</v>
      </c>
      <c r="N417" s="133">
        <v>33.74</v>
      </c>
      <c r="O417" s="133">
        <v>34.28</v>
      </c>
      <c r="P417" s="133">
        <v>34.03</v>
      </c>
      <c r="Q417" s="133">
        <v>33.619999999999997</v>
      </c>
      <c r="R417" s="133">
        <v>33.54</v>
      </c>
      <c r="S417" s="133">
        <v>33.159999999999997</v>
      </c>
      <c r="T417" s="133">
        <v>32.96</v>
      </c>
      <c r="U417" s="133">
        <v>34.19</v>
      </c>
      <c r="V417" s="133">
        <v>34.33</v>
      </c>
      <c r="W417" s="133">
        <v>34.299999999999997</v>
      </c>
      <c r="X417" s="133">
        <v>34.31</v>
      </c>
      <c r="Y417" s="133">
        <v>33.53</v>
      </c>
      <c r="Z417" s="133">
        <v>33.18</v>
      </c>
      <c r="AA417" s="133">
        <v>33.85</v>
      </c>
      <c r="AB417" s="133">
        <v>33.19</v>
      </c>
      <c r="AC417" s="133">
        <v>32.380000000000003</v>
      </c>
      <c r="AD417" s="133">
        <v>31.95</v>
      </c>
      <c r="AE417" s="133">
        <v>34.19</v>
      </c>
      <c r="AF417" s="133">
        <v>34.1</v>
      </c>
      <c r="AG417" s="133">
        <v>29.75</v>
      </c>
      <c r="AH417" s="133">
        <v>29.17</v>
      </c>
      <c r="AI417" s="133">
        <v>33.369999999999997</v>
      </c>
      <c r="AJ417" s="133">
        <v>33.24</v>
      </c>
      <c r="AK417" s="133">
        <v>32.79</v>
      </c>
      <c r="AL417" s="133">
        <v>33.9</v>
      </c>
      <c r="AM417" s="133">
        <v>32.75</v>
      </c>
      <c r="AN417" s="133">
        <v>32.72</v>
      </c>
      <c r="AO417" s="133">
        <v>33.53</v>
      </c>
      <c r="AP417" s="133">
        <v>33.869999999999997</v>
      </c>
      <c r="AQ417" s="133">
        <v>34.06</v>
      </c>
      <c r="AR417" s="133">
        <v>34.119999999999997</v>
      </c>
    </row>
    <row r="418" spans="1:44">
      <c r="A418" s="133">
        <v>415</v>
      </c>
      <c r="B418" s="133">
        <v>4140</v>
      </c>
      <c r="C418" s="135">
        <v>69</v>
      </c>
      <c r="D418" s="136" t="s">
        <v>316</v>
      </c>
      <c r="E418" s="143">
        <f t="shared" si="12"/>
        <v>33.415789473684207</v>
      </c>
      <c r="F418" s="143">
        <f t="shared" si="13"/>
        <v>33.336842105263166</v>
      </c>
      <c r="G418" s="133">
        <v>34.950000000000003</v>
      </c>
      <c r="H418" s="133">
        <v>34.18</v>
      </c>
      <c r="I418" s="133">
        <v>33.94</v>
      </c>
      <c r="J418" s="133">
        <v>34.159999999999997</v>
      </c>
      <c r="K418" s="133">
        <v>32.89</v>
      </c>
      <c r="L418" s="133">
        <v>33.06</v>
      </c>
      <c r="M418" s="133">
        <v>33.42</v>
      </c>
      <c r="N418" s="133">
        <v>33.76</v>
      </c>
      <c r="O418" s="133">
        <v>34.14</v>
      </c>
      <c r="P418" s="133">
        <v>33.97</v>
      </c>
      <c r="Q418" s="133">
        <v>33.61</v>
      </c>
      <c r="R418" s="133">
        <v>33.53</v>
      </c>
      <c r="S418" s="133">
        <v>33.17</v>
      </c>
      <c r="T418" s="133">
        <v>33.049999999999997</v>
      </c>
      <c r="U418" s="133">
        <v>34.380000000000003</v>
      </c>
      <c r="V418" s="133">
        <v>34.31</v>
      </c>
      <c r="W418" s="133">
        <v>34.31</v>
      </c>
      <c r="X418" s="133">
        <v>34.18</v>
      </c>
      <c r="Y418" s="133">
        <v>33.549999999999997</v>
      </c>
      <c r="Z418" s="133">
        <v>33.21</v>
      </c>
      <c r="AA418" s="133">
        <v>33.92</v>
      </c>
      <c r="AB418" s="133">
        <v>33.25</v>
      </c>
      <c r="AC418" s="133">
        <v>32.35</v>
      </c>
      <c r="AD418" s="133">
        <v>31.91</v>
      </c>
      <c r="AE418" s="133">
        <v>34.22</v>
      </c>
      <c r="AF418" s="133">
        <v>34.07</v>
      </c>
      <c r="AG418" s="133">
        <v>29.73</v>
      </c>
      <c r="AH418" s="133">
        <v>29.12</v>
      </c>
      <c r="AI418" s="133">
        <v>33.28</v>
      </c>
      <c r="AJ418" s="133">
        <v>33.18</v>
      </c>
      <c r="AK418" s="133">
        <v>32.869999999999997</v>
      </c>
      <c r="AL418" s="133">
        <v>33.81</v>
      </c>
      <c r="AM418" s="133">
        <v>32.68</v>
      </c>
      <c r="AN418" s="133">
        <v>32.700000000000003</v>
      </c>
      <c r="AO418" s="133">
        <v>33.479999999999997</v>
      </c>
      <c r="AP418" s="133">
        <v>33.869999999999997</v>
      </c>
      <c r="AQ418" s="133">
        <v>34.01</v>
      </c>
      <c r="AR418" s="133">
        <v>34.08</v>
      </c>
    </row>
    <row r="419" spans="1:44">
      <c r="A419" s="133">
        <v>416</v>
      </c>
      <c r="B419" s="133">
        <v>4150</v>
      </c>
      <c r="C419" s="137"/>
      <c r="D419" s="136" t="s">
        <v>316</v>
      </c>
      <c r="E419" s="143">
        <f t="shared" si="12"/>
        <v>33.417368421052636</v>
      </c>
      <c r="F419" s="143">
        <f t="shared" si="13"/>
        <v>33.320526315789472</v>
      </c>
      <c r="G419" s="133">
        <v>34.94</v>
      </c>
      <c r="H419" s="133">
        <v>34.21</v>
      </c>
      <c r="I419" s="133">
        <v>33.94</v>
      </c>
      <c r="J419" s="133">
        <v>34.18</v>
      </c>
      <c r="K419" s="133">
        <v>32.89</v>
      </c>
      <c r="L419" s="133">
        <v>32.99</v>
      </c>
      <c r="M419" s="133">
        <v>33.450000000000003</v>
      </c>
      <c r="N419" s="133">
        <v>33.76</v>
      </c>
      <c r="O419" s="133">
        <v>34.11</v>
      </c>
      <c r="P419" s="133">
        <v>33.869999999999997</v>
      </c>
      <c r="Q419" s="133">
        <v>33.61</v>
      </c>
      <c r="R419" s="133">
        <v>33.53</v>
      </c>
      <c r="S419" s="133">
        <v>33.22</v>
      </c>
      <c r="T419" s="133">
        <v>33.11</v>
      </c>
      <c r="U419" s="133">
        <v>34.33</v>
      </c>
      <c r="V419" s="133">
        <v>34.32</v>
      </c>
      <c r="W419" s="133">
        <v>34.21</v>
      </c>
      <c r="X419" s="133">
        <v>34.17</v>
      </c>
      <c r="Y419" s="133">
        <v>33.58</v>
      </c>
      <c r="Z419" s="133">
        <v>33.19</v>
      </c>
      <c r="AA419" s="133">
        <v>33.99</v>
      </c>
      <c r="AB419" s="133">
        <v>33.33</v>
      </c>
      <c r="AC419" s="133">
        <v>32.33</v>
      </c>
      <c r="AD419" s="133">
        <v>31.91</v>
      </c>
      <c r="AE419" s="133">
        <v>34.24</v>
      </c>
      <c r="AF419" s="133">
        <v>33.99</v>
      </c>
      <c r="AG419" s="133">
        <v>29.79</v>
      </c>
      <c r="AH419" s="133">
        <v>29.11</v>
      </c>
      <c r="AI419" s="133">
        <v>33.299999999999997</v>
      </c>
      <c r="AJ419" s="133">
        <v>33.25</v>
      </c>
      <c r="AK419" s="133">
        <v>32.909999999999997</v>
      </c>
      <c r="AL419" s="133">
        <v>33.69</v>
      </c>
      <c r="AM419" s="133">
        <v>32.659999999999997</v>
      </c>
      <c r="AN419" s="133">
        <v>32.630000000000003</v>
      </c>
      <c r="AO419" s="133">
        <v>33.44</v>
      </c>
      <c r="AP419" s="133">
        <v>33.82</v>
      </c>
      <c r="AQ419" s="133">
        <v>33.99</v>
      </c>
      <c r="AR419" s="133">
        <v>34.03</v>
      </c>
    </row>
    <row r="420" spans="1:44">
      <c r="A420" s="133">
        <v>417</v>
      </c>
      <c r="B420" s="133">
        <v>4160</v>
      </c>
      <c r="C420" s="137"/>
      <c r="D420" s="136" t="s">
        <v>316</v>
      </c>
      <c r="E420" s="143">
        <f t="shared" si="12"/>
        <v>33.396315789473682</v>
      </c>
      <c r="F420" s="143">
        <f t="shared" si="13"/>
        <v>33.307894736842101</v>
      </c>
      <c r="G420" s="133">
        <v>34.950000000000003</v>
      </c>
      <c r="H420" s="133">
        <v>34.22</v>
      </c>
      <c r="I420" s="133">
        <v>34.01</v>
      </c>
      <c r="J420" s="133">
        <v>34.07</v>
      </c>
      <c r="K420" s="133">
        <v>32.83</v>
      </c>
      <c r="L420" s="133">
        <v>32.92</v>
      </c>
      <c r="M420" s="133">
        <v>33.479999999999997</v>
      </c>
      <c r="N420" s="133">
        <v>33.74</v>
      </c>
      <c r="O420" s="133">
        <v>34.07</v>
      </c>
      <c r="P420" s="133">
        <v>33.9</v>
      </c>
      <c r="Q420" s="133">
        <v>33.590000000000003</v>
      </c>
      <c r="R420" s="133">
        <v>33.54</v>
      </c>
      <c r="S420" s="133">
        <v>33.229999999999997</v>
      </c>
      <c r="T420" s="133">
        <v>33.08</v>
      </c>
      <c r="U420" s="133">
        <v>34.270000000000003</v>
      </c>
      <c r="V420" s="133">
        <v>34.36</v>
      </c>
      <c r="W420" s="133">
        <v>34.1</v>
      </c>
      <c r="X420" s="133">
        <v>34.08</v>
      </c>
      <c r="Y420" s="133">
        <v>33.53</v>
      </c>
      <c r="Z420" s="133">
        <v>33.19</v>
      </c>
      <c r="AA420" s="133">
        <v>34.020000000000003</v>
      </c>
      <c r="AB420" s="133">
        <v>33.33</v>
      </c>
      <c r="AC420" s="133">
        <v>32.32</v>
      </c>
      <c r="AD420" s="133">
        <v>31.92</v>
      </c>
      <c r="AE420" s="133">
        <v>34.24</v>
      </c>
      <c r="AF420" s="133">
        <v>33.94</v>
      </c>
      <c r="AG420" s="133">
        <v>29.78</v>
      </c>
      <c r="AH420" s="133">
        <v>29.13</v>
      </c>
      <c r="AI420" s="133">
        <v>33.26</v>
      </c>
      <c r="AJ420" s="133">
        <v>33.26</v>
      </c>
      <c r="AK420" s="133">
        <v>32.89</v>
      </c>
      <c r="AL420" s="133">
        <v>33.64</v>
      </c>
      <c r="AM420" s="133">
        <v>32.61</v>
      </c>
      <c r="AN420" s="133">
        <v>32.64</v>
      </c>
      <c r="AO420" s="133">
        <v>33.42</v>
      </c>
      <c r="AP420" s="133">
        <v>33.799999999999997</v>
      </c>
      <c r="AQ420" s="133">
        <v>33.93</v>
      </c>
      <c r="AR420" s="133">
        <v>34.090000000000003</v>
      </c>
    </row>
    <row r="421" spans="1:44">
      <c r="A421" s="133">
        <v>418</v>
      </c>
      <c r="B421" s="133">
        <v>4170</v>
      </c>
      <c r="C421" s="137"/>
      <c r="D421" s="136" t="s">
        <v>316</v>
      </c>
      <c r="E421" s="143">
        <f t="shared" si="12"/>
        <v>33.372105263157898</v>
      </c>
      <c r="F421" s="143">
        <f t="shared" si="13"/>
        <v>33.300526315789483</v>
      </c>
      <c r="G421" s="133">
        <v>34.950000000000003</v>
      </c>
      <c r="H421" s="133">
        <v>34.24</v>
      </c>
      <c r="I421" s="133">
        <v>33.950000000000003</v>
      </c>
      <c r="J421" s="133">
        <v>34</v>
      </c>
      <c r="K421" s="133">
        <v>32.799999999999997</v>
      </c>
      <c r="L421" s="133">
        <v>32.869999999999997</v>
      </c>
      <c r="M421" s="133">
        <v>33.49</v>
      </c>
      <c r="N421" s="133">
        <v>33.75</v>
      </c>
      <c r="O421" s="133">
        <v>34.03</v>
      </c>
      <c r="P421" s="133">
        <v>33.92</v>
      </c>
      <c r="Q421" s="133">
        <v>33.71</v>
      </c>
      <c r="R421" s="133">
        <v>33.590000000000003</v>
      </c>
      <c r="S421" s="133">
        <v>33.18</v>
      </c>
      <c r="T421" s="133">
        <v>33.04</v>
      </c>
      <c r="U421" s="133">
        <v>34.22</v>
      </c>
      <c r="V421" s="133">
        <v>34.29</v>
      </c>
      <c r="W421" s="133">
        <v>33.92</v>
      </c>
      <c r="X421" s="133">
        <v>34</v>
      </c>
      <c r="Y421" s="133">
        <v>33.43</v>
      </c>
      <c r="Z421" s="133">
        <v>33.159999999999997</v>
      </c>
      <c r="AA421" s="133">
        <v>34.07</v>
      </c>
      <c r="AB421" s="133">
        <v>33.380000000000003</v>
      </c>
      <c r="AC421" s="133">
        <v>32.28</v>
      </c>
      <c r="AD421" s="133">
        <v>31.92</v>
      </c>
      <c r="AE421" s="133">
        <v>34.24</v>
      </c>
      <c r="AF421" s="133">
        <v>33.92</v>
      </c>
      <c r="AG421" s="133">
        <v>29.82</v>
      </c>
      <c r="AH421" s="133">
        <v>29.25</v>
      </c>
      <c r="AI421" s="133">
        <v>33.22</v>
      </c>
      <c r="AJ421" s="133">
        <v>33.270000000000003</v>
      </c>
      <c r="AK421" s="133">
        <v>32.93</v>
      </c>
      <c r="AL421" s="133">
        <v>33.590000000000003</v>
      </c>
      <c r="AM421" s="133">
        <v>32.6</v>
      </c>
      <c r="AN421" s="133">
        <v>32.619999999999997</v>
      </c>
      <c r="AO421" s="133">
        <v>33.409999999999997</v>
      </c>
      <c r="AP421" s="133">
        <v>33.82</v>
      </c>
      <c r="AQ421" s="133">
        <v>33.82</v>
      </c>
      <c r="AR421" s="133">
        <v>34.08</v>
      </c>
    </row>
    <row r="422" spans="1:44">
      <c r="A422" s="133">
        <v>419</v>
      </c>
      <c r="B422" s="133">
        <v>4180</v>
      </c>
      <c r="C422" s="137"/>
      <c r="D422" s="136" t="s">
        <v>316</v>
      </c>
      <c r="E422" s="143">
        <f t="shared" si="12"/>
        <v>33.36578947368421</v>
      </c>
      <c r="F422" s="143">
        <f t="shared" si="13"/>
        <v>33.286842105263162</v>
      </c>
      <c r="G422" s="133">
        <v>34.94</v>
      </c>
      <c r="H422" s="133">
        <v>34.15</v>
      </c>
      <c r="I422" s="133">
        <v>33.909999999999997</v>
      </c>
      <c r="J422" s="133">
        <v>34.01</v>
      </c>
      <c r="K422" s="133">
        <v>32.82</v>
      </c>
      <c r="L422" s="133">
        <v>32.78</v>
      </c>
      <c r="M422" s="133">
        <v>33.46</v>
      </c>
      <c r="N422" s="133">
        <v>33.74</v>
      </c>
      <c r="O422" s="133">
        <v>34.049999999999997</v>
      </c>
      <c r="P422" s="133">
        <v>33.909999999999997</v>
      </c>
      <c r="Q422" s="133">
        <v>33.799999999999997</v>
      </c>
      <c r="R422" s="133">
        <v>33.619999999999997</v>
      </c>
      <c r="S422" s="133">
        <v>33.159999999999997</v>
      </c>
      <c r="T422" s="133">
        <v>32.909999999999997</v>
      </c>
      <c r="U422" s="133">
        <v>34.24</v>
      </c>
      <c r="V422" s="133">
        <v>34.25</v>
      </c>
      <c r="W422" s="133">
        <v>33.92</v>
      </c>
      <c r="X422" s="133">
        <v>33.96</v>
      </c>
      <c r="Y422" s="133">
        <v>33.380000000000003</v>
      </c>
      <c r="Z422" s="133">
        <v>33.18</v>
      </c>
      <c r="AA422" s="133">
        <v>34.090000000000003</v>
      </c>
      <c r="AB422" s="133">
        <v>33.450000000000003</v>
      </c>
      <c r="AC422" s="133">
        <v>32.299999999999997</v>
      </c>
      <c r="AD422" s="133">
        <v>31.95</v>
      </c>
      <c r="AE422" s="133">
        <v>34.25</v>
      </c>
      <c r="AF422" s="133">
        <v>33.880000000000003</v>
      </c>
      <c r="AG422" s="133">
        <v>29.86</v>
      </c>
      <c r="AH422" s="133">
        <v>29.29</v>
      </c>
      <c r="AI422" s="133">
        <v>33.15</v>
      </c>
      <c r="AJ422" s="133">
        <v>33.24</v>
      </c>
      <c r="AK422" s="133">
        <v>32.86</v>
      </c>
      <c r="AL422" s="133">
        <v>33.6</v>
      </c>
      <c r="AM422" s="133">
        <v>32.549999999999997</v>
      </c>
      <c r="AN422" s="133">
        <v>32.57</v>
      </c>
      <c r="AO422" s="133">
        <v>33.49</v>
      </c>
      <c r="AP422" s="133">
        <v>33.86</v>
      </c>
      <c r="AQ422" s="133">
        <v>33.72</v>
      </c>
      <c r="AR422" s="133">
        <v>34.1</v>
      </c>
    </row>
    <row r="423" spans="1:44">
      <c r="A423" s="133">
        <v>420</v>
      </c>
      <c r="B423" s="133">
        <v>4190</v>
      </c>
      <c r="C423" s="137"/>
      <c r="D423" s="136" t="s">
        <v>316</v>
      </c>
      <c r="E423" s="143">
        <f t="shared" si="12"/>
        <v>33.36</v>
      </c>
      <c r="F423" s="143">
        <f t="shared" si="13"/>
        <v>33.245263157894726</v>
      </c>
      <c r="G423" s="133">
        <v>34.94</v>
      </c>
      <c r="H423" s="133">
        <v>34.090000000000003</v>
      </c>
      <c r="I423" s="133">
        <v>33.99</v>
      </c>
      <c r="J423" s="133">
        <v>33.979999999999997</v>
      </c>
      <c r="K423" s="133">
        <v>32.79</v>
      </c>
      <c r="L423" s="133">
        <v>32.729999999999997</v>
      </c>
      <c r="M423" s="133">
        <v>33.44</v>
      </c>
      <c r="N423" s="133">
        <v>33.65</v>
      </c>
      <c r="O423" s="133">
        <v>33.99</v>
      </c>
      <c r="P423" s="133">
        <v>33.89</v>
      </c>
      <c r="Q423" s="133">
        <v>33.89</v>
      </c>
      <c r="R423" s="133">
        <v>33.56</v>
      </c>
      <c r="S423" s="133">
        <v>33.07</v>
      </c>
      <c r="T423" s="133">
        <v>32.75</v>
      </c>
      <c r="U423" s="133">
        <v>34.22</v>
      </c>
      <c r="V423" s="133">
        <v>34.200000000000003</v>
      </c>
      <c r="W423" s="133">
        <v>33.770000000000003</v>
      </c>
      <c r="X423" s="133">
        <v>33.96</v>
      </c>
      <c r="Y423" s="133">
        <v>33.369999999999997</v>
      </c>
      <c r="Z423" s="133">
        <v>33.24</v>
      </c>
      <c r="AA423" s="133">
        <v>34.049999999999997</v>
      </c>
      <c r="AB423" s="133">
        <v>33.44</v>
      </c>
      <c r="AC423" s="133">
        <v>32.24</v>
      </c>
      <c r="AD423" s="133">
        <v>31.91</v>
      </c>
      <c r="AE423" s="133">
        <v>34.25</v>
      </c>
      <c r="AF423" s="133">
        <v>33.89</v>
      </c>
      <c r="AG423" s="133">
        <v>29.82</v>
      </c>
      <c r="AH423" s="133">
        <v>29.26</v>
      </c>
      <c r="AI423" s="133">
        <v>33.119999999999997</v>
      </c>
      <c r="AJ423" s="133">
        <v>33.22</v>
      </c>
      <c r="AK423" s="133">
        <v>32.950000000000003</v>
      </c>
      <c r="AL423" s="133">
        <v>33.54</v>
      </c>
      <c r="AM423" s="133">
        <v>32.5</v>
      </c>
      <c r="AN423" s="133">
        <v>32.53</v>
      </c>
      <c r="AO423" s="133">
        <v>33.76</v>
      </c>
      <c r="AP423" s="133">
        <v>33.770000000000003</v>
      </c>
      <c r="AQ423" s="133">
        <v>33.68</v>
      </c>
      <c r="AR423" s="133">
        <v>34.049999999999997</v>
      </c>
    </row>
    <row r="424" spans="1:44">
      <c r="A424" s="133">
        <v>421</v>
      </c>
      <c r="B424" s="133">
        <v>4200</v>
      </c>
      <c r="C424" s="135">
        <v>70</v>
      </c>
      <c r="D424" s="136" t="s">
        <v>316</v>
      </c>
      <c r="E424" s="143">
        <f t="shared" si="12"/>
        <v>33.34210526315789</v>
      </c>
      <c r="F424" s="143">
        <f t="shared" si="13"/>
        <v>33.224736842105266</v>
      </c>
      <c r="G424" s="133">
        <v>34.869999999999997</v>
      </c>
      <c r="H424" s="133">
        <v>34</v>
      </c>
      <c r="I424" s="133">
        <v>34.090000000000003</v>
      </c>
      <c r="J424" s="133">
        <v>34.07</v>
      </c>
      <c r="K424" s="133">
        <v>32.729999999999997</v>
      </c>
      <c r="L424" s="133">
        <v>32.74</v>
      </c>
      <c r="M424" s="133">
        <v>33.409999999999997</v>
      </c>
      <c r="N424" s="133">
        <v>33.61</v>
      </c>
      <c r="O424" s="133">
        <v>33.93</v>
      </c>
      <c r="P424" s="133">
        <v>33.89</v>
      </c>
      <c r="Q424" s="133">
        <v>33.94</v>
      </c>
      <c r="R424" s="133">
        <v>33.6</v>
      </c>
      <c r="S424" s="133">
        <v>33.049999999999997</v>
      </c>
      <c r="T424" s="133">
        <v>32.619999999999997</v>
      </c>
      <c r="U424" s="133">
        <v>34.26</v>
      </c>
      <c r="V424" s="133">
        <v>34.18</v>
      </c>
      <c r="W424" s="133">
        <v>33.659999999999997</v>
      </c>
      <c r="X424" s="133">
        <v>33.909999999999997</v>
      </c>
      <c r="Y424" s="133">
        <v>33.380000000000003</v>
      </c>
      <c r="Z424" s="133">
        <v>33.26</v>
      </c>
      <c r="AA424" s="133">
        <v>33.85</v>
      </c>
      <c r="AB424" s="133">
        <v>33.49</v>
      </c>
      <c r="AC424" s="133">
        <v>32.17</v>
      </c>
      <c r="AD424" s="133">
        <v>31.85</v>
      </c>
      <c r="AE424" s="133">
        <v>34.22</v>
      </c>
      <c r="AF424" s="133">
        <v>33.9</v>
      </c>
      <c r="AG424" s="133">
        <v>29.79</v>
      </c>
      <c r="AH424" s="133">
        <v>29.16</v>
      </c>
      <c r="AI424" s="133">
        <v>33.090000000000003</v>
      </c>
      <c r="AJ424" s="133">
        <v>33.22</v>
      </c>
      <c r="AK424" s="133">
        <v>32.979999999999997</v>
      </c>
      <c r="AL424" s="133">
        <v>33.49</v>
      </c>
      <c r="AM424" s="133">
        <v>32.520000000000003</v>
      </c>
      <c r="AN424" s="133">
        <v>32.479999999999997</v>
      </c>
      <c r="AO424" s="133">
        <v>33.880000000000003</v>
      </c>
      <c r="AP424" s="133">
        <v>33.75</v>
      </c>
      <c r="AQ424" s="133">
        <v>33.68</v>
      </c>
      <c r="AR424" s="133">
        <v>34.049999999999997</v>
      </c>
    </row>
    <row r="425" spans="1:44">
      <c r="A425" s="133">
        <v>422</v>
      </c>
      <c r="B425" s="133">
        <v>4210</v>
      </c>
      <c r="C425" s="137"/>
      <c r="D425" s="138" t="s">
        <v>317</v>
      </c>
      <c r="E425" s="143">
        <f t="shared" si="12"/>
        <v>33.326315789473689</v>
      </c>
      <c r="F425" s="143">
        <f t="shared" si="13"/>
        <v>33.226315789473681</v>
      </c>
      <c r="G425" s="133">
        <v>34.83</v>
      </c>
      <c r="H425" s="133">
        <v>34.06</v>
      </c>
      <c r="I425" s="133">
        <v>34.19</v>
      </c>
      <c r="J425" s="133">
        <v>34.01</v>
      </c>
      <c r="K425" s="133">
        <v>32.659999999999997</v>
      </c>
      <c r="L425" s="133">
        <v>32.76</v>
      </c>
      <c r="M425" s="133">
        <v>33.31</v>
      </c>
      <c r="N425" s="133">
        <v>33.57</v>
      </c>
      <c r="O425" s="133">
        <v>33.880000000000003</v>
      </c>
      <c r="P425" s="133">
        <v>33.85</v>
      </c>
      <c r="Q425" s="133">
        <v>34.03</v>
      </c>
      <c r="R425" s="133">
        <v>33.56</v>
      </c>
      <c r="S425" s="133">
        <v>33.01</v>
      </c>
      <c r="T425" s="133">
        <v>32.58</v>
      </c>
      <c r="U425" s="133">
        <v>34.19</v>
      </c>
      <c r="V425" s="133">
        <v>34.24</v>
      </c>
      <c r="W425" s="133">
        <v>33.74</v>
      </c>
      <c r="X425" s="133">
        <v>33.93</v>
      </c>
      <c r="Y425" s="133">
        <v>33.39</v>
      </c>
      <c r="Z425" s="133">
        <v>33.26</v>
      </c>
      <c r="AA425" s="133">
        <v>33.770000000000003</v>
      </c>
      <c r="AB425" s="133">
        <v>33.549999999999997</v>
      </c>
      <c r="AC425" s="133">
        <v>32.17</v>
      </c>
      <c r="AD425" s="133">
        <v>31.93</v>
      </c>
      <c r="AE425" s="133">
        <v>34.200000000000003</v>
      </c>
      <c r="AF425" s="133">
        <v>33.86</v>
      </c>
      <c r="AG425" s="133">
        <v>29.74</v>
      </c>
      <c r="AH425" s="133">
        <v>29.16</v>
      </c>
      <c r="AI425" s="133">
        <v>33.03</v>
      </c>
      <c r="AJ425" s="133">
        <v>33.229999999999997</v>
      </c>
      <c r="AK425" s="133">
        <v>32.96</v>
      </c>
      <c r="AL425" s="133">
        <v>33.54</v>
      </c>
      <c r="AM425" s="133">
        <v>32.450000000000003</v>
      </c>
      <c r="AN425" s="133">
        <v>32.46</v>
      </c>
      <c r="AO425" s="133">
        <v>33.97</v>
      </c>
      <c r="AP425" s="133">
        <v>33.69</v>
      </c>
      <c r="AQ425" s="133">
        <v>33.68</v>
      </c>
      <c r="AR425" s="133">
        <v>34.06</v>
      </c>
    </row>
    <row r="426" spans="1:44">
      <c r="A426" s="133">
        <v>423</v>
      </c>
      <c r="B426" s="133">
        <v>4220</v>
      </c>
      <c r="C426" s="137"/>
      <c r="D426" s="138" t="s">
        <v>317</v>
      </c>
      <c r="E426" s="143">
        <f t="shared" si="12"/>
        <v>33.297894736842103</v>
      </c>
      <c r="F426" s="143">
        <f t="shared" si="13"/>
        <v>33.233684210526313</v>
      </c>
      <c r="G426" s="133">
        <v>34.799999999999997</v>
      </c>
      <c r="H426" s="133">
        <v>34.119999999999997</v>
      </c>
      <c r="I426" s="133">
        <v>34.19</v>
      </c>
      <c r="J426" s="133">
        <v>33.909999999999997</v>
      </c>
      <c r="K426" s="133">
        <v>32.76</v>
      </c>
      <c r="L426" s="133">
        <v>32.840000000000003</v>
      </c>
      <c r="M426" s="133">
        <v>33.299999999999997</v>
      </c>
      <c r="N426" s="133">
        <v>33.549999999999997</v>
      </c>
      <c r="O426" s="133">
        <v>33.72</v>
      </c>
      <c r="P426" s="133">
        <v>33.83</v>
      </c>
      <c r="Q426" s="133">
        <v>34.03</v>
      </c>
      <c r="R426" s="133">
        <v>33.549999999999997</v>
      </c>
      <c r="S426" s="133">
        <v>33.090000000000003</v>
      </c>
      <c r="T426" s="133">
        <v>32.69</v>
      </c>
      <c r="U426" s="133">
        <v>34.18</v>
      </c>
      <c r="V426" s="133">
        <v>34.29</v>
      </c>
      <c r="W426" s="133">
        <v>33.75</v>
      </c>
      <c r="X426" s="133">
        <v>33.909999999999997</v>
      </c>
      <c r="Y426" s="133">
        <v>33.380000000000003</v>
      </c>
      <c r="Z426" s="133">
        <v>33.24</v>
      </c>
      <c r="AA426" s="133">
        <v>33.71</v>
      </c>
      <c r="AB426" s="133">
        <v>33.65</v>
      </c>
      <c r="AC426" s="133">
        <v>32.1</v>
      </c>
      <c r="AD426" s="133">
        <v>31.94</v>
      </c>
      <c r="AE426" s="133">
        <v>34.21</v>
      </c>
      <c r="AF426" s="133">
        <v>33.83</v>
      </c>
      <c r="AG426" s="133">
        <v>29.67</v>
      </c>
      <c r="AH426" s="133">
        <v>29.13</v>
      </c>
      <c r="AI426" s="133">
        <v>32.99</v>
      </c>
      <c r="AJ426" s="133">
        <v>33.15</v>
      </c>
      <c r="AK426" s="133">
        <v>32.85</v>
      </c>
      <c r="AL426" s="133">
        <v>33.479999999999997</v>
      </c>
      <c r="AM426" s="133">
        <v>32.409999999999997</v>
      </c>
      <c r="AN426" s="133">
        <v>32.44</v>
      </c>
      <c r="AO426" s="133">
        <v>33.85</v>
      </c>
      <c r="AP426" s="133">
        <v>33.78</v>
      </c>
      <c r="AQ426" s="133">
        <v>33.67</v>
      </c>
      <c r="AR426" s="133">
        <v>34.11</v>
      </c>
    </row>
    <row r="427" spans="1:44">
      <c r="A427" s="133">
        <v>424</v>
      </c>
      <c r="B427" s="133">
        <v>4230</v>
      </c>
      <c r="C427" s="137"/>
      <c r="D427" s="138" t="s">
        <v>317</v>
      </c>
      <c r="E427" s="143">
        <f t="shared" si="12"/>
        <v>33.2921052631579</v>
      </c>
      <c r="F427" s="143">
        <f t="shared" si="13"/>
        <v>33.224736842105266</v>
      </c>
      <c r="G427" s="133">
        <v>34.81</v>
      </c>
      <c r="H427" s="133">
        <v>34.159999999999997</v>
      </c>
      <c r="I427" s="133">
        <v>34.08</v>
      </c>
      <c r="J427" s="133">
        <v>33.94</v>
      </c>
      <c r="K427" s="133">
        <v>32.85</v>
      </c>
      <c r="L427" s="133">
        <v>32.979999999999997</v>
      </c>
      <c r="M427" s="133">
        <v>33.32</v>
      </c>
      <c r="N427" s="133">
        <v>33.53</v>
      </c>
      <c r="O427" s="133">
        <v>33.56</v>
      </c>
      <c r="P427" s="133">
        <v>33.83</v>
      </c>
      <c r="Q427" s="133">
        <v>34.020000000000003</v>
      </c>
      <c r="R427" s="133">
        <v>33.549999999999997</v>
      </c>
      <c r="S427" s="133">
        <v>33.119999999999997</v>
      </c>
      <c r="T427" s="133">
        <v>32.770000000000003</v>
      </c>
      <c r="U427" s="133">
        <v>34.26</v>
      </c>
      <c r="V427" s="133">
        <v>34.01</v>
      </c>
      <c r="W427" s="133">
        <v>33.71</v>
      </c>
      <c r="X427" s="133">
        <v>33.97</v>
      </c>
      <c r="Y427" s="133">
        <v>33.380000000000003</v>
      </c>
      <c r="Z427" s="133">
        <v>33.229999999999997</v>
      </c>
      <c r="AA427" s="133">
        <v>33.74</v>
      </c>
      <c r="AB427" s="133">
        <v>33.67</v>
      </c>
      <c r="AC427" s="133">
        <v>32.1</v>
      </c>
      <c r="AD427" s="133">
        <v>31.95</v>
      </c>
      <c r="AE427" s="133">
        <v>34.159999999999997</v>
      </c>
      <c r="AF427" s="133">
        <v>33.81</v>
      </c>
      <c r="AG427" s="133">
        <v>29.67</v>
      </c>
      <c r="AH427" s="133">
        <v>29.12</v>
      </c>
      <c r="AI427" s="133">
        <v>33.04</v>
      </c>
      <c r="AJ427" s="133">
        <v>33.06</v>
      </c>
      <c r="AK427" s="133">
        <v>32.9</v>
      </c>
      <c r="AL427" s="133">
        <v>33.42</v>
      </c>
      <c r="AM427" s="133">
        <v>32.450000000000003</v>
      </c>
      <c r="AN427" s="133">
        <v>32.450000000000003</v>
      </c>
      <c r="AO427" s="133">
        <v>33.68</v>
      </c>
      <c r="AP427" s="133">
        <v>33.729999999999997</v>
      </c>
      <c r="AQ427" s="133">
        <v>33.700000000000003</v>
      </c>
      <c r="AR427" s="133">
        <v>34.090000000000003</v>
      </c>
    </row>
    <row r="428" spans="1:44">
      <c r="A428" s="133">
        <v>425</v>
      </c>
      <c r="B428" s="133">
        <v>4240</v>
      </c>
      <c r="C428" s="137"/>
      <c r="D428" s="138" t="s">
        <v>317</v>
      </c>
      <c r="E428" s="143">
        <f t="shared" si="12"/>
        <v>33.288421052631584</v>
      </c>
      <c r="F428" s="143">
        <f t="shared" si="13"/>
        <v>33.219999999999992</v>
      </c>
      <c r="G428" s="133">
        <v>34.83</v>
      </c>
      <c r="H428" s="133">
        <v>34.19</v>
      </c>
      <c r="I428" s="133">
        <v>33.97</v>
      </c>
      <c r="J428" s="133">
        <v>33.950000000000003</v>
      </c>
      <c r="K428" s="133">
        <v>32.869999999999997</v>
      </c>
      <c r="L428" s="133">
        <v>33.090000000000003</v>
      </c>
      <c r="M428" s="133">
        <v>33.409999999999997</v>
      </c>
      <c r="N428" s="133">
        <v>33.56</v>
      </c>
      <c r="O428" s="133">
        <v>33.450000000000003</v>
      </c>
      <c r="P428" s="133">
        <v>33.79</v>
      </c>
      <c r="Q428" s="133">
        <v>34.06</v>
      </c>
      <c r="R428" s="133">
        <v>33.44</v>
      </c>
      <c r="S428" s="133">
        <v>33.090000000000003</v>
      </c>
      <c r="T428" s="133">
        <v>32.76</v>
      </c>
      <c r="U428" s="133">
        <v>34.26</v>
      </c>
      <c r="V428" s="133">
        <v>34.229999999999997</v>
      </c>
      <c r="W428" s="133">
        <v>33.840000000000003</v>
      </c>
      <c r="X428" s="133">
        <v>34.03</v>
      </c>
      <c r="Y428" s="133">
        <v>33.32</v>
      </c>
      <c r="Z428" s="133">
        <v>33.200000000000003</v>
      </c>
      <c r="AA428" s="133">
        <v>33.67</v>
      </c>
      <c r="AB428" s="133">
        <v>33.65</v>
      </c>
      <c r="AC428" s="133">
        <v>32.06</v>
      </c>
      <c r="AD428" s="133">
        <v>31.78</v>
      </c>
      <c r="AE428" s="133">
        <v>34.159999999999997</v>
      </c>
      <c r="AF428" s="133">
        <v>33.909999999999997</v>
      </c>
      <c r="AG428" s="133">
        <v>29.72</v>
      </c>
      <c r="AH428" s="133">
        <v>29.06</v>
      </c>
      <c r="AI428" s="133">
        <v>33.04</v>
      </c>
      <c r="AJ428" s="133">
        <v>32.96</v>
      </c>
      <c r="AK428" s="133">
        <v>32.97</v>
      </c>
      <c r="AL428" s="133">
        <v>33.380000000000003</v>
      </c>
      <c r="AM428" s="133">
        <v>32.46</v>
      </c>
      <c r="AN428" s="133">
        <v>32.42</v>
      </c>
      <c r="AO428" s="133">
        <v>33.590000000000003</v>
      </c>
      <c r="AP428" s="133">
        <v>33.67</v>
      </c>
      <c r="AQ428" s="133">
        <v>33.71</v>
      </c>
      <c r="AR428" s="133">
        <v>34.11</v>
      </c>
    </row>
    <row r="429" spans="1:44">
      <c r="A429" s="133">
        <v>426</v>
      </c>
      <c r="B429" s="133">
        <v>4250</v>
      </c>
      <c r="C429" s="137"/>
      <c r="D429" s="138" t="s">
        <v>317</v>
      </c>
      <c r="E429" s="143">
        <f t="shared" si="12"/>
        <v>33.298947368421047</v>
      </c>
      <c r="F429" s="143">
        <f t="shared" si="13"/>
        <v>33.196315789473694</v>
      </c>
      <c r="G429" s="133">
        <v>34.69</v>
      </c>
      <c r="H429" s="133">
        <v>34.200000000000003</v>
      </c>
      <c r="I429" s="133">
        <v>34</v>
      </c>
      <c r="J429" s="133">
        <v>33.9</v>
      </c>
      <c r="K429" s="133">
        <v>32.89</v>
      </c>
      <c r="L429" s="133">
        <v>33.17</v>
      </c>
      <c r="M429" s="133">
        <v>33.549999999999997</v>
      </c>
      <c r="N429" s="133">
        <v>33.49</v>
      </c>
      <c r="O429" s="133">
        <v>33.380000000000003</v>
      </c>
      <c r="P429" s="133">
        <v>33.74</v>
      </c>
      <c r="Q429" s="133">
        <v>34.1</v>
      </c>
      <c r="R429" s="133">
        <v>33.42</v>
      </c>
      <c r="S429" s="133">
        <v>33.08</v>
      </c>
      <c r="T429" s="133">
        <v>32.74</v>
      </c>
      <c r="U429" s="133">
        <v>34.36</v>
      </c>
      <c r="V429" s="133">
        <v>34.29</v>
      </c>
      <c r="W429" s="133">
        <v>33.840000000000003</v>
      </c>
      <c r="X429" s="133">
        <v>34.049999999999997</v>
      </c>
      <c r="Y429" s="133">
        <v>33.32</v>
      </c>
      <c r="Z429" s="133">
        <v>33.18</v>
      </c>
      <c r="AA429" s="133">
        <v>33.61</v>
      </c>
      <c r="AB429" s="133">
        <v>33.56</v>
      </c>
      <c r="AC429" s="133">
        <v>32.06</v>
      </c>
      <c r="AD429" s="133">
        <v>31.81</v>
      </c>
      <c r="AE429" s="133">
        <v>34.15</v>
      </c>
      <c r="AF429" s="133">
        <v>33.979999999999997</v>
      </c>
      <c r="AG429" s="133">
        <v>29.71</v>
      </c>
      <c r="AH429" s="133">
        <v>29.04</v>
      </c>
      <c r="AI429" s="133">
        <v>33.07</v>
      </c>
      <c r="AJ429" s="133">
        <v>32.85</v>
      </c>
      <c r="AK429" s="133">
        <v>33.1</v>
      </c>
      <c r="AL429" s="133">
        <v>33.17</v>
      </c>
      <c r="AM429" s="133">
        <v>32.5</v>
      </c>
      <c r="AN429" s="133">
        <v>32.49</v>
      </c>
      <c r="AO429" s="133">
        <v>33.53</v>
      </c>
      <c r="AP429" s="133">
        <v>33.58</v>
      </c>
      <c r="AQ429" s="133">
        <v>33.74</v>
      </c>
      <c r="AR429" s="133">
        <v>34.07</v>
      </c>
    </row>
    <row r="430" spans="1:44">
      <c r="A430" s="133">
        <v>427</v>
      </c>
      <c r="B430" s="133">
        <v>4260</v>
      </c>
      <c r="C430" s="135">
        <v>71</v>
      </c>
      <c r="D430" s="138" t="s">
        <v>317</v>
      </c>
      <c r="E430" s="143">
        <f t="shared" si="12"/>
        <v>33.300000000000011</v>
      </c>
      <c r="F430" s="143">
        <f t="shared" si="13"/>
        <v>33.187894736842104</v>
      </c>
      <c r="G430" s="133">
        <v>34.64</v>
      </c>
      <c r="H430" s="133">
        <v>34.200000000000003</v>
      </c>
      <c r="I430" s="133">
        <v>34</v>
      </c>
      <c r="J430" s="133">
        <v>33.9</v>
      </c>
      <c r="K430" s="133">
        <v>32.85</v>
      </c>
      <c r="L430" s="133">
        <v>33.020000000000003</v>
      </c>
      <c r="M430" s="133">
        <v>33.6</v>
      </c>
      <c r="N430" s="133">
        <v>33.43</v>
      </c>
      <c r="O430" s="133">
        <v>33.42</v>
      </c>
      <c r="P430" s="133">
        <v>33.700000000000003</v>
      </c>
      <c r="Q430" s="133">
        <v>34.06</v>
      </c>
      <c r="R430" s="133">
        <v>33.53</v>
      </c>
      <c r="S430" s="133">
        <v>33.049999999999997</v>
      </c>
      <c r="T430" s="133">
        <v>32.75</v>
      </c>
      <c r="U430" s="133">
        <v>34.340000000000003</v>
      </c>
      <c r="V430" s="133">
        <v>34.46</v>
      </c>
      <c r="W430" s="133">
        <v>33.950000000000003</v>
      </c>
      <c r="X430" s="133">
        <v>34.1</v>
      </c>
      <c r="Y430" s="133">
        <v>33.409999999999997</v>
      </c>
      <c r="Z430" s="133">
        <v>33.200000000000003</v>
      </c>
      <c r="AA430" s="133">
        <v>33.49</v>
      </c>
      <c r="AB430" s="133">
        <v>33.53</v>
      </c>
      <c r="AC430" s="133">
        <v>32.090000000000003</v>
      </c>
      <c r="AD430" s="133">
        <v>31.83</v>
      </c>
      <c r="AE430" s="133">
        <v>34.15</v>
      </c>
      <c r="AF430" s="133">
        <v>33.94</v>
      </c>
      <c r="AG430" s="133">
        <v>29.69</v>
      </c>
      <c r="AH430" s="133">
        <v>29.05</v>
      </c>
      <c r="AI430" s="133">
        <v>33.1</v>
      </c>
      <c r="AJ430" s="133">
        <v>32.72</v>
      </c>
      <c r="AK430" s="133">
        <v>33.17</v>
      </c>
      <c r="AL430" s="133">
        <v>32.92</v>
      </c>
      <c r="AM430" s="133">
        <v>32.47</v>
      </c>
      <c r="AN430" s="133">
        <v>32.53</v>
      </c>
      <c r="AO430" s="133">
        <v>33.46</v>
      </c>
      <c r="AP430" s="133">
        <v>33.64</v>
      </c>
      <c r="AQ430" s="133">
        <v>33.76</v>
      </c>
      <c r="AR430" s="133">
        <v>34.119999999999997</v>
      </c>
    </row>
    <row r="431" spans="1:44">
      <c r="A431" s="133">
        <v>428</v>
      </c>
      <c r="B431" s="133">
        <v>4270</v>
      </c>
      <c r="C431" s="137"/>
      <c r="D431" s="138" t="s">
        <v>317</v>
      </c>
      <c r="E431" s="143">
        <f t="shared" si="12"/>
        <v>33.296315789473688</v>
      </c>
      <c r="F431" s="143">
        <f t="shared" si="13"/>
        <v>33.159999999999997</v>
      </c>
      <c r="G431" s="133">
        <v>34.5</v>
      </c>
      <c r="H431" s="133">
        <v>34.159999999999997</v>
      </c>
      <c r="I431" s="133">
        <v>34.090000000000003</v>
      </c>
      <c r="J431" s="133">
        <v>34</v>
      </c>
      <c r="K431" s="133">
        <v>32.78</v>
      </c>
      <c r="L431" s="133">
        <v>32.86</v>
      </c>
      <c r="M431" s="133">
        <v>33.54</v>
      </c>
      <c r="N431" s="133">
        <v>33.39</v>
      </c>
      <c r="O431" s="133">
        <v>33.53</v>
      </c>
      <c r="P431" s="133">
        <v>33.700000000000003</v>
      </c>
      <c r="Q431" s="133">
        <v>33.96</v>
      </c>
      <c r="R431" s="133">
        <v>33.44</v>
      </c>
      <c r="S431" s="133">
        <v>32.979999999999997</v>
      </c>
      <c r="T431" s="133">
        <v>32.700000000000003</v>
      </c>
      <c r="U431" s="133">
        <v>34.340000000000003</v>
      </c>
      <c r="V431" s="133">
        <v>34.380000000000003</v>
      </c>
      <c r="W431" s="133">
        <v>34</v>
      </c>
      <c r="X431" s="133">
        <v>34.159999999999997</v>
      </c>
      <c r="Y431" s="133">
        <v>33.47</v>
      </c>
      <c r="Z431" s="133">
        <v>33.07</v>
      </c>
      <c r="AA431" s="133">
        <v>33.49</v>
      </c>
      <c r="AB431" s="133">
        <v>33.53</v>
      </c>
      <c r="AC431" s="133">
        <v>32.1</v>
      </c>
      <c r="AD431" s="133">
        <v>31.85</v>
      </c>
      <c r="AE431" s="133">
        <v>34.130000000000003</v>
      </c>
      <c r="AF431" s="133">
        <v>33.93</v>
      </c>
      <c r="AG431" s="133">
        <v>29.68</v>
      </c>
      <c r="AH431" s="133">
        <v>29.06</v>
      </c>
      <c r="AI431" s="133">
        <v>33.1</v>
      </c>
      <c r="AJ431" s="133">
        <v>32.630000000000003</v>
      </c>
      <c r="AK431" s="133">
        <v>33.22</v>
      </c>
      <c r="AL431" s="133">
        <v>32.81</v>
      </c>
      <c r="AM431" s="133">
        <v>32.46</v>
      </c>
      <c r="AN431" s="133">
        <v>32.520000000000003</v>
      </c>
      <c r="AO431" s="133">
        <v>33.479999999999997</v>
      </c>
      <c r="AP431" s="133">
        <v>33.67</v>
      </c>
      <c r="AQ431" s="133">
        <v>33.78</v>
      </c>
      <c r="AR431" s="133">
        <v>34.18</v>
      </c>
    </row>
    <row r="432" spans="1:44">
      <c r="A432" s="133">
        <v>429</v>
      </c>
      <c r="B432" s="133">
        <v>4280</v>
      </c>
      <c r="C432" s="137"/>
      <c r="D432" s="138" t="s">
        <v>317</v>
      </c>
      <c r="E432" s="143">
        <f t="shared" si="12"/>
        <v>33.287368421052626</v>
      </c>
      <c r="F432" s="143">
        <f t="shared" si="13"/>
        <v>33.133684210526312</v>
      </c>
      <c r="G432" s="133">
        <v>34.51</v>
      </c>
      <c r="H432" s="133">
        <v>34.119999999999997</v>
      </c>
      <c r="I432" s="133">
        <v>34.11</v>
      </c>
      <c r="J432" s="133">
        <v>33.94</v>
      </c>
      <c r="K432" s="133">
        <v>32.729999999999997</v>
      </c>
      <c r="L432" s="133">
        <v>32.799999999999997</v>
      </c>
      <c r="M432" s="133">
        <v>33.590000000000003</v>
      </c>
      <c r="N432" s="133">
        <v>33.44</v>
      </c>
      <c r="O432" s="133">
        <v>33.58</v>
      </c>
      <c r="P432" s="133">
        <v>33.71</v>
      </c>
      <c r="Q432" s="133">
        <v>33.880000000000003</v>
      </c>
      <c r="R432" s="133">
        <v>33.32</v>
      </c>
      <c r="S432" s="133">
        <v>33.03</v>
      </c>
      <c r="T432" s="133">
        <v>32.630000000000003</v>
      </c>
      <c r="U432" s="133">
        <v>34.29</v>
      </c>
      <c r="V432" s="133">
        <v>34.44</v>
      </c>
      <c r="W432" s="133">
        <v>34</v>
      </c>
      <c r="X432" s="133">
        <v>34.21</v>
      </c>
      <c r="Y432" s="133">
        <v>33.5</v>
      </c>
      <c r="Z432" s="133">
        <v>32.99</v>
      </c>
      <c r="AA432" s="133">
        <v>33.44</v>
      </c>
      <c r="AB432" s="133">
        <v>33.51</v>
      </c>
      <c r="AC432" s="133">
        <v>32.090000000000003</v>
      </c>
      <c r="AD432" s="133">
        <v>31.86</v>
      </c>
      <c r="AE432" s="133">
        <v>34.119999999999997</v>
      </c>
      <c r="AF432" s="133">
        <v>33.85</v>
      </c>
      <c r="AG432" s="133">
        <v>29.7</v>
      </c>
      <c r="AH432" s="133">
        <v>29.09</v>
      </c>
      <c r="AI432" s="133">
        <v>33.03</v>
      </c>
      <c r="AJ432" s="133">
        <v>32.57</v>
      </c>
      <c r="AK432" s="133">
        <v>33.19</v>
      </c>
      <c r="AL432" s="133">
        <v>32.72</v>
      </c>
      <c r="AM432" s="133">
        <v>32.43</v>
      </c>
      <c r="AN432" s="133">
        <v>32.5</v>
      </c>
      <c r="AO432" s="133">
        <v>33.479999999999997</v>
      </c>
      <c r="AP432" s="133">
        <v>33.700000000000003</v>
      </c>
      <c r="AQ432" s="133">
        <v>33.76</v>
      </c>
      <c r="AR432" s="133">
        <v>34.14</v>
      </c>
    </row>
    <row r="433" spans="1:44">
      <c r="A433" s="133">
        <v>430</v>
      </c>
      <c r="B433" s="133">
        <v>4290</v>
      </c>
      <c r="C433" s="137"/>
      <c r="D433" s="138" t="s">
        <v>317</v>
      </c>
      <c r="E433" s="143">
        <f t="shared" si="12"/>
        <v>33.278421052631579</v>
      </c>
      <c r="F433" s="143">
        <f t="shared" si="13"/>
        <v>33.119473684210519</v>
      </c>
      <c r="G433" s="133">
        <v>34.6</v>
      </c>
      <c r="H433" s="133">
        <v>34.22</v>
      </c>
      <c r="I433" s="133">
        <v>34.119999999999997</v>
      </c>
      <c r="J433" s="133">
        <v>33.979999999999997</v>
      </c>
      <c r="K433" s="133">
        <v>32.79</v>
      </c>
      <c r="L433" s="133">
        <v>32.770000000000003</v>
      </c>
      <c r="M433" s="133">
        <v>33.619999999999997</v>
      </c>
      <c r="N433" s="133">
        <v>33.35</v>
      </c>
      <c r="O433" s="133">
        <v>33.590000000000003</v>
      </c>
      <c r="P433" s="133">
        <v>33.69</v>
      </c>
      <c r="Q433" s="133">
        <v>33.89</v>
      </c>
      <c r="R433" s="133">
        <v>33.369999999999997</v>
      </c>
      <c r="S433" s="133">
        <v>33.090000000000003</v>
      </c>
      <c r="T433" s="133">
        <v>32.619999999999997</v>
      </c>
      <c r="U433" s="133">
        <v>34.25</v>
      </c>
      <c r="V433" s="133">
        <v>34.380000000000003</v>
      </c>
      <c r="W433" s="133">
        <v>33.97</v>
      </c>
      <c r="X433" s="133">
        <v>34.24</v>
      </c>
      <c r="Y433" s="133">
        <v>33.450000000000003</v>
      </c>
      <c r="Z433" s="133">
        <v>33.020000000000003</v>
      </c>
      <c r="AA433" s="133">
        <v>33.340000000000003</v>
      </c>
      <c r="AB433" s="133">
        <v>33.5</v>
      </c>
      <c r="AC433" s="133">
        <v>32.049999999999997</v>
      </c>
      <c r="AD433" s="133">
        <v>31.82</v>
      </c>
      <c r="AE433" s="133">
        <v>34.119999999999997</v>
      </c>
      <c r="AF433" s="133">
        <v>33.79</v>
      </c>
      <c r="AG433" s="133">
        <v>29.67</v>
      </c>
      <c r="AH433" s="133">
        <v>29.09</v>
      </c>
      <c r="AI433" s="133">
        <v>32.96</v>
      </c>
      <c r="AJ433" s="133">
        <v>32.65</v>
      </c>
      <c r="AK433" s="133">
        <v>33.21</v>
      </c>
      <c r="AL433" s="133">
        <v>32.74</v>
      </c>
      <c r="AM433" s="133">
        <v>32.43</v>
      </c>
      <c r="AN433" s="133">
        <v>32.49</v>
      </c>
      <c r="AO433" s="133">
        <v>33.4</v>
      </c>
      <c r="AP433" s="133">
        <v>33.54</v>
      </c>
      <c r="AQ433" s="133">
        <v>33.74</v>
      </c>
      <c r="AR433" s="133">
        <v>34.01</v>
      </c>
    </row>
    <row r="434" spans="1:44">
      <c r="A434" s="133">
        <v>431</v>
      </c>
      <c r="B434" s="133">
        <v>4300</v>
      </c>
      <c r="C434" s="137"/>
      <c r="D434" s="138" t="s">
        <v>317</v>
      </c>
      <c r="E434" s="143">
        <f t="shared" si="12"/>
        <v>33.272631578947369</v>
      </c>
      <c r="F434" s="143">
        <f t="shared" si="13"/>
        <v>33.106842105263162</v>
      </c>
      <c r="G434" s="133">
        <v>34.81</v>
      </c>
      <c r="H434" s="133">
        <v>34.340000000000003</v>
      </c>
      <c r="I434" s="133">
        <v>34.18</v>
      </c>
      <c r="J434" s="133">
        <v>34.020000000000003</v>
      </c>
      <c r="K434" s="133">
        <v>32.76</v>
      </c>
      <c r="L434" s="133">
        <v>32.770000000000003</v>
      </c>
      <c r="M434" s="133">
        <v>33.54</v>
      </c>
      <c r="N434" s="133">
        <v>33.26</v>
      </c>
      <c r="O434" s="133">
        <v>33.549999999999997</v>
      </c>
      <c r="P434" s="133">
        <v>33.64</v>
      </c>
      <c r="Q434" s="133">
        <v>33.89</v>
      </c>
      <c r="R434" s="133">
        <v>33.380000000000003</v>
      </c>
      <c r="S434" s="133">
        <v>33.11</v>
      </c>
      <c r="T434" s="133">
        <v>32.58</v>
      </c>
      <c r="U434" s="133">
        <v>34.130000000000003</v>
      </c>
      <c r="V434" s="133">
        <v>34.35</v>
      </c>
      <c r="W434" s="133">
        <v>34.020000000000003</v>
      </c>
      <c r="X434" s="133">
        <v>34.11</v>
      </c>
      <c r="Y434" s="133">
        <v>33.36</v>
      </c>
      <c r="Z434" s="133">
        <v>32.950000000000003</v>
      </c>
      <c r="AA434" s="133">
        <v>33.270000000000003</v>
      </c>
      <c r="AB434" s="133">
        <v>33.450000000000003</v>
      </c>
      <c r="AC434" s="133">
        <v>32.04</v>
      </c>
      <c r="AD434" s="133">
        <v>31.8</v>
      </c>
      <c r="AE434" s="133">
        <v>34.07</v>
      </c>
      <c r="AF434" s="133">
        <v>33.81</v>
      </c>
      <c r="AG434" s="133">
        <v>29.69</v>
      </c>
      <c r="AH434" s="133">
        <v>29.07</v>
      </c>
      <c r="AI434" s="133">
        <v>32.9</v>
      </c>
      <c r="AJ434" s="133">
        <v>32.69</v>
      </c>
      <c r="AK434" s="133">
        <v>33.1</v>
      </c>
      <c r="AL434" s="133">
        <v>32.65</v>
      </c>
      <c r="AM434" s="133">
        <v>32.46</v>
      </c>
      <c r="AN434" s="133">
        <v>32.479999999999997</v>
      </c>
      <c r="AO434" s="133">
        <v>33.35</v>
      </c>
      <c r="AP434" s="133">
        <v>33.46</v>
      </c>
      <c r="AQ434" s="133">
        <v>33.950000000000003</v>
      </c>
      <c r="AR434" s="133">
        <v>34.22</v>
      </c>
    </row>
    <row r="435" spans="1:44">
      <c r="A435" s="133">
        <v>432</v>
      </c>
      <c r="B435" s="133">
        <v>4310</v>
      </c>
      <c r="C435" s="137"/>
      <c r="D435" s="138" t="s">
        <v>317</v>
      </c>
      <c r="E435" s="143">
        <f t="shared" si="12"/>
        <v>33.285789473684211</v>
      </c>
      <c r="F435" s="143">
        <f t="shared" si="13"/>
        <v>33.125263157894743</v>
      </c>
      <c r="G435" s="133">
        <v>34.93</v>
      </c>
      <c r="H435" s="133">
        <v>34.4</v>
      </c>
      <c r="I435" s="133">
        <v>34.21</v>
      </c>
      <c r="J435" s="133">
        <v>33.979999999999997</v>
      </c>
      <c r="K435" s="133">
        <v>32.67</v>
      </c>
      <c r="L435" s="133">
        <v>32.81</v>
      </c>
      <c r="M435" s="133">
        <v>33.53</v>
      </c>
      <c r="N435" s="133">
        <v>33.229999999999997</v>
      </c>
      <c r="O435" s="133">
        <v>33.49</v>
      </c>
      <c r="P435" s="133">
        <v>33.58</v>
      </c>
      <c r="Q435" s="133">
        <v>33.89</v>
      </c>
      <c r="R435" s="133">
        <v>33.47</v>
      </c>
      <c r="S435" s="133">
        <v>33.15</v>
      </c>
      <c r="T435" s="133">
        <v>32.58</v>
      </c>
      <c r="U435" s="133">
        <v>34.14</v>
      </c>
      <c r="V435" s="133">
        <v>34.32</v>
      </c>
      <c r="W435" s="133">
        <v>34.04</v>
      </c>
      <c r="X435" s="133">
        <v>34.1</v>
      </c>
      <c r="Y435" s="133">
        <v>33.270000000000003</v>
      </c>
      <c r="Z435" s="133">
        <v>32.93</v>
      </c>
      <c r="AA435" s="133">
        <v>33.31</v>
      </c>
      <c r="AB435" s="133">
        <v>33.49</v>
      </c>
      <c r="AC435" s="133">
        <v>31.97</v>
      </c>
      <c r="AD435" s="133">
        <v>31.85</v>
      </c>
      <c r="AE435" s="133">
        <v>34.08</v>
      </c>
      <c r="AF435" s="133">
        <v>33.79</v>
      </c>
      <c r="AG435" s="133">
        <v>29.74</v>
      </c>
      <c r="AH435" s="133">
        <v>29.08</v>
      </c>
      <c r="AI435" s="133">
        <v>32.89</v>
      </c>
      <c r="AJ435" s="133">
        <v>32.67</v>
      </c>
      <c r="AK435" s="133">
        <v>33.090000000000003</v>
      </c>
      <c r="AL435" s="133">
        <v>32.72</v>
      </c>
      <c r="AM435" s="133">
        <v>32.479999999999997</v>
      </c>
      <c r="AN435" s="133">
        <v>32.479999999999997</v>
      </c>
      <c r="AO435" s="133">
        <v>33.450000000000003</v>
      </c>
      <c r="AP435" s="133">
        <v>33.549999999999997</v>
      </c>
      <c r="AQ435" s="133">
        <v>34.1</v>
      </c>
      <c r="AR435" s="133">
        <v>34.35</v>
      </c>
    </row>
    <row r="436" spans="1:44">
      <c r="A436" s="133">
        <v>433</v>
      </c>
      <c r="B436" s="133">
        <v>4320</v>
      </c>
      <c r="C436" s="135">
        <v>72</v>
      </c>
      <c r="D436" s="138" t="s">
        <v>317</v>
      </c>
      <c r="E436" s="143">
        <f t="shared" si="12"/>
        <v>33.288421052631584</v>
      </c>
      <c r="F436" s="143">
        <f t="shared" si="13"/>
        <v>33.148947368421048</v>
      </c>
      <c r="G436" s="133">
        <v>35.01</v>
      </c>
      <c r="H436" s="133">
        <v>34.44</v>
      </c>
      <c r="I436" s="133">
        <v>34.35</v>
      </c>
      <c r="J436" s="133">
        <v>34.17</v>
      </c>
      <c r="K436" s="133">
        <v>32.729999999999997</v>
      </c>
      <c r="L436" s="133">
        <v>32.86</v>
      </c>
      <c r="M436" s="133">
        <v>33.54</v>
      </c>
      <c r="N436" s="133">
        <v>33.270000000000003</v>
      </c>
      <c r="O436" s="133">
        <v>33.49</v>
      </c>
      <c r="P436" s="133">
        <v>33.549999999999997</v>
      </c>
      <c r="Q436" s="133">
        <v>33.89</v>
      </c>
      <c r="R436" s="133">
        <v>33.479999999999997</v>
      </c>
      <c r="S436" s="133">
        <v>33.11</v>
      </c>
      <c r="T436" s="133">
        <v>32.659999999999997</v>
      </c>
      <c r="U436" s="133">
        <v>34.04</v>
      </c>
      <c r="V436" s="133">
        <v>34.340000000000003</v>
      </c>
      <c r="W436" s="133">
        <v>34.119999999999997</v>
      </c>
      <c r="X436" s="133">
        <v>34.229999999999997</v>
      </c>
      <c r="Y436" s="133">
        <v>33.28</v>
      </c>
      <c r="Z436" s="133">
        <v>32.99</v>
      </c>
      <c r="AA436" s="133">
        <v>33.380000000000003</v>
      </c>
      <c r="AB436" s="133">
        <v>33.520000000000003</v>
      </c>
      <c r="AC436" s="133">
        <v>31.92</v>
      </c>
      <c r="AD436" s="133">
        <v>31.81</v>
      </c>
      <c r="AE436" s="133">
        <v>34.14</v>
      </c>
      <c r="AF436" s="133">
        <v>33.82</v>
      </c>
      <c r="AG436" s="133">
        <v>29.78</v>
      </c>
      <c r="AH436" s="133">
        <v>29.06</v>
      </c>
      <c r="AI436" s="133">
        <v>32.880000000000003</v>
      </c>
      <c r="AJ436" s="133">
        <v>32.69</v>
      </c>
      <c r="AK436" s="133">
        <v>33.08</v>
      </c>
      <c r="AL436" s="133">
        <v>32.78</v>
      </c>
      <c r="AM436" s="133">
        <v>32.46</v>
      </c>
      <c r="AN436" s="133">
        <v>32.520000000000003</v>
      </c>
      <c r="AO436" s="133">
        <v>33.42</v>
      </c>
      <c r="AP436" s="133">
        <v>33.46</v>
      </c>
      <c r="AQ436" s="133">
        <v>33.86</v>
      </c>
      <c r="AR436" s="133">
        <v>34.18</v>
      </c>
    </row>
    <row r="437" spans="1:44">
      <c r="A437" s="133">
        <v>434</v>
      </c>
      <c r="B437" s="133">
        <v>4330</v>
      </c>
      <c r="C437" s="137"/>
      <c r="D437" s="138" t="s">
        <v>317</v>
      </c>
      <c r="E437" s="143">
        <f t="shared" si="12"/>
        <v>33.31</v>
      </c>
      <c r="F437" s="143">
        <f t="shared" si="13"/>
        <v>33.170526315789473</v>
      </c>
      <c r="G437" s="133">
        <v>35.06</v>
      </c>
      <c r="H437" s="133">
        <v>34.47</v>
      </c>
      <c r="I437" s="133">
        <v>34.53</v>
      </c>
      <c r="J437" s="133">
        <v>34.33</v>
      </c>
      <c r="K437" s="133">
        <v>32.69</v>
      </c>
      <c r="L437" s="133">
        <v>32.89</v>
      </c>
      <c r="M437" s="133">
        <v>33.58</v>
      </c>
      <c r="N437" s="133">
        <v>33.33</v>
      </c>
      <c r="O437" s="133">
        <v>33.53</v>
      </c>
      <c r="P437" s="133">
        <v>33.549999999999997</v>
      </c>
      <c r="Q437" s="133">
        <v>33.92</v>
      </c>
      <c r="R437" s="133">
        <v>33.49</v>
      </c>
      <c r="S437" s="133">
        <v>33.11</v>
      </c>
      <c r="T437" s="133">
        <v>32.6</v>
      </c>
      <c r="U437" s="133">
        <v>34.22</v>
      </c>
      <c r="V437" s="133">
        <v>34.28</v>
      </c>
      <c r="W437" s="133">
        <v>34.15</v>
      </c>
      <c r="X437" s="133">
        <v>34.29</v>
      </c>
      <c r="Y437" s="133">
        <v>33.29</v>
      </c>
      <c r="Z437" s="133">
        <v>33.020000000000003</v>
      </c>
      <c r="AA437" s="133">
        <v>33.42</v>
      </c>
      <c r="AB437" s="133">
        <v>33.549999999999997</v>
      </c>
      <c r="AC437" s="133">
        <v>31.9</v>
      </c>
      <c r="AD437" s="133">
        <v>31.82</v>
      </c>
      <c r="AE437" s="133">
        <v>34.19</v>
      </c>
      <c r="AF437" s="133">
        <v>33.9</v>
      </c>
      <c r="AG437" s="133">
        <v>29.77</v>
      </c>
      <c r="AH437" s="133">
        <v>29.05</v>
      </c>
      <c r="AI437" s="133">
        <v>32.82</v>
      </c>
      <c r="AJ437" s="133">
        <v>32.69</v>
      </c>
      <c r="AK437" s="133">
        <v>33.08</v>
      </c>
      <c r="AL437" s="133">
        <v>32.840000000000003</v>
      </c>
      <c r="AM437" s="133">
        <v>32.44</v>
      </c>
      <c r="AN437" s="133">
        <v>32.53</v>
      </c>
      <c r="AO437" s="133">
        <v>33.409999999999997</v>
      </c>
      <c r="AP437" s="133">
        <v>33.479999999999997</v>
      </c>
      <c r="AQ437" s="133">
        <v>33.78</v>
      </c>
      <c r="AR437" s="133">
        <v>34.130000000000003</v>
      </c>
    </row>
    <row r="438" spans="1:44">
      <c r="A438" s="133">
        <v>435</v>
      </c>
      <c r="B438" s="133">
        <v>4340</v>
      </c>
      <c r="C438" s="137"/>
      <c r="D438" s="138" t="s">
        <v>317</v>
      </c>
      <c r="E438" s="143">
        <f t="shared" si="12"/>
        <v>33.330000000000013</v>
      </c>
      <c r="F438" s="143">
        <f t="shared" si="13"/>
        <v>33.160526315789468</v>
      </c>
      <c r="G438" s="133">
        <v>35.1</v>
      </c>
      <c r="H438" s="133">
        <v>34.49</v>
      </c>
      <c r="I438" s="133">
        <v>34.630000000000003</v>
      </c>
      <c r="J438" s="133">
        <v>34.44</v>
      </c>
      <c r="K438" s="133">
        <v>32.729999999999997</v>
      </c>
      <c r="L438" s="133">
        <v>32.880000000000003</v>
      </c>
      <c r="M438" s="133">
        <v>33.549999999999997</v>
      </c>
      <c r="N438" s="133">
        <v>33.28</v>
      </c>
      <c r="O438" s="133">
        <v>33.619999999999997</v>
      </c>
      <c r="P438" s="133">
        <v>33.53</v>
      </c>
      <c r="Q438" s="133">
        <v>33.93</v>
      </c>
      <c r="R438" s="133">
        <v>33.44</v>
      </c>
      <c r="S438" s="133">
        <v>33</v>
      </c>
      <c r="T438" s="133">
        <v>32.46</v>
      </c>
      <c r="U438" s="133">
        <v>34.24</v>
      </c>
      <c r="V438" s="133">
        <v>34.229999999999997</v>
      </c>
      <c r="W438" s="133">
        <v>34.229999999999997</v>
      </c>
      <c r="X438" s="133">
        <v>34.26</v>
      </c>
      <c r="Y438" s="133">
        <v>33.32</v>
      </c>
      <c r="Z438" s="133">
        <v>33.06</v>
      </c>
      <c r="AA438" s="133">
        <v>33.42</v>
      </c>
      <c r="AB438" s="133">
        <v>33.56</v>
      </c>
      <c r="AC438" s="133">
        <v>31.88</v>
      </c>
      <c r="AD438" s="133">
        <v>31.82</v>
      </c>
      <c r="AE438" s="133">
        <v>34.24</v>
      </c>
      <c r="AF438" s="133">
        <v>33.97</v>
      </c>
      <c r="AG438" s="133">
        <v>29.79</v>
      </c>
      <c r="AH438" s="133">
        <v>29.06</v>
      </c>
      <c r="AI438" s="133">
        <v>32.83</v>
      </c>
      <c r="AJ438" s="133">
        <v>32.590000000000003</v>
      </c>
      <c r="AK438" s="133">
        <v>33.14</v>
      </c>
      <c r="AL438" s="133">
        <v>32.869999999999997</v>
      </c>
      <c r="AM438" s="133">
        <v>32.44</v>
      </c>
      <c r="AN438" s="133">
        <v>32.520000000000003</v>
      </c>
      <c r="AO438" s="133">
        <v>33.47</v>
      </c>
      <c r="AP438" s="133">
        <v>33.520000000000003</v>
      </c>
      <c r="AQ438" s="133">
        <v>33.71</v>
      </c>
      <c r="AR438" s="133">
        <v>34.07</v>
      </c>
    </row>
    <row r="439" spans="1:44">
      <c r="A439" s="133">
        <v>436</v>
      </c>
      <c r="B439" s="133">
        <v>4350</v>
      </c>
      <c r="C439" s="137"/>
      <c r="D439" s="138" t="s">
        <v>317</v>
      </c>
      <c r="E439" s="143">
        <f t="shared" si="12"/>
        <v>33.319999999999993</v>
      </c>
      <c r="F439" s="143">
        <f t="shared" si="13"/>
        <v>33.168947368421051</v>
      </c>
      <c r="G439" s="133">
        <v>35.14</v>
      </c>
      <c r="H439" s="133">
        <v>34.5</v>
      </c>
      <c r="I439" s="133">
        <v>34.72</v>
      </c>
      <c r="J439" s="133">
        <v>34.520000000000003</v>
      </c>
      <c r="K439" s="133">
        <v>32.78</v>
      </c>
      <c r="L439" s="133">
        <v>32.94</v>
      </c>
      <c r="M439" s="133">
        <v>33.47</v>
      </c>
      <c r="N439" s="133">
        <v>33.200000000000003</v>
      </c>
      <c r="O439" s="133">
        <v>33.58</v>
      </c>
      <c r="P439" s="133">
        <v>33.549999999999997</v>
      </c>
      <c r="Q439" s="133">
        <v>33.94</v>
      </c>
      <c r="R439" s="133">
        <v>33.380000000000003</v>
      </c>
      <c r="S439" s="133">
        <v>33.03</v>
      </c>
      <c r="T439" s="133">
        <v>32.57</v>
      </c>
      <c r="U439" s="133">
        <v>34.06</v>
      </c>
      <c r="V439" s="133">
        <v>34.19</v>
      </c>
      <c r="W439" s="133">
        <v>34.159999999999997</v>
      </c>
      <c r="X439" s="133">
        <v>34.369999999999997</v>
      </c>
      <c r="Y439" s="133">
        <v>33.31</v>
      </c>
      <c r="Z439" s="133">
        <v>33.07</v>
      </c>
      <c r="AA439" s="133">
        <v>33.44</v>
      </c>
      <c r="AB439" s="133">
        <v>33.58</v>
      </c>
      <c r="AC439" s="133">
        <v>31.88</v>
      </c>
      <c r="AD439" s="133">
        <v>31.85</v>
      </c>
      <c r="AE439" s="133">
        <v>34.28</v>
      </c>
      <c r="AF439" s="133">
        <v>34.04</v>
      </c>
      <c r="AG439" s="133">
        <v>29.77</v>
      </c>
      <c r="AH439" s="133">
        <v>29.07</v>
      </c>
      <c r="AI439" s="133">
        <v>32.81</v>
      </c>
      <c r="AJ439" s="133">
        <v>32.61</v>
      </c>
      <c r="AK439" s="133">
        <v>33.159999999999997</v>
      </c>
      <c r="AL439" s="133">
        <v>32.909999999999997</v>
      </c>
      <c r="AM439" s="133">
        <v>32.479999999999997</v>
      </c>
      <c r="AN439" s="133">
        <v>32.44</v>
      </c>
      <c r="AO439" s="133">
        <v>33.380000000000003</v>
      </c>
      <c r="AP439" s="133">
        <v>33.47</v>
      </c>
      <c r="AQ439" s="133">
        <v>33.69</v>
      </c>
      <c r="AR439" s="133">
        <v>33.950000000000003</v>
      </c>
    </row>
    <row r="440" spans="1:44">
      <c r="A440" s="133">
        <v>437</v>
      </c>
      <c r="B440" s="133">
        <v>4360</v>
      </c>
      <c r="C440" s="137"/>
      <c r="D440" s="138" t="s">
        <v>317</v>
      </c>
      <c r="E440" s="143">
        <f t="shared" si="12"/>
        <v>33.315789473684205</v>
      </c>
      <c r="F440" s="143">
        <f t="shared" si="13"/>
        <v>33.182105263157894</v>
      </c>
      <c r="G440" s="133">
        <v>35.15</v>
      </c>
      <c r="H440" s="133">
        <v>34.51</v>
      </c>
      <c r="I440" s="133">
        <v>34.770000000000003</v>
      </c>
      <c r="J440" s="133">
        <v>34.590000000000003</v>
      </c>
      <c r="K440" s="133">
        <v>32.69</v>
      </c>
      <c r="L440" s="133">
        <v>32.99</v>
      </c>
      <c r="M440" s="133">
        <v>33.39</v>
      </c>
      <c r="N440" s="133">
        <v>33.21</v>
      </c>
      <c r="O440" s="133">
        <v>33.58</v>
      </c>
      <c r="P440" s="133">
        <v>33.57</v>
      </c>
      <c r="Q440" s="133">
        <v>33.89</v>
      </c>
      <c r="R440" s="133">
        <v>33.39</v>
      </c>
      <c r="S440" s="133">
        <v>32.950000000000003</v>
      </c>
      <c r="T440" s="133">
        <v>32.67</v>
      </c>
      <c r="U440" s="133">
        <v>33.94</v>
      </c>
      <c r="V440" s="133">
        <v>34.130000000000003</v>
      </c>
      <c r="W440" s="133">
        <v>34.21</v>
      </c>
      <c r="X440" s="133">
        <v>34.29</v>
      </c>
      <c r="Y440" s="133">
        <v>33.33</v>
      </c>
      <c r="Z440" s="133">
        <v>33.06</v>
      </c>
      <c r="AA440" s="133">
        <v>33.479999999999997</v>
      </c>
      <c r="AB440" s="133">
        <v>33.590000000000003</v>
      </c>
      <c r="AC440" s="133">
        <v>31.83</v>
      </c>
      <c r="AD440" s="133">
        <v>31.81</v>
      </c>
      <c r="AE440" s="133">
        <v>34.31</v>
      </c>
      <c r="AF440" s="133">
        <v>34.07</v>
      </c>
      <c r="AG440" s="133">
        <v>29.78</v>
      </c>
      <c r="AH440" s="133">
        <v>29.05</v>
      </c>
      <c r="AI440" s="133">
        <v>32.82</v>
      </c>
      <c r="AJ440" s="133">
        <v>32.619999999999997</v>
      </c>
      <c r="AK440" s="133">
        <v>33.11</v>
      </c>
      <c r="AL440" s="133">
        <v>32.92</v>
      </c>
      <c r="AM440" s="133">
        <v>32.479999999999997</v>
      </c>
      <c r="AN440" s="133">
        <v>32.42</v>
      </c>
      <c r="AO440" s="133">
        <v>33.61</v>
      </c>
      <c r="AP440" s="133">
        <v>33.61</v>
      </c>
      <c r="AQ440" s="133">
        <v>33.68</v>
      </c>
      <c r="AR440" s="133">
        <v>33.96</v>
      </c>
    </row>
    <row r="441" spans="1:44">
      <c r="A441" s="133">
        <v>438</v>
      </c>
      <c r="B441" s="133">
        <v>4370</v>
      </c>
      <c r="C441" s="137"/>
      <c r="D441" s="138" t="s">
        <v>317</v>
      </c>
      <c r="E441" s="143">
        <f t="shared" si="12"/>
        <v>33.320526315789472</v>
      </c>
      <c r="F441" s="143">
        <f t="shared" si="13"/>
        <v>33.202631578947368</v>
      </c>
      <c r="G441" s="133">
        <v>35.159999999999997</v>
      </c>
      <c r="H441" s="133">
        <v>34.520000000000003</v>
      </c>
      <c r="I441" s="133">
        <v>34.83</v>
      </c>
      <c r="J441" s="133">
        <v>34.65</v>
      </c>
      <c r="K441" s="133">
        <v>32.64</v>
      </c>
      <c r="L441" s="133">
        <v>33.01</v>
      </c>
      <c r="M441" s="133">
        <v>33.42</v>
      </c>
      <c r="N441" s="133">
        <v>33.29</v>
      </c>
      <c r="O441" s="133">
        <v>33.590000000000003</v>
      </c>
      <c r="P441" s="133">
        <v>33.58</v>
      </c>
      <c r="Q441" s="133">
        <v>33.96</v>
      </c>
      <c r="R441" s="133">
        <v>33.43</v>
      </c>
      <c r="S441" s="133">
        <v>33.01</v>
      </c>
      <c r="T441" s="133">
        <v>32.79</v>
      </c>
      <c r="U441" s="133">
        <v>33.74</v>
      </c>
      <c r="V441" s="133">
        <v>34.049999999999997</v>
      </c>
      <c r="W441" s="133">
        <v>34.200000000000003</v>
      </c>
      <c r="X441" s="133">
        <v>34.32</v>
      </c>
      <c r="Y441" s="133">
        <v>33.340000000000003</v>
      </c>
      <c r="Z441" s="133">
        <v>33.06</v>
      </c>
      <c r="AA441" s="133">
        <v>33.51</v>
      </c>
      <c r="AB441" s="133">
        <v>33.61</v>
      </c>
      <c r="AC441" s="133">
        <v>31.72</v>
      </c>
      <c r="AD441" s="133">
        <v>31.76</v>
      </c>
      <c r="AE441" s="133">
        <v>34.36</v>
      </c>
      <c r="AF441" s="133">
        <v>34.1</v>
      </c>
      <c r="AG441" s="133">
        <v>29.82</v>
      </c>
      <c r="AH441" s="133">
        <v>29.05</v>
      </c>
      <c r="AI441" s="133">
        <v>32.79</v>
      </c>
      <c r="AJ441" s="133">
        <v>32.6</v>
      </c>
      <c r="AK441" s="133">
        <v>33.159999999999997</v>
      </c>
      <c r="AL441" s="133">
        <v>33.06</v>
      </c>
      <c r="AM441" s="133">
        <v>32.47</v>
      </c>
      <c r="AN441" s="133">
        <v>32.369999999999997</v>
      </c>
      <c r="AO441" s="133">
        <v>33.76</v>
      </c>
      <c r="AP441" s="133">
        <v>33.69</v>
      </c>
      <c r="AQ441" s="133">
        <v>33.61</v>
      </c>
      <c r="AR441" s="133">
        <v>33.909999999999997</v>
      </c>
    </row>
    <row r="442" spans="1:44">
      <c r="A442" s="133">
        <v>439</v>
      </c>
      <c r="B442" s="133">
        <v>4380</v>
      </c>
      <c r="C442" s="135">
        <v>73</v>
      </c>
      <c r="D442" s="138" t="s">
        <v>317</v>
      </c>
      <c r="E442" s="143">
        <f t="shared" si="12"/>
        <v>33.304736842105264</v>
      </c>
      <c r="F442" s="143">
        <f t="shared" si="13"/>
        <v>33.203684210526319</v>
      </c>
      <c r="G442" s="133">
        <v>35.18</v>
      </c>
      <c r="H442" s="133">
        <v>34.520000000000003</v>
      </c>
      <c r="I442" s="133">
        <v>34.880000000000003</v>
      </c>
      <c r="J442" s="133">
        <v>34.71</v>
      </c>
      <c r="K442" s="133">
        <v>32.54</v>
      </c>
      <c r="L442" s="133">
        <v>33</v>
      </c>
      <c r="M442" s="133">
        <v>33.49</v>
      </c>
      <c r="N442" s="133">
        <v>33.340000000000003</v>
      </c>
      <c r="O442" s="133">
        <v>33.57</v>
      </c>
      <c r="P442" s="133">
        <v>33.58</v>
      </c>
      <c r="Q442" s="133">
        <v>34.090000000000003</v>
      </c>
      <c r="R442" s="133">
        <v>33.549999999999997</v>
      </c>
      <c r="S442" s="133">
        <v>32.909999999999997</v>
      </c>
      <c r="T442" s="133">
        <v>32.79</v>
      </c>
      <c r="U442" s="133">
        <v>33.54</v>
      </c>
      <c r="V442" s="133">
        <v>34</v>
      </c>
      <c r="W442" s="133">
        <v>34.19</v>
      </c>
      <c r="X442" s="133">
        <v>34.29</v>
      </c>
      <c r="Y442" s="133">
        <v>33.35</v>
      </c>
      <c r="Z442" s="133">
        <v>33.04</v>
      </c>
      <c r="AA442" s="133">
        <v>33.520000000000003</v>
      </c>
      <c r="AB442" s="133">
        <v>33.619999999999997</v>
      </c>
      <c r="AC442" s="133">
        <v>31.63</v>
      </c>
      <c r="AD442" s="133">
        <v>31.74</v>
      </c>
      <c r="AE442" s="133">
        <v>34.39</v>
      </c>
      <c r="AF442" s="133">
        <v>34.130000000000003</v>
      </c>
      <c r="AG442" s="133">
        <v>29.85</v>
      </c>
      <c r="AH442" s="133">
        <v>29.06</v>
      </c>
      <c r="AI442" s="133">
        <v>32.76</v>
      </c>
      <c r="AJ442" s="133">
        <v>32.6</v>
      </c>
      <c r="AK442" s="133">
        <v>33.17</v>
      </c>
      <c r="AL442" s="133">
        <v>33</v>
      </c>
      <c r="AM442" s="133">
        <v>32.42</v>
      </c>
      <c r="AN442" s="133">
        <v>32.369999999999997</v>
      </c>
      <c r="AO442" s="133">
        <v>33.75</v>
      </c>
      <c r="AP442" s="133">
        <v>33.65</v>
      </c>
      <c r="AQ442" s="133">
        <v>33.56</v>
      </c>
      <c r="AR442" s="133">
        <v>33.880000000000003</v>
      </c>
    </row>
    <row r="443" spans="1:44">
      <c r="A443" s="133">
        <v>440</v>
      </c>
      <c r="B443" s="133">
        <v>4390</v>
      </c>
      <c r="C443" s="137"/>
      <c r="D443" s="138" t="s">
        <v>317</v>
      </c>
      <c r="E443" s="143">
        <f t="shared" si="12"/>
        <v>33.299999999999997</v>
      </c>
      <c r="F443" s="143">
        <f t="shared" si="13"/>
        <v>33.20315789473684</v>
      </c>
      <c r="G443" s="133">
        <v>35.200000000000003</v>
      </c>
      <c r="H443" s="133">
        <v>34.54</v>
      </c>
      <c r="I443" s="133">
        <v>34.93</v>
      </c>
      <c r="J443" s="133">
        <v>34.75</v>
      </c>
      <c r="K443" s="133">
        <v>32.46</v>
      </c>
      <c r="L443" s="133">
        <v>32.96</v>
      </c>
      <c r="M443" s="133">
        <v>33.53</v>
      </c>
      <c r="N443" s="133">
        <v>33.44</v>
      </c>
      <c r="O443" s="133">
        <v>33.58</v>
      </c>
      <c r="P443" s="133">
        <v>33.58</v>
      </c>
      <c r="Q443" s="133">
        <v>34.32</v>
      </c>
      <c r="R443" s="133">
        <v>33.78</v>
      </c>
      <c r="S443" s="133">
        <v>32.979999999999997</v>
      </c>
      <c r="T443" s="133">
        <v>32.76</v>
      </c>
      <c r="U443" s="133">
        <v>33.369999999999997</v>
      </c>
      <c r="V443" s="133">
        <v>34.01</v>
      </c>
      <c r="W443" s="133">
        <v>34.04</v>
      </c>
      <c r="X443" s="133">
        <v>34.090000000000003</v>
      </c>
      <c r="Y443" s="133">
        <v>33.28</v>
      </c>
      <c r="Z443" s="133">
        <v>33.020000000000003</v>
      </c>
      <c r="AA443" s="133">
        <v>33.54</v>
      </c>
      <c r="AB443" s="133">
        <v>33.57</v>
      </c>
      <c r="AC443" s="133">
        <v>31.58</v>
      </c>
      <c r="AD443" s="133">
        <v>31.7</v>
      </c>
      <c r="AE443" s="133">
        <v>34.42</v>
      </c>
      <c r="AF443" s="133">
        <v>34.14</v>
      </c>
      <c r="AG443" s="133">
        <v>29.87</v>
      </c>
      <c r="AH443" s="133">
        <v>29.06</v>
      </c>
      <c r="AI443" s="133">
        <v>32.770000000000003</v>
      </c>
      <c r="AJ443" s="133">
        <v>32.64</v>
      </c>
      <c r="AK443" s="133">
        <v>33.200000000000003</v>
      </c>
      <c r="AL443" s="133">
        <v>33.01</v>
      </c>
      <c r="AM443" s="133">
        <v>32.380000000000003</v>
      </c>
      <c r="AN443" s="133">
        <v>32.35</v>
      </c>
      <c r="AO443" s="133">
        <v>33.659999999999997</v>
      </c>
      <c r="AP443" s="133">
        <v>33.58</v>
      </c>
      <c r="AQ443" s="133">
        <v>33.590000000000003</v>
      </c>
      <c r="AR443" s="133">
        <v>33.880000000000003</v>
      </c>
    </row>
    <row r="444" spans="1:44">
      <c r="A444" s="133">
        <v>441</v>
      </c>
      <c r="B444" s="133">
        <v>4400</v>
      </c>
      <c r="C444" s="137"/>
      <c r="D444" s="138" t="s">
        <v>317</v>
      </c>
      <c r="E444" s="143">
        <f t="shared" si="12"/>
        <v>33.300000000000004</v>
      </c>
      <c r="F444" s="143">
        <f t="shared" si="13"/>
        <v>33.20473684210527</v>
      </c>
      <c r="G444" s="133">
        <v>35.22</v>
      </c>
      <c r="H444" s="133">
        <v>34.54</v>
      </c>
      <c r="I444" s="133">
        <v>34.979999999999997</v>
      </c>
      <c r="J444" s="133">
        <v>34.799999999999997</v>
      </c>
      <c r="K444" s="133">
        <v>32.42</v>
      </c>
      <c r="L444" s="133">
        <v>32.93</v>
      </c>
      <c r="M444" s="133">
        <v>33.51</v>
      </c>
      <c r="N444" s="133">
        <v>33.42</v>
      </c>
      <c r="O444" s="133">
        <v>33.58</v>
      </c>
      <c r="P444" s="133">
        <v>33.619999999999997</v>
      </c>
      <c r="Q444" s="133">
        <v>34.47</v>
      </c>
      <c r="R444" s="133">
        <v>33.92</v>
      </c>
      <c r="S444" s="133">
        <v>32.94</v>
      </c>
      <c r="T444" s="133">
        <v>32.700000000000003</v>
      </c>
      <c r="U444" s="133">
        <v>33.26</v>
      </c>
      <c r="V444" s="133">
        <v>34.01</v>
      </c>
      <c r="W444" s="133">
        <v>34.04</v>
      </c>
      <c r="X444" s="133">
        <v>34.07</v>
      </c>
      <c r="Y444" s="133">
        <v>33.299999999999997</v>
      </c>
      <c r="Z444" s="133">
        <v>33.06</v>
      </c>
      <c r="AA444" s="133">
        <v>33.56</v>
      </c>
      <c r="AB444" s="133">
        <v>33.5</v>
      </c>
      <c r="AC444" s="133">
        <v>31.62</v>
      </c>
      <c r="AD444" s="133">
        <v>31.62</v>
      </c>
      <c r="AE444" s="133">
        <v>34.46</v>
      </c>
      <c r="AF444" s="133">
        <v>34.19</v>
      </c>
      <c r="AG444" s="133">
        <v>29.87</v>
      </c>
      <c r="AH444" s="133">
        <v>29.03</v>
      </c>
      <c r="AI444" s="133">
        <v>32.78</v>
      </c>
      <c r="AJ444" s="133">
        <v>32.65</v>
      </c>
      <c r="AK444" s="133">
        <v>33.15</v>
      </c>
      <c r="AL444" s="133">
        <v>33.090000000000003</v>
      </c>
      <c r="AM444" s="133">
        <v>32.32</v>
      </c>
      <c r="AN444" s="133">
        <v>32.32</v>
      </c>
      <c r="AO444" s="133">
        <v>33.64</v>
      </c>
      <c r="AP444" s="133">
        <v>33.57</v>
      </c>
      <c r="AQ444" s="133">
        <v>33.58</v>
      </c>
      <c r="AR444" s="133">
        <v>33.85</v>
      </c>
    </row>
    <row r="445" spans="1:44">
      <c r="A445" s="133">
        <v>442</v>
      </c>
      <c r="B445" s="133">
        <v>4410</v>
      </c>
      <c r="C445" s="137"/>
      <c r="D445" s="138" t="s">
        <v>317</v>
      </c>
      <c r="E445" s="143">
        <f t="shared" si="12"/>
        <v>33.338947368421053</v>
      </c>
      <c r="F445" s="143">
        <f t="shared" si="13"/>
        <v>33.229473684210518</v>
      </c>
      <c r="G445" s="133">
        <v>35.24</v>
      </c>
      <c r="H445" s="133">
        <v>34.549999999999997</v>
      </c>
      <c r="I445" s="133">
        <v>35.020000000000003</v>
      </c>
      <c r="J445" s="133">
        <v>34.840000000000003</v>
      </c>
      <c r="K445" s="133">
        <v>32.51</v>
      </c>
      <c r="L445" s="133">
        <v>32.909999999999997</v>
      </c>
      <c r="M445" s="133">
        <v>33.549999999999997</v>
      </c>
      <c r="N445" s="133">
        <v>33.4</v>
      </c>
      <c r="O445" s="133">
        <v>33.61</v>
      </c>
      <c r="P445" s="133">
        <v>33.659999999999997</v>
      </c>
      <c r="Q445" s="133">
        <v>34.58</v>
      </c>
      <c r="R445" s="133">
        <v>34.01</v>
      </c>
      <c r="S445" s="133">
        <v>32.9</v>
      </c>
      <c r="T445" s="133">
        <v>32.54</v>
      </c>
      <c r="U445" s="133">
        <v>33.26</v>
      </c>
      <c r="V445" s="133">
        <v>33.96</v>
      </c>
      <c r="W445" s="133">
        <v>34.29</v>
      </c>
      <c r="X445" s="133">
        <v>34.33</v>
      </c>
      <c r="Y445" s="133">
        <v>33.28</v>
      </c>
      <c r="Z445" s="133">
        <v>33.08</v>
      </c>
      <c r="AA445" s="133">
        <v>33.54</v>
      </c>
      <c r="AB445" s="133">
        <v>33.54</v>
      </c>
      <c r="AC445" s="133">
        <v>31.64</v>
      </c>
      <c r="AD445" s="133">
        <v>31.56</v>
      </c>
      <c r="AE445" s="133">
        <v>34.49</v>
      </c>
      <c r="AF445" s="133">
        <v>34.22</v>
      </c>
      <c r="AG445" s="133">
        <v>29.88</v>
      </c>
      <c r="AH445" s="133">
        <v>29</v>
      </c>
      <c r="AI445" s="133">
        <v>32.799999999999997</v>
      </c>
      <c r="AJ445" s="133">
        <v>32.659999999999997</v>
      </c>
      <c r="AK445" s="133">
        <v>33.130000000000003</v>
      </c>
      <c r="AL445" s="133">
        <v>33.159999999999997</v>
      </c>
      <c r="AM445" s="133">
        <v>32.46</v>
      </c>
      <c r="AN445" s="133">
        <v>32.47</v>
      </c>
      <c r="AO445" s="133">
        <v>33.590000000000003</v>
      </c>
      <c r="AP445" s="133">
        <v>33.549999999999997</v>
      </c>
      <c r="AQ445" s="133">
        <v>33.67</v>
      </c>
      <c r="AR445" s="133">
        <v>33.92</v>
      </c>
    </row>
    <row r="446" spans="1:44">
      <c r="A446" s="133">
        <v>443</v>
      </c>
      <c r="B446" s="133">
        <v>4420</v>
      </c>
      <c r="C446" s="137"/>
      <c r="D446" s="138" t="s">
        <v>317</v>
      </c>
      <c r="E446" s="143">
        <f t="shared" si="12"/>
        <v>33.381578947368418</v>
      </c>
      <c r="F446" s="143">
        <f t="shared" si="13"/>
        <v>33.263684210526321</v>
      </c>
      <c r="G446" s="133">
        <v>35.299999999999997</v>
      </c>
      <c r="H446" s="133">
        <v>34.56</v>
      </c>
      <c r="I446" s="133">
        <v>35.06</v>
      </c>
      <c r="J446" s="133">
        <v>34.89</v>
      </c>
      <c r="K446" s="133">
        <v>32.479999999999997</v>
      </c>
      <c r="L446" s="133">
        <v>32.85</v>
      </c>
      <c r="M446" s="133">
        <v>33.81</v>
      </c>
      <c r="N446" s="133">
        <v>33.5</v>
      </c>
      <c r="O446" s="133">
        <v>33.619999999999997</v>
      </c>
      <c r="P446" s="133">
        <v>33.58</v>
      </c>
      <c r="Q446" s="133">
        <v>34.67</v>
      </c>
      <c r="R446" s="133">
        <v>34.06</v>
      </c>
      <c r="S446" s="133">
        <v>33.049999999999997</v>
      </c>
      <c r="T446" s="133">
        <v>32.700000000000003</v>
      </c>
      <c r="U446" s="133">
        <v>33.25</v>
      </c>
      <c r="V446" s="133">
        <v>33.92</v>
      </c>
      <c r="W446" s="133">
        <v>34.46</v>
      </c>
      <c r="X446" s="133">
        <v>34.479999999999997</v>
      </c>
      <c r="Y446" s="133">
        <v>33.21</v>
      </c>
      <c r="Z446" s="133">
        <v>33.06</v>
      </c>
      <c r="AA446" s="133">
        <v>33.68</v>
      </c>
      <c r="AB446" s="133">
        <v>33.619999999999997</v>
      </c>
      <c r="AC446" s="133">
        <v>31.72</v>
      </c>
      <c r="AD446" s="133">
        <v>31.68</v>
      </c>
      <c r="AE446" s="133">
        <v>34.479999999999997</v>
      </c>
      <c r="AF446" s="133">
        <v>34.22</v>
      </c>
      <c r="AG446" s="133">
        <v>30.04</v>
      </c>
      <c r="AH446" s="133">
        <v>29.13</v>
      </c>
      <c r="AI446" s="133">
        <v>32.82</v>
      </c>
      <c r="AJ446" s="133">
        <v>32.71</v>
      </c>
      <c r="AK446" s="133">
        <v>33.020000000000003</v>
      </c>
      <c r="AL446" s="133">
        <v>33.15</v>
      </c>
      <c r="AM446" s="133">
        <v>32.58</v>
      </c>
      <c r="AN446" s="133">
        <v>32.58</v>
      </c>
      <c r="AO446" s="133">
        <v>33.43</v>
      </c>
      <c r="AP446" s="133">
        <v>33.44</v>
      </c>
      <c r="AQ446" s="133">
        <v>33.57</v>
      </c>
      <c r="AR446" s="133">
        <v>33.880000000000003</v>
      </c>
    </row>
    <row r="447" spans="1:44">
      <c r="A447" s="133">
        <v>444</v>
      </c>
      <c r="B447" s="133">
        <v>4430</v>
      </c>
      <c r="C447" s="137"/>
      <c r="D447" s="138" t="s">
        <v>317</v>
      </c>
      <c r="E447" s="143">
        <f t="shared" si="12"/>
        <v>33.441578947368427</v>
      </c>
      <c r="F447" s="143">
        <f t="shared" si="13"/>
        <v>33.305263157894743</v>
      </c>
      <c r="G447" s="133">
        <v>35.380000000000003</v>
      </c>
      <c r="H447" s="133">
        <v>34.590000000000003</v>
      </c>
      <c r="I447" s="133">
        <v>35.1</v>
      </c>
      <c r="J447" s="133">
        <v>34.93</v>
      </c>
      <c r="K447" s="133">
        <v>32.53</v>
      </c>
      <c r="L447" s="133">
        <v>32.78</v>
      </c>
      <c r="M447" s="133">
        <v>33.97</v>
      </c>
      <c r="N447" s="133">
        <v>33.630000000000003</v>
      </c>
      <c r="O447" s="133">
        <v>33.590000000000003</v>
      </c>
      <c r="P447" s="133">
        <v>33.53</v>
      </c>
      <c r="Q447" s="133">
        <v>34.74</v>
      </c>
      <c r="R447" s="133">
        <v>34.1</v>
      </c>
      <c r="S447" s="133">
        <v>33.22</v>
      </c>
      <c r="T447" s="133">
        <v>32.909999999999997</v>
      </c>
      <c r="U447" s="133">
        <v>33.31</v>
      </c>
      <c r="V447" s="133">
        <v>33.92</v>
      </c>
      <c r="W447" s="133">
        <v>34.57</v>
      </c>
      <c r="X447" s="133">
        <v>34.57</v>
      </c>
      <c r="Y447" s="133">
        <v>33.299999999999997</v>
      </c>
      <c r="Z447" s="133">
        <v>33.1</v>
      </c>
      <c r="AA447" s="133">
        <v>33.94</v>
      </c>
      <c r="AB447" s="133">
        <v>33.71</v>
      </c>
      <c r="AC447" s="133">
        <v>31.81</v>
      </c>
      <c r="AD447" s="133">
        <v>31.78</v>
      </c>
      <c r="AE447" s="133">
        <v>34.590000000000003</v>
      </c>
      <c r="AF447" s="133">
        <v>34.36</v>
      </c>
      <c r="AG447" s="133">
        <v>30.17</v>
      </c>
      <c r="AH447" s="133">
        <v>29.23</v>
      </c>
      <c r="AI447" s="133">
        <v>32.81</v>
      </c>
      <c r="AJ447" s="133">
        <v>32.72</v>
      </c>
      <c r="AK447" s="133">
        <v>32.950000000000003</v>
      </c>
      <c r="AL447" s="133">
        <v>33.07</v>
      </c>
      <c r="AM447" s="133">
        <v>32.65</v>
      </c>
      <c r="AN447" s="133">
        <v>32.64</v>
      </c>
      <c r="AO447" s="133">
        <v>33.32</v>
      </c>
      <c r="AP447" s="133">
        <v>33.409999999999997</v>
      </c>
      <c r="AQ447" s="133">
        <v>33.44</v>
      </c>
      <c r="AR447" s="133">
        <v>33.82</v>
      </c>
    </row>
    <row r="448" spans="1:44">
      <c r="A448" s="133">
        <v>445</v>
      </c>
      <c r="B448" s="133">
        <v>4440</v>
      </c>
      <c r="C448" s="135">
        <v>74</v>
      </c>
      <c r="D448" s="138" t="s">
        <v>317</v>
      </c>
      <c r="E448" s="143">
        <f t="shared" si="12"/>
        <v>33.509473684210526</v>
      </c>
      <c r="F448" s="143">
        <f t="shared" si="13"/>
        <v>33.351052631578952</v>
      </c>
      <c r="G448" s="133">
        <v>35.44</v>
      </c>
      <c r="H448" s="133">
        <v>34.61</v>
      </c>
      <c r="I448" s="133">
        <v>35.14</v>
      </c>
      <c r="J448" s="133">
        <v>34.97</v>
      </c>
      <c r="K448" s="133">
        <v>32.659999999999997</v>
      </c>
      <c r="L448" s="133">
        <v>32.840000000000003</v>
      </c>
      <c r="M448" s="133">
        <v>34.1</v>
      </c>
      <c r="N448" s="133">
        <v>33.74</v>
      </c>
      <c r="O448" s="133">
        <v>33.520000000000003</v>
      </c>
      <c r="P448" s="133">
        <v>33.53</v>
      </c>
      <c r="Q448" s="133">
        <v>34.81</v>
      </c>
      <c r="R448" s="133">
        <v>34.15</v>
      </c>
      <c r="S448" s="133">
        <v>33.32</v>
      </c>
      <c r="T448" s="133">
        <v>33.020000000000003</v>
      </c>
      <c r="U448" s="133">
        <v>33.43</v>
      </c>
      <c r="V448" s="133">
        <v>33.93</v>
      </c>
      <c r="W448" s="133">
        <v>34.64</v>
      </c>
      <c r="X448" s="133">
        <v>34.630000000000003</v>
      </c>
      <c r="Y448" s="133">
        <v>33.43</v>
      </c>
      <c r="Z448" s="133">
        <v>33.22</v>
      </c>
      <c r="AA448" s="133">
        <v>34.08</v>
      </c>
      <c r="AB448" s="133">
        <v>33.770000000000003</v>
      </c>
      <c r="AC448" s="133">
        <v>31.89</v>
      </c>
      <c r="AD448" s="133">
        <v>31.87</v>
      </c>
      <c r="AE448" s="133">
        <v>34.659999999999997</v>
      </c>
      <c r="AF448" s="133">
        <v>34.44</v>
      </c>
      <c r="AG448" s="133">
        <v>30.26</v>
      </c>
      <c r="AH448" s="133">
        <v>29.29</v>
      </c>
      <c r="AI448" s="133">
        <v>32.81</v>
      </c>
      <c r="AJ448" s="133">
        <v>32.72</v>
      </c>
      <c r="AK448" s="133">
        <v>32.78</v>
      </c>
      <c r="AL448" s="133">
        <v>32.96</v>
      </c>
      <c r="AM448" s="133">
        <v>32.69</v>
      </c>
      <c r="AN448" s="133">
        <v>32.69</v>
      </c>
      <c r="AO448" s="133">
        <v>33.549999999999997</v>
      </c>
      <c r="AP448" s="133">
        <v>33.51</v>
      </c>
      <c r="AQ448" s="133">
        <v>33.47</v>
      </c>
      <c r="AR448" s="133">
        <v>33.78</v>
      </c>
    </row>
    <row r="449" spans="1:44">
      <c r="A449" s="133">
        <v>446</v>
      </c>
      <c r="B449" s="133">
        <v>4450</v>
      </c>
      <c r="C449" s="137"/>
      <c r="D449" s="138" t="s">
        <v>317</v>
      </c>
      <c r="E449" s="143">
        <f t="shared" si="12"/>
        <v>33.598421052631579</v>
      </c>
      <c r="F449" s="143">
        <f t="shared" si="13"/>
        <v>33.409473684210532</v>
      </c>
      <c r="G449" s="133">
        <v>35.49</v>
      </c>
      <c r="H449" s="133">
        <v>34.65</v>
      </c>
      <c r="I449" s="133">
        <v>35.17</v>
      </c>
      <c r="J449" s="133">
        <v>35</v>
      </c>
      <c r="K449" s="133">
        <v>32.76</v>
      </c>
      <c r="L449" s="133">
        <v>32.869999999999997</v>
      </c>
      <c r="M449" s="133">
        <v>34.200000000000003</v>
      </c>
      <c r="N449" s="133">
        <v>33.83</v>
      </c>
      <c r="O449" s="133">
        <v>33.54</v>
      </c>
      <c r="P449" s="133">
        <v>33.58</v>
      </c>
      <c r="Q449" s="133">
        <v>34.880000000000003</v>
      </c>
      <c r="R449" s="133">
        <v>34.18</v>
      </c>
      <c r="S449" s="133">
        <v>33.380000000000003</v>
      </c>
      <c r="T449" s="133">
        <v>33.090000000000003</v>
      </c>
      <c r="U449" s="133">
        <v>33.590000000000003</v>
      </c>
      <c r="V449" s="133">
        <v>33.950000000000003</v>
      </c>
      <c r="W449" s="133">
        <v>34.700000000000003</v>
      </c>
      <c r="X449" s="133">
        <v>34.68</v>
      </c>
      <c r="Y449" s="133">
        <v>33.5</v>
      </c>
      <c r="Z449" s="133">
        <v>33.29</v>
      </c>
      <c r="AA449" s="133">
        <v>34.18</v>
      </c>
      <c r="AB449" s="133">
        <v>33.81</v>
      </c>
      <c r="AC449" s="133">
        <v>31.97</v>
      </c>
      <c r="AD449" s="133">
        <v>31.94</v>
      </c>
      <c r="AE449" s="133">
        <v>34.71</v>
      </c>
      <c r="AF449" s="133">
        <v>34.51</v>
      </c>
      <c r="AG449" s="133">
        <v>30.34</v>
      </c>
      <c r="AH449" s="133">
        <v>29.34</v>
      </c>
      <c r="AI449" s="133">
        <v>32.97</v>
      </c>
      <c r="AJ449" s="133">
        <v>32.82</v>
      </c>
      <c r="AK449" s="133">
        <v>32.799999999999997</v>
      </c>
      <c r="AL449" s="133">
        <v>32.96</v>
      </c>
      <c r="AM449" s="133">
        <v>32.729999999999997</v>
      </c>
      <c r="AN449" s="133">
        <v>32.71</v>
      </c>
      <c r="AO449" s="133">
        <v>33.74</v>
      </c>
      <c r="AP449" s="133">
        <v>33.61</v>
      </c>
      <c r="AQ449" s="133">
        <v>33.72</v>
      </c>
      <c r="AR449" s="133">
        <v>33.96</v>
      </c>
    </row>
    <row r="450" spans="1:44">
      <c r="A450" s="133">
        <v>447</v>
      </c>
      <c r="B450" s="133">
        <v>4460</v>
      </c>
      <c r="C450" s="137"/>
      <c r="D450" s="138" t="s">
        <v>317</v>
      </c>
      <c r="E450" s="143">
        <f t="shared" si="12"/>
        <v>33.758421052631569</v>
      </c>
      <c r="F450" s="143">
        <f t="shared" si="13"/>
        <v>33.478947368421046</v>
      </c>
      <c r="G450" s="133">
        <v>35.54</v>
      </c>
      <c r="H450" s="133">
        <v>34.67</v>
      </c>
      <c r="I450" s="133">
        <v>35.31</v>
      </c>
      <c r="J450" s="133">
        <v>35.04</v>
      </c>
      <c r="K450" s="133">
        <v>32.85</v>
      </c>
      <c r="L450" s="133">
        <v>32.909999999999997</v>
      </c>
      <c r="M450" s="133">
        <v>34.28</v>
      </c>
      <c r="N450" s="133">
        <v>33.909999999999997</v>
      </c>
      <c r="O450" s="133">
        <v>33.57</v>
      </c>
      <c r="P450" s="133">
        <v>33.61</v>
      </c>
      <c r="Q450" s="133">
        <v>34.94</v>
      </c>
      <c r="R450" s="133">
        <v>34.22</v>
      </c>
      <c r="S450" s="133">
        <v>33.549999999999997</v>
      </c>
      <c r="T450" s="133">
        <v>33.130000000000003</v>
      </c>
      <c r="U450" s="133">
        <v>33.590000000000003</v>
      </c>
      <c r="V450" s="133">
        <v>33.909999999999997</v>
      </c>
      <c r="W450" s="133">
        <v>34.75</v>
      </c>
      <c r="X450" s="133">
        <v>34.71</v>
      </c>
      <c r="Y450" s="133">
        <v>33.56</v>
      </c>
      <c r="Z450" s="133">
        <v>33.46</v>
      </c>
      <c r="AA450" s="133">
        <v>34.46</v>
      </c>
      <c r="AB450" s="133">
        <v>33.83</v>
      </c>
      <c r="AC450" s="133">
        <v>32.21</v>
      </c>
      <c r="AD450" s="133">
        <v>31.99</v>
      </c>
      <c r="AE450" s="133">
        <v>34.89</v>
      </c>
      <c r="AF450" s="133">
        <v>34.58</v>
      </c>
      <c r="AG450" s="133">
        <v>30.4</v>
      </c>
      <c r="AH450" s="133">
        <v>29.37</v>
      </c>
      <c r="AI450" s="133">
        <v>33.409999999999997</v>
      </c>
      <c r="AJ450" s="133">
        <v>33.119999999999997</v>
      </c>
      <c r="AK450" s="133">
        <v>33.18</v>
      </c>
      <c r="AL450" s="133">
        <v>33.17</v>
      </c>
      <c r="AM450" s="133">
        <v>33.020000000000003</v>
      </c>
      <c r="AN450" s="133">
        <v>32.729999999999997</v>
      </c>
      <c r="AO450" s="133">
        <v>34.01</v>
      </c>
      <c r="AP450" s="133">
        <v>33.659999999999997</v>
      </c>
      <c r="AQ450" s="133">
        <v>33.89</v>
      </c>
      <c r="AR450" s="133">
        <v>34.08</v>
      </c>
    </row>
    <row r="451" spans="1:44">
      <c r="A451" s="133">
        <v>448</v>
      </c>
      <c r="B451" s="133">
        <v>4470</v>
      </c>
      <c r="C451" s="137"/>
      <c r="D451" s="138" t="s">
        <v>317</v>
      </c>
      <c r="E451" s="143">
        <f t="shared" si="12"/>
        <v>33.974210526315787</v>
      </c>
      <c r="F451" s="143">
        <f t="shared" si="13"/>
        <v>33.708421052631579</v>
      </c>
      <c r="G451" s="133">
        <v>35.58</v>
      </c>
      <c r="H451" s="133">
        <v>34.700000000000003</v>
      </c>
      <c r="I451" s="133">
        <v>35.61</v>
      </c>
      <c r="J451" s="133">
        <v>35.06</v>
      </c>
      <c r="K451" s="133">
        <v>33.03</v>
      </c>
      <c r="L451" s="133">
        <v>33.07</v>
      </c>
      <c r="M451" s="133">
        <v>34.35</v>
      </c>
      <c r="N451" s="133">
        <v>33.96</v>
      </c>
      <c r="O451" s="133">
        <v>33.61</v>
      </c>
      <c r="P451" s="133">
        <v>33.590000000000003</v>
      </c>
      <c r="Q451" s="133">
        <v>34.99</v>
      </c>
      <c r="R451" s="133">
        <v>34.26</v>
      </c>
      <c r="S451" s="133">
        <v>33.74</v>
      </c>
      <c r="T451" s="133">
        <v>33.43</v>
      </c>
      <c r="U451" s="133">
        <v>33.94</v>
      </c>
      <c r="V451" s="133">
        <v>34.1</v>
      </c>
      <c r="W451" s="133">
        <v>35.08</v>
      </c>
      <c r="X451" s="133">
        <v>34.76</v>
      </c>
      <c r="Y451" s="133">
        <v>33.68</v>
      </c>
      <c r="Z451" s="133">
        <v>34.11</v>
      </c>
      <c r="AA451" s="133">
        <v>34.76</v>
      </c>
      <c r="AB451" s="133">
        <v>34.340000000000003</v>
      </c>
      <c r="AC451" s="133">
        <v>32.479999999999997</v>
      </c>
      <c r="AD451" s="133">
        <v>32.11</v>
      </c>
      <c r="AE451" s="133">
        <v>35.229999999999997</v>
      </c>
      <c r="AF451" s="133">
        <v>34.99</v>
      </c>
      <c r="AG451" s="133">
        <v>30.78</v>
      </c>
      <c r="AH451" s="133">
        <v>29.54</v>
      </c>
      <c r="AI451" s="133">
        <v>33.659999999999997</v>
      </c>
      <c r="AJ451" s="133">
        <v>33.85</v>
      </c>
      <c r="AK451" s="133">
        <v>33.4</v>
      </c>
      <c r="AL451" s="133">
        <v>33.299999999999997</v>
      </c>
      <c r="AM451" s="133">
        <v>33.270000000000003</v>
      </c>
      <c r="AN451" s="133">
        <v>33.15</v>
      </c>
      <c r="AO451" s="133">
        <v>34.340000000000003</v>
      </c>
      <c r="AP451" s="133">
        <v>33.979999999999997</v>
      </c>
      <c r="AQ451" s="133">
        <v>33.979999999999997</v>
      </c>
      <c r="AR451" s="133">
        <v>34.159999999999997</v>
      </c>
    </row>
    <row r="452" spans="1:44">
      <c r="A452" s="133">
        <v>449</v>
      </c>
      <c r="B452" s="133">
        <v>4480</v>
      </c>
      <c r="C452" s="137"/>
      <c r="D452" s="138" t="s">
        <v>317</v>
      </c>
      <c r="E452" s="143">
        <f t="shared" si="12"/>
        <v>34.177368421052627</v>
      </c>
      <c r="F452" s="143">
        <f t="shared" si="13"/>
        <v>34.024736842105263</v>
      </c>
      <c r="G452" s="133">
        <v>35.630000000000003</v>
      </c>
      <c r="H452" s="133">
        <v>34.729999999999997</v>
      </c>
      <c r="I452" s="133">
        <v>35.799999999999997</v>
      </c>
      <c r="J452" s="133">
        <v>35.58</v>
      </c>
      <c r="K452" s="133">
        <v>33.130000000000003</v>
      </c>
      <c r="L452" s="133">
        <v>33.479999999999997</v>
      </c>
      <c r="M452" s="133">
        <v>34.409999999999997</v>
      </c>
      <c r="N452" s="133">
        <v>34</v>
      </c>
      <c r="O452" s="133">
        <v>33.83</v>
      </c>
      <c r="P452" s="133">
        <v>33.74</v>
      </c>
      <c r="Q452" s="133">
        <v>35.270000000000003</v>
      </c>
      <c r="R452" s="133">
        <v>34.299999999999997</v>
      </c>
      <c r="S452" s="133">
        <v>33.770000000000003</v>
      </c>
      <c r="T452" s="133">
        <v>33.76</v>
      </c>
      <c r="U452" s="133">
        <v>34.36</v>
      </c>
      <c r="V452" s="133">
        <v>34.33</v>
      </c>
      <c r="W452" s="133">
        <v>35.42</v>
      </c>
      <c r="X452" s="133">
        <v>35.479999999999997</v>
      </c>
      <c r="Y452" s="133">
        <v>33.869999999999997</v>
      </c>
      <c r="Z452" s="133">
        <v>34.520000000000003</v>
      </c>
      <c r="AA452" s="133">
        <v>34.950000000000003</v>
      </c>
      <c r="AB452" s="133">
        <v>34.68</v>
      </c>
      <c r="AC452" s="133">
        <v>32.630000000000003</v>
      </c>
      <c r="AD452" s="133">
        <v>32.19</v>
      </c>
      <c r="AE452" s="133">
        <v>35.43</v>
      </c>
      <c r="AF452" s="133">
        <v>35.479999999999997</v>
      </c>
      <c r="AG452" s="133">
        <v>31.01</v>
      </c>
      <c r="AH452" s="133">
        <v>30.18</v>
      </c>
      <c r="AI452" s="133">
        <v>33.840000000000003</v>
      </c>
      <c r="AJ452" s="133">
        <v>34.32</v>
      </c>
      <c r="AK452" s="133">
        <v>33.68</v>
      </c>
      <c r="AL452" s="133">
        <v>33.369999999999997</v>
      </c>
      <c r="AM452" s="133">
        <v>33.42</v>
      </c>
      <c r="AN452" s="133">
        <v>33.450000000000003</v>
      </c>
      <c r="AO452" s="133">
        <v>34.54</v>
      </c>
      <c r="AP452" s="133">
        <v>34.61</v>
      </c>
      <c r="AQ452" s="133">
        <v>34.380000000000003</v>
      </c>
      <c r="AR452" s="133">
        <v>34.270000000000003</v>
      </c>
    </row>
    <row r="453" spans="1:44">
      <c r="A453" s="133">
        <v>450</v>
      </c>
      <c r="B453" s="133">
        <v>4490</v>
      </c>
      <c r="C453" s="137"/>
      <c r="D453" s="138" t="s">
        <v>317</v>
      </c>
      <c r="E453" s="143">
        <f t="shared" ref="E453:E484" si="14">AVERAGE(G453,I453,K453,M453,O453,Q453,S453,U453,W453,Y453,AA453,AC453,AE453,AG453,AI453,AK453,AM453,AO453,AQ453,AS453)</f>
        <v>34.343684210526312</v>
      </c>
      <c r="F453" s="143">
        <f t="shared" ref="F453:F484" si="15">AVERAGE(H453,J453,L453,N453,P453,R453,T453,V453,X453,Z453,AB453,AD453,AF453,AH453,AJ453,AL453,AN453,AP453,AR453,AT453)</f>
        <v>34.363684210526323</v>
      </c>
      <c r="G453" s="133">
        <v>35.67</v>
      </c>
      <c r="H453" s="133">
        <v>34.770000000000003</v>
      </c>
      <c r="I453" s="133">
        <v>35.92</v>
      </c>
      <c r="J453" s="133">
        <v>35.94</v>
      </c>
      <c r="K453" s="133">
        <v>33.21</v>
      </c>
      <c r="L453" s="133">
        <v>33.729999999999997</v>
      </c>
      <c r="M453" s="133">
        <v>34.47</v>
      </c>
      <c r="N453" s="133">
        <v>34.04</v>
      </c>
      <c r="O453" s="133">
        <v>34.19</v>
      </c>
      <c r="P453" s="133">
        <v>34.08</v>
      </c>
      <c r="Q453" s="133">
        <v>35.520000000000003</v>
      </c>
      <c r="R453" s="133">
        <v>35.04</v>
      </c>
      <c r="S453" s="133">
        <v>33.79</v>
      </c>
      <c r="T453" s="133">
        <v>33.979999999999997</v>
      </c>
      <c r="U453" s="133">
        <v>34.659999999999997</v>
      </c>
      <c r="V453" s="133">
        <v>34.9</v>
      </c>
      <c r="W453" s="133">
        <v>35.65</v>
      </c>
      <c r="X453" s="133">
        <v>35.96</v>
      </c>
      <c r="Y453" s="133">
        <v>34.01</v>
      </c>
      <c r="Z453" s="133">
        <v>34.799999999999997</v>
      </c>
      <c r="AA453" s="133">
        <v>35.090000000000003</v>
      </c>
      <c r="AB453" s="133">
        <v>34.909999999999997</v>
      </c>
      <c r="AC453" s="133">
        <v>32.75</v>
      </c>
      <c r="AD453" s="133">
        <v>32.24</v>
      </c>
      <c r="AE453" s="133">
        <v>35.57</v>
      </c>
      <c r="AF453" s="133">
        <v>35.81</v>
      </c>
      <c r="AG453" s="133">
        <v>31.17</v>
      </c>
      <c r="AH453" s="133">
        <v>30.61</v>
      </c>
      <c r="AI453" s="133">
        <v>33.979999999999997</v>
      </c>
      <c r="AJ453" s="133">
        <v>34.67</v>
      </c>
      <c r="AK453" s="133">
        <v>34.06</v>
      </c>
      <c r="AL453" s="133">
        <v>33.700000000000003</v>
      </c>
      <c r="AM453" s="133">
        <v>33.520000000000003</v>
      </c>
      <c r="AN453" s="133">
        <v>33.64</v>
      </c>
      <c r="AO453" s="133">
        <v>34.67</v>
      </c>
      <c r="AP453" s="133">
        <v>35</v>
      </c>
      <c r="AQ453" s="133">
        <v>34.630000000000003</v>
      </c>
      <c r="AR453" s="133">
        <v>35.090000000000003</v>
      </c>
    </row>
    <row r="454" spans="1:44">
      <c r="A454" s="133">
        <v>451</v>
      </c>
      <c r="B454" s="133">
        <v>4500</v>
      </c>
      <c r="C454" s="135">
        <v>75</v>
      </c>
      <c r="D454" s="138" t="s">
        <v>317</v>
      </c>
      <c r="E454" s="143">
        <f t="shared" si="14"/>
        <v>34.468947368421048</v>
      </c>
      <c r="F454" s="143">
        <f t="shared" si="15"/>
        <v>34.635263157894748</v>
      </c>
      <c r="G454" s="133">
        <v>35.71</v>
      </c>
      <c r="H454" s="133">
        <v>34.81</v>
      </c>
      <c r="I454" s="133">
        <v>36.01</v>
      </c>
      <c r="J454" s="133">
        <v>36.18</v>
      </c>
      <c r="K454" s="133">
        <v>33.26</v>
      </c>
      <c r="L454" s="133">
        <v>33.94</v>
      </c>
      <c r="M454" s="133">
        <v>34.68</v>
      </c>
      <c r="N454" s="133">
        <v>34.08</v>
      </c>
      <c r="O454" s="133">
        <v>34.450000000000003</v>
      </c>
      <c r="P454" s="133">
        <v>34.61</v>
      </c>
      <c r="Q454" s="133">
        <v>35.68</v>
      </c>
      <c r="R454" s="133">
        <v>35.5</v>
      </c>
      <c r="S454" s="133">
        <v>33.81</v>
      </c>
      <c r="T454" s="133">
        <v>34.14</v>
      </c>
      <c r="U454" s="133">
        <v>34.86</v>
      </c>
      <c r="V454" s="133">
        <v>35.229999999999997</v>
      </c>
      <c r="W454" s="133">
        <v>35.82</v>
      </c>
      <c r="X454" s="133">
        <v>36.29</v>
      </c>
      <c r="Y454" s="133">
        <v>34.090000000000003</v>
      </c>
      <c r="Z454" s="133">
        <v>35.03</v>
      </c>
      <c r="AA454" s="133">
        <v>35.19</v>
      </c>
      <c r="AB454" s="133">
        <v>35.08</v>
      </c>
      <c r="AC454" s="133">
        <v>32.840000000000003</v>
      </c>
      <c r="AD454" s="133">
        <v>32.28</v>
      </c>
      <c r="AE454" s="133">
        <v>35.69</v>
      </c>
      <c r="AF454" s="133">
        <v>36.06</v>
      </c>
      <c r="AG454" s="133">
        <v>31.3</v>
      </c>
      <c r="AH454" s="133">
        <v>30.92</v>
      </c>
      <c r="AI454" s="133">
        <v>34.090000000000003</v>
      </c>
      <c r="AJ454" s="133">
        <v>34.950000000000003</v>
      </c>
      <c r="AK454" s="133">
        <v>34.299999999999997</v>
      </c>
      <c r="AL454" s="133">
        <v>34.33</v>
      </c>
      <c r="AM454" s="133">
        <v>33.57</v>
      </c>
      <c r="AN454" s="133">
        <v>33.78</v>
      </c>
      <c r="AO454" s="133">
        <v>34.78</v>
      </c>
      <c r="AP454" s="133">
        <v>35.26</v>
      </c>
      <c r="AQ454" s="133">
        <v>34.78</v>
      </c>
      <c r="AR454" s="133">
        <v>35.6</v>
      </c>
    </row>
    <row r="455" spans="1:44">
      <c r="A455" s="133">
        <v>452</v>
      </c>
      <c r="B455" s="133">
        <v>4510</v>
      </c>
      <c r="C455" s="137"/>
      <c r="D455" s="139" t="s">
        <v>320</v>
      </c>
      <c r="E455" s="143">
        <f t="shared" si="14"/>
        <v>34.572105263157894</v>
      </c>
      <c r="F455" s="143">
        <f t="shared" si="15"/>
        <v>34.84368421052632</v>
      </c>
      <c r="G455" s="133">
        <v>35.75</v>
      </c>
      <c r="H455" s="133">
        <v>34.840000000000003</v>
      </c>
      <c r="I455" s="133">
        <v>36.08</v>
      </c>
      <c r="J455" s="133">
        <v>36.380000000000003</v>
      </c>
      <c r="K455" s="133">
        <v>33.299999999999997</v>
      </c>
      <c r="L455" s="133">
        <v>34.090000000000003</v>
      </c>
      <c r="M455" s="133">
        <v>34.950000000000003</v>
      </c>
      <c r="N455" s="133">
        <v>34.299999999999997</v>
      </c>
      <c r="O455" s="133">
        <v>34.659999999999997</v>
      </c>
      <c r="P455" s="133">
        <v>34.92</v>
      </c>
      <c r="Q455" s="133">
        <v>35.799999999999997</v>
      </c>
      <c r="R455" s="133">
        <v>35.81</v>
      </c>
      <c r="S455" s="133">
        <v>33.81</v>
      </c>
      <c r="T455" s="133">
        <v>34.29</v>
      </c>
      <c r="U455" s="133">
        <v>35</v>
      </c>
      <c r="V455" s="133">
        <v>35.47</v>
      </c>
      <c r="W455" s="133">
        <v>35.950000000000003</v>
      </c>
      <c r="X455" s="133">
        <v>36.549999999999997</v>
      </c>
      <c r="Y455" s="133">
        <v>34.15</v>
      </c>
      <c r="Z455" s="133">
        <v>35.22</v>
      </c>
      <c r="AA455" s="133">
        <v>35.29</v>
      </c>
      <c r="AB455" s="133">
        <v>35.200000000000003</v>
      </c>
      <c r="AC455" s="133">
        <v>32.909999999999997</v>
      </c>
      <c r="AD455" s="133">
        <v>32.31</v>
      </c>
      <c r="AE455" s="133">
        <v>35.79</v>
      </c>
      <c r="AF455" s="133">
        <v>36.26</v>
      </c>
      <c r="AG455" s="133">
        <v>31.4</v>
      </c>
      <c r="AH455" s="133">
        <v>31.17</v>
      </c>
      <c r="AI455" s="133">
        <v>34.19</v>
      </c>
      <c r="AJ455" s="133">
        <v>35.17</v>
      </c>
      <c r="AK455" s="133">
        <v>34.47</v>
      </c>
      <c r="AL455" s="133">
        <v>34.729999999999997</v>
      </c>
      <c r="AM455" s="133">
        <v>33.6</v>
      </c>
      <c r="AN455" s="133">
        <v>33.9</v>
      </c>
      <c r="AO455" s="133">
        <v>34.869999999999997</v>
      </c>
      <c r="AP455" s="133">
        <v>35.47</v>
      </c>
      <c r="AQ455" s="133">
        <v>34.9</v>
      </c>
      <c r="AR455" s="133">
        <v>35.950000000000003</v>
      </c>
    </row>
    <row r="456" spans="1:44">
      <c r="A456" s="133">
        <v>453</v>
      </c>
      <c r="B456" s="133">
        <v>4520</v>
      </c>
      <c r="C456" s="137"/>
      <c r="D456" s="139" t="s">
        <v>320</v>
      </c>
      <c r="E456" s="143">
        <f t="shared" si="14"/>
        <v>34.660000000000004</v>
      </c>
      <c r="F456" s="143">
        <f t="shared" si="15"/>
        <v>35.021578947368418</v>
      </c>
      <c r="G456" s="133">
        <v>35.79</v>
      </c>
      <c r="H456" s="133">
        <v>34.869999999999997</v>
      </c>
      <c r="I456" s="133">
        <v>36.14</v>
      </c>
      <c r="J456" s="133">
        <v>36.53</v>
      </c>
      <c r="K456" s="133">
        <v>33.35</v>
      </c>
      <c r="L456" s="133">
        <v>34.229999999999997</v>
      </c>
      <c r="M456" s="133">
        <v>35.130000000000003</v>
      </c>
      <c r="N456" s="133">
        <v>34.659999999999997</v>
      </c>
      <c r="O456" s="133">
        <v>34.81</v>
      </c>
      <c r="P456" s="133">
        <v>35.159999999999997</v>
      </c>
      <c r="Q456" s="133">
        <v>35.89</v>
      </c>
      <c r="R456" s="133">
        <v>36.06</v>
      </c>
      <c r="S456" s="133">
        <v>33.86</v>
      </c>
      <c r="T456" s="133">
        <v>34.42</v>
      </c>
      <c r="U456" s="133">
        <v>35.11</v>
      </c>
      <c r="V456" s="133">
        <v>35.65</v>
      </c>
      <c r="W456" s="133">
        <v>36.06</v>
      </c>
      <c r="X456" s="133">
        <v>36.770000000000003</v>
      </c>
      <c r="Y456" s="133">
        <v>34.21</v>
      </c>
      <c r="Z456" s="133">
        <v>35.39</v>
      </c>
      <c r="AA456" s="133">
        <v>35.380000000000003</v>
      </c>
      <c r="AB456" s="133">
        <v>35.28</v>
      </c>
      <c r="AC456" s="133">
        <v>32.97</v>
      </c>
      <c r="AD456" s="133">
        <v>32.33</v>
      </c>
      <c r="AE456" s="133">
        <v>35.880000000000003</v>
      </c>
      <c r="AF456" s="133">
        <v>36.409999999999997</v>
      </c>
      <c r="AG456" s="133">
        <v>31.5</v>
      </c>
      <c r="AH456" s="133">
        <v>31.4</v>
      </c>
      <c r="AI456" s="133">
        <v>34.28</v>
      </c>
      <c r="AJ456" s="133">
        <v>35.35</v>
      </c>
      <c r="AK456" s="133">
        <v>34.6</v>
      </c>
      <c r="AL456" s="133">
        <v>35.01</v>
      </c>
      <c r="AM456" s="133">
        <v>33.630000000000003</v>
      </c>
      <c r="AN456" s="133">
        <v>34.03</v>
      </c>
      <c r="AO456" s="133">
        <v>34.950000000000003</v>
      </c>
      <c r="AP456" s="133">
        <v>35.65</v>
      </c>
      <c r="AQ456" s="133">
        <v>35</v>
      </c>
      <c r="AR456" s="133">
        <v>36.21</v>
      </c>
    </row>
    <row r="457" spans="1:44">
      <c r="A457" s="133">
        <v>454</v>
      </c>
      <c r="B457" s="133">
        <v>4530</v>
      </c>
      <c r="C457" s="137"/>
      <c r="D457" s="139" t="s">
        <v>320</v>
      </c>
      <c r="E457" s="143">
        <f t="shared" si="14"/>
        <v>34.73263157894737</v>
      </c>
      <c r="F457" s="143">
        <f t="shared" si="15"/>
        <v>35.172631578947367</v>
      </c>
      <c r="G457" s="133">
        <v>35.82</v>
      </c>
      <c r="H457" s="133">
        <v>34.9</v>
      </c>
      <c r="I457" s="133">
        <v>36.19</v>
      </c>
      <c r="J457" s="133">
        <v>36.659999999999997</v>
      </c>
      <c r="K457" s="133">
        <v>33.39</v>
      </c>
      <c r="L457" s="133">
        <v>34.35</v>
      </c>
      <c r="M457" s="133">
        <v>35.26</v>
      </c>
      <c r="N457" s="133">
        <v>34.880000000000003</v>
      </c>
      <c r="O457" s="133">
        <v>34.909999999999997</v>
      </c>
      <c r="P457" s="133">
        <v>35.33</v>
      </c>
      <c r="Q457" s="133">
        <v>35.979999999999997</v>
      </c>
      <c r="R457" s="133">
        <v>36.28</v>
      </c>
      <c r="S457" s="133">
        <v>33.94</v>
      </c>
      <c r="T457" s="133">
        <v>34.53</v>
      </c>
      <c r="U457" s="133">
        <v>35.19</v>
      </c>
      <c r="V457" s="133">
        <v>35.799999999999997</v>
      </c>
      <c r="W457" s="133">
        <v>36.17</v>
      </c>
      <c r="X457" s="133">
        <v>36.96</v>
      </c>
      <c r="Y457" s="133">
        <v>34.25</v>
      </c>
      <c r="Z457" s="133">
        <v>35.54</v>
      </c>
      <c r="AA457" s="133">
        <v>35.46</v>
      </c>
      <c r="AB457" s="133">
        <v>35.43</v>
      </c>
      <c r="AC457" s="133">
        <v>33.020000000000003</v>
      </c>
      <c r="AD457" s="133">
        <v>32.4</v>
      </c>
      <c r="AE457" s="133">
        <v>35.96</v>
      </c>
      <c r="AF457" s="133">
        <v>36.53</v>
      </c>
      <c r="AG457" s="133">
        <v>31.58</v>
      </c>
      <c r="AH457" s="133">
        <v>31.59</v>
      </c>
      <c r="AI457" s="133">
        <v>34.35</v>
      </c>
      <c r="AJ457" s="133">
        <v>35.5</v>
      </c>
      <c r="AK457" s="133">
        <v>34.700000000000003</v>
      </c>
      <c r="AL457" s="133">
        <v>35.24</v>
      </c>
      <c r="AM457" s="133">
        <v>33.65</v>
      </c>
      <c r="AN457" s="133">
        <v>34.14</v>
      </c>
      <c r="AO457" s="133">
        <v>35.020000000000003</v>
      </c>
      <c r="AP457" s="133">
        <v>35.799999999999997</v>
      </c>
      <c r="AQ457" s="133">
        <v>35.08</v>
      </c>
      <c r="AR457" s="133">
        <v>36.42</v>
      </c>
    </row>
    <row r="458" spans="1:44">
      <c r="A458" s="133">
        <v>455</v>
      </c>
      <c r="B458" s="133">
        <v>4540</v>
      </c>
      <c r="C458" s="137"/>
      <c r="D458" s="139" t="s">
        <v>320</v>
      </c>
      <c r="E458" s="143">
        <f t="shared" si="14"/>
        <v>34.795263157894738</v>
      </c>
      <c r="F458" s="143">
        <f t="shared" si="15"/>
        <v>35.300526315789476</v>
      </c>
      <c r="G458" s="133">
        <v>35.85</v>
      </c>
      <c r="H458" s="133">
        <v>34.92</v>
      </c>
      <c r="I458" s="133">
        <v>36.229999999999997</v>
      </c>
      <c r="J458" s="133">
        <v>36.75</v>
      </c>
      <c r="K458" s="133">
        <v>33.43</v>
      </c>
      <c r="L458" s="133">
        <v>34.46</v>
      </c>
      <c r="M458" s="133">
        <v>35.36</v>
      </c>
      <c r="N458" s="133">
        <v>35.049999999999997</v>
      </c>
      <c r="O458" s="133">
        <v>35.01</v>
      </c>
      <c r="P458" s="133">
        <v>35.479999999999997</v>
      </c>
      <c r="Q458" s="133">
        <v>36.049999999999997</v>
      </c>
      <c r="R458" s="133">
        <v>36.46</v>
      </c>
      <c r="S458" s="133">
        <v>34</v>
      </c>
      <c r="T458" s="133">
        <v>34.65</v>
      </c>
      <c r="U458" s="133">
        <v>35.229999999999997</v>
      </c>
      <c r="V458" s="133">
        <v>35.92</v>
      </c>
      <c r="W458" s="133">
        <v>36.26</v>
      </c>
      <c r="X458" s="133">
        <v>37.130000000000003</v>
      </c>
      <c r="Y458" s="133">
        <v>34.29</v>
      </c>
      <c r="Z458" s="133">
        <v>35.67</v>
      </c>
      <c r="AA458" s="133">
        <v>35.53</v>
      </c>
      <c r="AB458" s="133">
        <v>35.6</v>
      </c>
      <c r="AC458" s="133">
        <v>33.07</v>
      </c>
      <c r="AD458" s="133">
        <v>32.43</v>
      </c>
      <c r="AE458" s="133">
        <v>36.03</v>
      </c>
      <c r="AF458" s="133">
        <v>36.64</v>
      </c>
      <c r="AG458" s="133">
        <v>31.66</v>
      </c>
      <c r="AH458" s="133">
        <v>31.76</v>
      </c>
      <c r="AI458" s="133">
        <v>34.409999999999997</v>
      </c>
      <c r="AJ458" s="133">
        <v>35.630000000000003</v>
      </c>
      <c r="AK458" s="133">
        <v>34.79</v>
      </c>
      <c r="AL458" s="133">
        <v>35.43</v>
      </c>
      <c r="AM458" s="133">
        <v>33.67</v>
      </c>
      <c r="AN458" s="133">
        <v>34.22</v>
      </c>
      <c r="AO458" s="133">
        <v>35.090000000000003</v>
      </c>
      <c r="AP458" s="133">
        <v>35.92</v>
      </c>
      <c r="AQ458" s="133">
        <v>35.15</v>
      </c>
      <c r="AR458" s="133">
        <v>36.590000000000003</v>
      </c>
    </row>
    <row r="459" spans="1:44">
      <c r="A459" s="133">
        <v>456</v>
      </c>
      <c r="B459" s="133">
        <v>4550</v>
      </c>
      <c r="C459" s="137"/>
      <c r="D459" s="139" t="s">
        <v>320</v>
      </c>
      <c r="E459" s="143">
        <f t="shared" si="14"/>
        <v>34.852631578947374</v>
      </c>
      <c r="F459" s="143">
        <f t="shared" si="15"/>
        <v>35.409999999999997</v>
      </c>
      <c r="G459" s="133">
        <v>35.880000000000003</v>
      </c>
      <c r="H459" s="133">
        <v>34.94</v>
      </c>
      <c r="I459" s="133">
        <v>36.270000000000003</v>
      </c>
      <c r="J459" s="133">
        <v>36.83</v>
      </c>
      <c r="K459" s="133">
        <v>33.46</v>
      </c>
      <c r="L459" s="133">
        <v>34.56</v>
      </c>
      <c r="M459" s="133">
        <v>35.46</v>
      </c>
      <c r="N459" s="133">
        <v>35.21</v>
      </c>
      <c r="O459" s="133">
        <v>35.08</v>
      </c>
      <c r="P459" s="133">
        <v>35.61</v>
      </c>
      <c r="Q459" s="133">
        <v>36.11</v>
      </c>
      <c r="R459" s="133">
        <v>36.61</v>
      </c>
      <c r="S459" s="133">
        <v>34.06</v>
      </c>
      <c r="T459" s="133">
        <v>34.75</v>
      </c>
      <c r="U459" s="133">
        <v>35.29</v>
      </c>
      <c r="V459" s="133">
        <v>36.03</v>
      </c>
      <c r="W459" s="133">
        <v>36.36</v>
      </c>
      <c r="X459" s="133">
        <v>37.28</v>
      </c>
      <c r="Y459" s="133">
        <v>34.32</v>
      </c>
      <c r="Z459" s="133">
        <v>35.799999999999997</v>
      </c>
      <c r="AA459" s="133">
        <v>35.590000000000003</v>
      </c>
      <c r="AB459" s="133">
        <v>35.68</v>
      </c>
      <c r="AC459" s="133">
        <v>33.119999999999997</v>
      </c>
      <c r="AD459" s="133">
        <v>32.46</v>
      </c>
      <c r="AE459" s="133">
        <v>36.1</v>
      </c>
      <c r="AF459" s="133">
        <v>36.75</v>
      </c>
      <c r="AG459" s="133">
        <v>31.73</v>
      </c>
      <c r="AH459" s="133">
        <v>31.91</v>
      </c>
      <c r="AI459" s="133">
        <v>34.479999999999997</v>
      </c>
      <c r="AJ459" s="133">
        <v>35.75</v>
      </c>
      <c r="AK459" s="133">
        <v>34.869999999999997</v>
      </c>
      <c r="AL459" s="133">
        <v>35.6</v>
      </c>
      <c r="AM459" s="133">
        <v>33.68</v>
      </c>
      <c r="AN459" s="133">
        <v>34.29</v>
      </c>
      <c r="AO459" s="133">
        <v>35.130000000000003</v>
      </c>
      <c r="AP459" s="133">
        <v>36</v>
      </c>
      <c r="AQ459" s="133">
        <v>35.21</v>
      </c>
      <c r="AR459" s="133">
        <v>36.729999999999997</v>
      </c>
    </row>
    <row r="460" spans="1:44">
      <c r="A460" s="133">
        <v>457</v>
      </c>
      <c r="B460" s="133">
        <v>4560</v>
      </c>
      <c r="C460" s="135">
        <v>76</v>
      </c>
      <c r="D460" s="139" t="s">
        <v>320</v>
      </c>
      <c r="E460" s="143">
        <f t="shared" si="14"/>
        <v>34.905263157894737</v>
      </c>
      <c r="F460" s="143">
        <f t="shared" si="15"/>
        <v>35.503157894736844</v>
      </c>
      <c r="G460" s="133">
        <v>35.9</v>
      </c>
      <c r="H460" s="133">
        <v>34.96</v>
      </c>
      <c r="I460" s="133">
        <v>36.31</v>
      </c>
      <c r="J460" s="133">
        <v>36.89</v>
      </c>
      <c r="K460" s="133">
        <v>33.49</v>
      </c>
      <c r="L460" s="133">
        <v>34.64</v>
      </c>
      <c r="M460" s="133">
        <v>35.54</v>
      </c>
      <c r="N460" s="133">
        <v>35.35</v>
      </c>
      <c r="O460" s="133">
        <v>35.130000000000003</v>
      </c>
      <c r="P460" s="133">
        <v>35.69</v>
      </c>
      <c r="Q460" s="133">
        <v>36.17</v>
      </c>
      <c r="R460" s="133">
        <v>36.729999999999997</v>
      </c>
      <c r="S460" s="133">
        <v>34.119999999999997</v>
      </c>
      <c r="T460" s="133">
        <v>34.85</v>
      </c>
      <c r="U460" s="133">
        <v>35.340000000000003</v>
      </c>
      <c r="V460" s="133">
        <v>36.14</v>
      </c>
      <c r="W460" s="133">
        <v>36.44</v>
      </c>
      <c r="X460" s="133">
        <v>37.42</v>
      </c>
      <c r="Y460" s="133">
        <v>34.35</v>
      </c>
      <c r="Z460" s="133">
        <v>35.9</v>
      </c>
      <c r="AA460" s="133">
        <v>35.65</v>
      </c>
      <c r="AB460" s="133">
        <v>35.729999999999997</v>
      </c>
      <c r="AC460" s="133">
        <v>33.17</v>
      </c>
      <c r="AD460" s="133">
        <v>32.479999999999997</v>
      </c>
      <c r="AE460" s="133">
        <v>36.159999999999997</v>
      </c>
      <c r="AF460" s="133">
        <v>36.840000000000003</v>
      </c>
      <c r="AG460" s="133">
        <v>31.79</v>
      </c>
      <c r="AH460" s="133">
        <v>32.06</v>
      </c>
      <c r="AI460" s="133">
        <v>34.54</v>
      </c>
      <c r="AJ460" s="133">
        <v>35.85</v>
      </c>
      <c r="AK460" s="133">
        <v>34.950000000000003</v>
      </c>
      <c r="AL460" s="133">
        <v>35.75</v>
      </c>
      <c r="AM460" s="133">
        <v>33.71</v>
      </c>
      <c r="AN460" s="133">
        <v>34.36</v>
      </c>
      <c r="AO460" s="133">
        <v>35.18</v>
      </c>
      <c r="AP460" s="133">
        <v>36.07</v>
      </c>
      <c r="AQ460" s="133">
        <v>35.26</v>
      </c>
      <c r="AR460" s="133">
        <v>36.85</v>
      </c>
    </row>
    <row r="461" spans="1:44">
      <c r="A461" s="133">
        <v>458</v>
      </c>
      <c r="B461" s="133">
        <v>4570</v>
      </c>
      <c r="C461" s="137"/>
      <c r="D461" s="139" t="s">
        <v>320</v>
      </c>
      <c r="E461" s="143">
        <f t="shared" si="14"/>
        <v>34.956842105263163</v>
      </c>
      <c r="F461" s="143">
        <f t="shared" si="15"/>
        <v>35.589473684210525</v>
      </c>
      <c r="G461" s="133">
        <v>35.909999999999997</v>
      </c>
      <c r="H461" s="133">
        <v>34.99</v>
      </c>
      <c r="I461" s="133">
        <v>36.35</v>
      </c>
      <c r="J461" s="133">
        <v>36.950000000000003</v>
      </c>
      <c r="K461" s="133">
        <v>33.53</v>
      </c>
      <c r="L461" s="133">
        <v>34.71</v>
      </c>
      <c r="M461" s="133">
        <v>35.619999999999997</v>
      </c>
      <c r="N461" s="133">
        <v>35.479999999999997</v>
      </c>
      <c r="O461" s="133">
        <v>35.18</v>
      </c>
      <c r="P461" s="133">
        <v>35.74</v>
      </c>
      <c r="Q461" s="133">
        <v>36.22</v>
      </c>
      <c r="R461" s="133">
        <v>36.840000000000003</v>
      </c>
      <c r="S461" s="133">
        <v>34.159999999999997</v>
      </c>
      <c r="T461" s="133">
        <v>34.950000000000003</v>
      </c>
      <c r="U461" s="133">
        <v>35.4</v>
      </c>
      <c r="V461" s="133">
        <v>36.229999999999997</v>
      </c>
      <c r="W461" s="133">
        <v>36.53</v>
      </c>
      <c r="X461" s="133">
        <v>37.54</v>
      </c>
      <c r="Y461" s="133">
        <v>34.39</v>
      </c>
      <c r="Z461" s="133">
        <v>35.99</v>
      </c>
      <c r="AA461" s="133">
        <v>35.700000000000003</v>
      </c>
      <c r="AB461" s="133">
        <v>35.78</v>
      </c>
      <c r="AC461" s="133">
        <v>33.21</v>
      </c>
      <c r="AD461" s="133">
        <v>32.5</v>
      </c>
      <c r="AE461" s="133">
        <v>36.229999999999997</v>
      </c>
      <c r="AF461" s="133">
        <v>36.92</v>
      </c>
      <c r="AG461" s="133">
        <v>31.85</v>
      </c>
      <c r="AH461" s="133">
        <v>32.200000000000003</v>
      </c>
      <c r="AI461" s="133">
        <v>34.590000000000003</v>
      </c>
      <c r="AJ461" s="133">
        <v>35.94</v>
      </c>
      <c r="AK461" s="133">
        <v>35.020000000000003</v>
      </c>
      <c r="AL461" s="133">
        <v>35.909999999999997</v>
      </c>
      <c r="AM461" s="133">
        <v>33.75</v>
      </c>
      <c r="AN461" s="133">
        <v>34.44</v>
      </c>
      <c r="AO461" s="133">
        <v>35.229999999999997</v>
      </c>
      <c r="AP461" s="133">
        <v>36.14</v>
      </c>
      <c r="AQ461" s="133">
        <v>35.31</v>
      </c>
      <c r="AR461" s="133">
        <v>36.950000000000003</v>
      </c>
    </row>
    <row r="462" spans="1:44">
      <c r="A462" s="133">
        <v>459</v>
      </c>
      <c r="B462" s="133">
        <v>4580</v>
      </c>
      <c r="C462" s="137"/>
      <c r="D462" s="139" t="s">
        <v>320</v>
      </c>
      <c r="E462" s="143">
        <f t="shared" si="14"/>
        <v>35.005789473684217</v>
      </c>
      <c r="F462" s="143">
        <f t="shared" si="15"/>
        <v>35.667894736842094</v>
      </c>
      <c r="G462" s="133">
        <v>35.94</v>
      </c>
      <c r="H462" s="133">
        <v>35.01</v>
      </c>
      <c r="I462" s="133">
        <v>36.380000000000003</v>
      </c>
      <c r="J462" s="133">
        <v>37.01</v>
      </c>
      <c r="K462" s="133">
        <v>33.549999999999997</v>
      </c>
      <c r="L462" s="133">
        <v>34.770000000000003</v>
      </c>
      <c r="M462" s="133">
        <v>35.68</v>
      </c>
      <c r="N462" s="133">
        <v>35.57</v>
      </c>
      <c r="O462" s="133">
        <v>35.229999999999997</v>
      </c>
      <c r="P462" s="133">
        <v>35.76</v>
      </c>
      <c r="Q462" s="133">
        <v>36.270000000000003</v>
      </c>
      <c r="R462" s="133">
        <v>36.93</v>
      </c>
      <c r="S462" s="133">
        <v>34.21</v>
      </c>
      <c r="T462" s="133">
        <v>35.04</v>
      </c>
      <c r="U462" s="133">
        <v>35.450000000000003</v>
      </c>
      <c r="V462" s="133">
        <v>36.32</v>
      </c>
      <c r="W462" s="133">
        <v>36.6</v>
      </c>
      <c r="X462" s="133">
        <v>37.65</v>
      </c>
      <c r="Y462" s="133">
        <v>34.42</v>
      </c>
      <c r="Z462" s="133">
        <v>36.07</v>
      </c>
      <c r="AA462" s="133">
        <v>35.76</v>
      </c>
      <c r="AB462" s="133">
        <v>35.83</v>
      </c>
      <c r="AC462" s="133">
        <v>33.25</v>
      </c>
      <c r="AD462" s="133">
        <v>32.54</v>
      </c>
      <c r="AE462" s="133">
        <v>36.29</v>
      </c>
      <c r="AF462" s="133">
        <v>37</v>
      </c>
      <c r="AG462" s="133">
        <v>31.91</v>
      </c>
      <c r="AH462" s="133">
        <v>32.32</v>
      </c>
      <c r="AI462" s="133">
        <v>34.64</v>
      </c>
      <c r="AJ462" s="133">
        <v>36.03</v>
      </c>
      <c r="AK462" s="133">
        <v>35.07</v>
      </c>
      <c r="AL462" s="133">
        <v>36.049999999999997</v>
      </c>
      <c r="AM462" s="133">
        <v>33.82</v>
      </c>
      <c r="AN462" s="133">
        <v>34.520000000000003</v>
      </c>
      <c r="AO462" s="133">
        <v>35.270000000000003</v>
      </c>
      <c r="AP462" s="133">
        <v>36.22</v>
      </c>
      <c r="AQ462" s="133">
        <v>35.369999999999997</v>
      </c>
      <c r="AR462" s="133">
        <v>37.049999999999997</v>
      </c>
    </row>
    <row r="463" spans="1:44">
      <c r="A463" s="133">
        <v>460</v>
      </c>
      <c r="B463" s="133">
        <v>4590</v>
      </c>
      <c r="C463" s="137"/>
      <c r="D463" s="139" t="s">
        <v>320</v>
      </c>
      <c r="E463" s="143">
        <f t="shared" si="14"/>
        <v>35.049473684210525</v>
      </c>
      <c r="F463" s="143">
        <f t="shared" si="15"/>
        <v>35.740526315789474</v>
      </c>
      <c r="G463" s="133">
        <v>35.950000000000003</v>
      </c>
      <c r="H463" s="133">
        <v>35.03</v>
      </c>
      <c r="I463" s="133">
        <v>36.42</v>
      </c>
      <c r="J463" s="133">
        <v>37.049999999999997</v>
      </c>
      <c r="K463" s="133">
        <v>33.56</v>
      </c>
      <c r="L463" s="133">
        <v>34.840000000000003</v>
      </c>
      <c r="M463" s="133">
        <v>35.72</v>
      </c>
      <c r="N463" s="133">
        <v>35.619999999999997</v>
      </c>
      <c r="O463" s="133">
        <v>35.29</v>
      </c>
      <c r="P463" s="133">
        <v>35.81</v>
      </c>
      <c r="Q463" s="133">
        <v>36.31</v>
      </c>
      <c r="R463" s="133">
        <v>37.020000000000003</v>
      </c>
      <c r="S463" s="133">
        <v>34.26</v>
      </c>
      <c r="T463" s="133">
        <v>35.130000000000003</v>
      </c>
      <c r="U463" s="133">
        <v>35.479999999999997</v>
      </c>
      <c r="V463" s="133">
        <v>36.4</v>
      </c>
      <c r="W463" s="133">
        <v>36.659999999999997</v>
      </c>
      <c r="X463" s="133">
        <v>37.75</v>
      </c>
      <c r="Y463" s="133">
        <v>34.44</v>
      </c>
      <c r="Z463" s="133">
        <v>36.14</v>
      </c>
      <c r="AA463" s="133">
        <v>35.799999999999997</v>
      </c>
      <c r="AB463" s="133">
        <v>35.880000000000003</v>
      </c>
      <c r="AC463" s="133">
        <v>33.29</v>
      </c>
      <c r="AD463" s="133">
        <v>32.58</v>
      </c>
      <c r="AE463" s="133">
        <v>36.35</v>
      </c>
      <c r="AF463" s="133">
        <v>37.07</v>
      </c>
      <c r="AG463" s="133">
        <v>31.96</v>
      </c>
      <c r="AH463" s="133">
        <v>32.44</v>
      </c>
      <c r="AI463" s="133">
        <v>34.69</v>
      </c>
      <c r="AJ463" s="133">
        <v>36.11</v>
      </c>
      <c r="AK463" s="133">
        <v>35.130000000000003</v>
      </c>
      <c r="AL463" s="133">
        <v>36.19</v>
      </c>
      <c r="AM463" s="133">
        <v>33.909999999999997</v>
      </c>
      <c r="AN463" s="133">
        <v>34.6</v>
      </c>
      <c r="AO463" s="133">
        <v>35.31</v>
      </c>
      <c r="AP463" s="133">
        <v>36.29</v>
      </c>
      <c r="AQ463" s="133">
        <v>35.409999999999997</v>
      </c>
      <c r="AR463" s="133">
        <v>37.119999999999997</v>
      </c>
    </row>
    <row r="464" spans="1:44">
      <c r="A464" s="133">
        <v>461</v>
      </c>
      <c r="B464" s="133">
        <v>4600</v>
      </c>
      <c r="C464" s="137"/>
      <c r="D464" s="139" t="s">
        <v>320</v>
      </c>
      <c r="E464" s="143">
        <f t="shared" si="14"/>
        <v>35.090526315789468</v>
      </c>
      <c r="F464" s="143">
        <f t="shared" si="15"/>
        <v>35.803157894736842</v>
      </c>
      <c r="G464" s="133">
        <v>35.97</v>
      </c>
      <c r="H464" s="133">
        <v>35.049999999999997</v>
      </c>
      <c r="I464" s="133">
        <v>36.46</v>
      </c>
      <c r="J464" s="133">
        <v>37.1</v>
      </c>
      <c r="K464" s="133">
        <v>33.58</v>
      </c>
      <c r="L464" s="133">
        <v>34.880000000000003</v>
      </c>
      <c r="M464" s="133">
        <v>35.76</v>
      </c>
      <c r="N464" s="133">
        <v>35.68</v>
      </c>
      <c r="O464" s="133">
        <v>35.36</v>
      </c>
      <c r="P464" s="133">
        <v>35.85</v>
      </c>
      <c r="Q464" s="133">
        <v>36.340000000000003</v>
      </c>
      <c r="R464" s="133">
        <v>37.1</v>
      </c>
      <c r="S464" s="133">
        <v>34.29</v>
      </c>
      <c r="T464" s="133">
        <v>35.21</v>
      </c>
      <c r="U464" s="133">
        <v>35.51</v>
      </c>
      <c r="V464" s="133">
        <v>36.47</v>
      </c>
      <c r="W464" s="133">
        <v>36.71</v>
      </c>
      <c r="X464" s="133">
        <v>37.840000000000003</v>
      </c>
      <c r="Y464" s="133">
        <v>34.47</v>
      </c>
      <c r="Z464" s="133">
        <v>36.200000000000003</v>
      </c>
      <c r="AA464" s="133">
        <v>35.840000000000003</v>
      </c>
      <c r="AB464" s="133">
        <v>35.92</v>
      </c>
      <c r="AC464" s="133">
        <v>33.299999999999997</v>
      </c>
      <c r="AD464" s="133">
        <v>32.61</v>
      </c>
      <c r="AE464" s="133">
        <v>36.4</v>
      </c>
      <c r="AF464" s="133">
        <v>37.130000000000003</v>
      </c>
      <c r="AG464" s="133">
        <v>32.01</v>
      </c>
      <c r="AH464" s="133">
        <v>32.54</v>
      </c>
      <c r="AI464" s="133">
        <v>34.729999999999997</v>
      </c>
      <c r="AJ464" s="133">
        <v>36.19</v>
      </c>
      <c r="AK464" s="133">
        <v>35.19</v>
      </c>
      <c r="AL464" s="133">
        <v>36.29</v>
      </c>
      <c r="AM464" s="133">
        <v>33.99</v>
      </c>
      <c r="AN464" s="133">
        <v>34.67</v>
      </c>
      <c r="AO464" s="133">
        <v>35.36</v>
      </c>
      <c r="AP464" s="133">
        <v>36.35</v>
      </c>
      <c r="AQ464" s="133">
        <v>35.450000000000003</v>
      </c>
      <c r="AR464" s="133">
        <v>37.18</v>
      </c>
    </row>
    <row r="465" spans="1:44">
      <c r="A465" s="133">
        <v>462</v>
      </c>
      <c r="B465" s="133">
        <v>4610</v>
      </c>
      <c r="C465" s="137"/>
      <c r="D465" s="139" t="s">
        <v>320</v>
      </c>
      <c r="E465" s="143">
        <f t="shared" si="14"/>
        <v>35.12736842105263</v>
      </c>
      <c r="F465" s="143">
        <f t="shared" si="15"/>
        <v>35.858947368421049</v>
      </c>
      <c r="G465" s="133">
        <v>35.979999999999997</v>
      </c>
      <c r="H465" s="133">
        <v>35.08</v>
      </c>
      <c r="I465" s="133">
        <v>36.479999999999997</v>
      </c>
      <c r="J465" s="133">
        <v>37.14</v>
      </c>
      <c r="K465" s="133">
        <v>33.61</v>
      </c>
      <c r="L465" s="133">
        <v>34.93</v>
      </c>
      <c r="M465" s="133">
        <v>35.799999999999997</v>
      </c>
      <c r="N465" s="133">
        <v>35.71</v>
      </c>
      <c r="O465" s="133">
        <v>35.44</v>
      </c>
      <c r="P465" s="133">
        <v>35.880000000000003</v>
      </c>
      <c r="Q465" s="133">
        <v>36.369999999999997</v>
      </c>
      <c r="R465" s="133">
        <v>37.17</v>
      </c>
      <c r="S465" s="133">
        <v>34.35</v>
      </c>
      <c r="T465" s="133">
        <v>35.270000000000003</v>
      </c>
      <c r="U465" s="133">
        <v>35.549999999999997</v>
      </c>
      <c r="V465" s="133">
        <v>36.549999999999997</v>
      </c>
      <c r="W465" s="133">
        <v>36.770000000000003</v>
      </c>
      <c r="X465" s="133">
        <v>37.92</v>
      </c>
      <c r="Y465" s="133">
        <v>34.49</v>
      </c>
      <c r="Z465" s="133">
        <v>36.26</v>
      </c>
      <c r="AA465" s="133">
        <v>35.869999999999997</v>
      </c>
      <c r="AB465" s="133">
        <v>35.93</v>
      </c>
      <c r="AC465" s="133">
        <v>33.31</v>
      </c>
      <c r="AD465" s="133">
        <v>32.65</v>
      </c>
      <c r="AE465" s="133">
        <v>36.450000000000003</v>
      </c>
      <c r="AF465" s="133">
        <v>37.18</v>
      </c>
      <c r="AG465" s="133">
        <v>32.049999999999997</v>
      </c>
      <c r="AH465" s="133">
        <v>32.630000000000003</v>
      </c>
      <c r="AI465" s="133">
        <v>34.75</v>
      </c>
      <c r="AJ465" s="133">
        <v>36.25</v>
      </c>
      <c r="AK465" s="133">
        <v>35.229999999999997</v>
      </c>
      <c r="AL465" s="133">
        <v>36.380000000000003</v>
      </c>
      <c r="AM465" s="133">
        <v>34.049999999999997</v>
      </c>
      <c r="AN465" s="133">
        <v>34.729999999999997</v>
      </c>
      <c r="AO465" s="133">
        <v>35.39</v>
      </c>
      <c r="AP465" s="133">
        <v>36.42</v>
      </c>
      <c r="AQ465" s="133">
        <v>35.479999999999997</v>
      </c>
      <c r="AR465" s="133">
        <v>37.24</v>
      </c>
    </row>
    <row r="466" spans="1:44">
      <c r="A466" s="133">
        <v>463</v>
      </c>
      <c r="B466" s="133">
        <v>4620</v>
      </c>
      <c r="C466" s="135">
        <v>77</v>
      </c>
      <c r="D466" s="139" t="s">
        <v>320</v>
      </c>
      <c r="E466" s="143">
        <f t="shared" si="14"/>
        <v>35.163157894736834</v>
      </c>
      <c r="F466" s="143">
        <f t="shared" si="15"/>
        <v>35.910526315789468</v>
      </c>
      <c r="G466" s="140">
        <v>36</v>
      </c>
      <c r="H466" s="140">
        <v>35.1</v>
      </c>
      <c r="I466" s="140">
        <v>36.5</v>
      </c>
      <c r="J466" s="140">
        <v>37.19</v>
      </c>
      <c r="K466" s="140">
        <v>33.65</v>
      </c>
      <c r="L466" s="140">
        <v>34.97</v>
      </c>
      <c r="M466" s="140">
        <v>35.82</v>
      </c>
      <c r="N466" s="140">
        <v>35.68</v>
      </c>
      <c r="O466" s="140">
        <v>35.49</v>
      </c>
      <c r="P466" s="140">
        <v>35.950000000000003</v>
      </c>
      <c r="Q466" s="140">
        <v>36.4</v>
      </c>
      <c r="R466" s="140">
        <v>37.22</v>
      </c>
      <c r="S466" s="140">
        <v>34.4</v>
      </c>
      <c r="T466" s="140">
        <v>35.340000000000003</v>
      </c>
      <c r="U466" s="140">
        <v>35.58</v>
      </c>
      <c r="V466" s="140">
        <v>36.6</v>
      </c>
      <c r="W466" s="140">
        <v>36.83</v>
      </c>
      <c r="X466" s="140">
        <v>38</v>
      </c>
      <c r="Y466" s="140">
        <v>34.51</v>
      </c>
      <c r="Z466" s="140">
        <v>36.32</v>
      </c>
      <c r="AA466" s="140">
        <v>35.9</v>
      </c>
      <c r="AB466" s="140">
        <v>35.94</v>
      </c>
      <c r="AC466" s="140">
        <v>33.32</v>
      </c>
      <c r="AD466" s="140">
        <v>32.68</v>
      </c>
      <c r="AE466" s="140">
        <v>36.49</v>
      </c>
      <c r="AF466" s="140">
        <v>37.229999999999997</v>
      </c>
      <c r="AG466" s="140">
        <v>32.1</v>
      </c>
      <c r="AH466" s="140">
        <v>32.729999999999997</v>
      </c>
      <c r="AI466" s="140">
        <v>34.78</v>
      </c>
      <c r="AJ466" s="140">
        <v>36.31</v>
      </c>
      <c r="AK466" s="140">
        <v>35.270000000000003</v>
      </c>
      <c r="AL466" s="140">
        <v>36.47</v>
      </c>
      <c r="AM466" s="140">
        <v>34.119999999999997</v>
      </c>
      <c r="AN466" s="140">
        <v>34.799999999999997</v>
      </c>
      <c r="AO466" s="140">
        <v>35.43</v>
      </c>
      <c r="AP466" s="133">
        <v>36.47</v>
      </c>
      <c r="AQ466" s="133">
        <v>35.51</v>
      </c>
      <c r="AR466" s="133">
        <v>37.299999999999997</v>
      </c>
    </row>
    <row r="467" spans="1:44">
      <c r="A467" s="133">
        <v>464</v>
      </c>
      <c r="B467" s="133">
        <v>4630</v>
      </c>
      <c r="C467" s="137"/>
      <c r="D467" s="139" t="s">
        <v>320</v>
      </c>
      <c r="E467" s="143">
        <f t="shared" si="14"/>
        <v>35.195789473684208</v>
      </c>
      <c r="F467" s="143">
        <f t="shared" si="15"/>
        <v>35.962631578947367</v>
      </c>
      <c r="G467" s="140">
        <v>36.01</v>
      </c>
      <c r="H467" s="140">
        <v>35.130000000000003</v>
      </c>
      <c r="I467" s="140">
        <v>36.520000000000003</v>
      </c>
      <c r="J467" s="140">
        <v>37.21</v>
      </c>
      <c r="K467" s="140">
        <v>33.64</v>
      </c>
      <c r="L467" s="140">
        <v>35.020000000000003</v>
      </c>
      <c r="M467" s="140">
        <v>35.85</v>
      </c>
      <c r="N467" s="140">
        <v>35.659999999999997</v>
      </c>
      <c r="O467" s="140">
        <v>35.57</v>
      </c>
      <c r="P467" s="140">
        <v>35.99</v>
      </c>
      <c r="Q467" s="140">
        <v>36.43</v>
      </c>
      <c r="R467" s="140">
        <v>37.29</v>
      </c>
      <c r="S467" s="140">
        <v>34.44</v>
      </c>
      <c r="T467" s="140">
        <v>35.409999999999997</v>
      </c>
      <c r="U467" s="140">
        <v>35.619999999999997</v>
      </c>
      <c r="V467" s="140">
        <v>36.67</v>
      </c>
      <c r="W467" s="140">
        <v>36.869999999999997</v>
      </c>
      <c r="X467" s="140">
        <v>38.07</v>
      </c>
      <c r="Y467" s="140">
        <v>34.520000000000003</v>
      </c>
      <c r="Z467" s="140">
        <v>36.369999999999997</v>
      </c>
      <c r="AA467" s="140">
        <v>35.94</v>
      </c>
      <c r="AB467" s="140">
        <v>35.950000000000003</v>
      </c>
      <c r="AC467" s="140">
        <v>33.33</v>
      </c>
      <c r="AD467" s="140">
        <v>32.72</v>
      </c>
      <c r="AE467" s="140">
        <v>36.53</v>
      </c>
      <c r="AF467" s="140">
        <v>37.28</v>
      </c>
      <c r="AG467" s="140">
        <v>32.14</v>
      </c>
      <c r="AH467" s="140">
        <v>32.82</v>
      </c>
      <c r="AI467" s="140">
        <v>34.81</v>
      </c>
      <c r="AJ467" s="140">
        <v>36.369999999999997</v>
      </c>
      <c r="AK467" s="140">
        <v>35.31</v>
      </c>
      <c r="AL467" s="140">
        <v>36.56</v>
      </c>
      <c r="AM467" s="140">
        <v>34.18</v>
      </c>
      <c r="AN467" s="140">
        <v>34.880000000000003</v>
      </c>
      <c r="AO467" s="140">
        <v>35.47</v>
      </c>
      <c r="AP467" s="133">
        <v>36.53</v>
      </c>
      <c r="AQ467" s="133">
        <v>35.54</v>
      </c>
      <c r="AR467" s="133">
        <v>37.36</v>
      </c>
    </row>
    <row r="468" spans="1:44">
      <c r="A468" s="133">
        <v>465</v>
      </c>
      <c r="B468" s="133">
        <v>4640</v>
      </c>
      <c r="C468" s="137"/>
      <c r="D468" s="139" t="s">
        <v>320</v>
      </c>
      <c r="E468" s="143">
        <f t="shared" si="14"/>
        <v>35.228947368421061</v>
      </c>
      <c r="F468" s="143">
        <f t="shared" si="15"/>
        <v>36.01</v>
      </c>
      <c r="G468" s="140">
        <v>36.03</v>
      </c>
      <c r="H468" s="140">
        <v>35.15</v>
      </c>
      <c r="I468" s="140">
        <v>36.54</v>
      </c>
      <c r="J468" s="140">
        <v>37.229999999999997</v>
      </c>
      <c r="K468" s="140">
        <v>33.64</v>
      </c>
      <c r="L468" s="140">
        <v>35.04</v>
      </c>
      <c r="M468" s="140">
        <v>35.869999999999997</v>
      </c>
      <c r="N468" s="140">
        <v>35.67</v>
      </c>
      <c r="O468" s="140">
        <v>35.64</v>
      </c>
      <c r="P468" s="140">
        <v>36.04</v>
      </c>
      <c r="Q468" s="140">
        <v>36.450000000000003</v>
      </c>
      <c r="R468" s="140">
        <v>37.35</v>
      </c>
      <c r="S468" s="140">
        <v>34.49</v>
      </c>
      <c r="T468" s="140">
        <v>35.47</v>
      </c>
      <c r="U468" s="140">
        <v>35.65</v>
      </c>
      <c r="V468" s="140">
        <v>36.729999999999997</v>
      </c>
      <c r="W468" s="140">
        <v>36.92</v>
      </c>
      <c r="X468" s="140">
        <v>38.130000000000003</v>
      </c>
      <c r="Y468" s="140">
        <v>34.54</v>
      </c>
      <c r="Z468" s="140">
        <v>36.409999999999997</v>
      </c>
      <c r="AA468" s="140">
        <v>35.979999999999997</v>
      </c>
      <c r="AB468" s="140">
        <v>36</v>
      </c>
      <c r="AC468" s="140">
        <v>33.35</v>
      </c>
      <c r="AD468" s="140">
        <v>32.75</v>
      </c>
      <c r="AE468" s="140">
        <v>36.58</v>
      </c>
      <c r="AF468" s="140">
        <v>37.31</v>
      </c>
      <c r="AG468" s="140">
        <v>32.18</v>
      </c>
      <c r="AH468" s="140">
        <v>32.9</v>
      </c>
      <c r="AI468" s="140">
        <v>34.840000000000003</v>
      </c>
      <c r="AJ468" s="140">
        <v>36.409999999999997</v>
      </c>
      <c r="AK468" s="140">
        <v>35.340000000000003</v>
      </c>
      <c r="AL468" s="140">
        <v>36.64</v>
      </c>
      <c r="AM468" s="140">
        <v>34.229999999999997</v>
      </c>
      <c r="AN468" s="140">
        <v>34.96</v>
      </c>
      <c r="AO468" s="140">
        <v>35.51</v>
      </c>
      <c r="AP468" s="133">
        <v>36.58</v>
      </c>
      <c r="AQ468" s="133">
        <v>35.57</v>
      </c>
      <c r="AR468" s="133">
        <v>37.42</v>
      </c>
    </row>
    <row r="469" spans="1:44">
      <c r="A469" s="133">
        <v>466</v>
      </c>
      <c r="B469" s="133">
        <v>4650</v>
      </c>
      <c r="C469" s="137"/>
      <c r="D469" s="139" t="s">
        <v>320</v>
      </c>
      <c r="E469" s="143">
        <f t="shared" si="14"/>
        <v>35.258947368421047</v>
      </c>
      <c r="F469" s="143">
        <f t="shared" si="15"/>
        <v>36.049473684210533</v>
      </c>
      <c r="G469" s="140">
        <v>36.049999999999997</v>
      </c>
      <c r="H469" s="140">
        <v>35.18</v>
      </c>
      <c r="I469" s="140">
        <v>36.54</v>
      </c>
      <c r="J469" s="140">
        <v>37.24</v>
      </c>
      <c r="K469" s="140">
        <v>33.61</v>
      </c>
      <c r="L469" s="140">
        <v>35.06</v>
      </c>
      <c r="M469" s="140">
        <v>35.880000000000003</v>
      </c>
      <c r="N469" s="140">
        <v>35.64</v>
      </c>
      <c r="O469" s="140">
        <v>35.700000000000003</v>
      </c>
      <c r="P469" s="140">
        <v>36</v>
      </c>
      <c r="Q469" s="140">
        <v>36.49</v>
      </c>
      <c r="R469" s="140">
        <v>37.39</v>
      </c>
      <c r="S469" s="140">
        <v>34.53</v>
      </c>
      <c r="T469" s="140">
        <v>35.520000000000003</v>
      </c>
      <c r="U469" s="140">
        <v>35.68</v>
      </c>
      <c r="V469" s="140">
        <v>36.79</v>
      </c>
      <c r="W469" s="140">
        <v>36.96</v>
      </c>
      <c r="X469" s="140">
        <v>38.19</v>
      </c>
      <c r="Y469" s="140">
        <v>34.56</v>
      </c>
      <c r="Z469" s="140">
        <v>36.450000000000003</v>
      </c>
      <c r="AA469" s="140">
        <v>36.020000000000003</v>
      </c>
      <c r="AB469" s="140">
        <v>36.04</v>
      </c>
      <c r="AC469" s="140">
        <v>33.380000000000003</v>
      </c>
      <c r="AD469" s="140">
        <v>32.79</v>
      </c>
      <c r="AE469" s="140">
        <v>36.619999999999997</v>
      </c>
      <c r="AF469" s="140">
        <v>37.33</v>
      </c>
      <c r="AG469" s="140">
        <v>32.22</v>
      </c>
      <c r="AH469" s="140">
        <v>32.979999999999997</v>
      </c>
      <c r="AI469" s="140">
        <v>34.86</v>
      </c>
      <c r="AJ469" s="140">
        <v>36.46</v>
      </c>
      <c r="AK469" s="140">
        <v>35.380000000000003</v>
      </c>
      <c r="AL469" s="140">
        <v>36.75</v>
      </c>
      <c r="AM469" s="140">
        <v>34.299999999999997</v>
      </c>
      <c r="AN469" s="140">
        <v>35.020000000000003</v>
      </c>
      <c r="AO469" s="140">
        <v>35.549999999999997</v>
      </c>
      <c r="AP469" s="133">
        <v>36.64</v>
      </c>
      <c r="AQ469" s="133">
        <v>35.590000000000003</v>
      </c>
      <c r="AR469" s="133">
        <v>37.47</v>
      </c>
    </row>
    <row r="470" spans="1:44">
      <c r="A470" s="133">
        <v>467</v>
      </c>
      <c r="B470" s="133">
        <v>4660</v>
      </c>
      <c r="C470" s="137"/>
      <c r="D470" s="139" t="s">
        <v>320</v>
      </c>
      <c r="E470" s="143">
        <f t="shared" si="14"/>
        <v>35.288421052631577</v>
      </c>
      <c r="F470" s="143">
        <f t="shared" si="15"/>
        <v>36.091578947368419</v>
      </c>
      <c r="G470" s="140">
        <v>36.06</v>
      </c>
      <c r="H470" s="140">
        <v>35.19</v>
      </c>
      <c r="I470" s="140">
        <v>36.57</v>
      </c>
      <c r="J470" s="140">
        <v>37.26</v>
      </c>
      <c r="K470" s="140">
        <v>33.58</v>
      </c>
      <c r="L470" s="140">
        <v>35.07</v>
      </c>
      <c r="M470" s="140">
        <v>35.880000000000003</v>
      </c>
      <c r="N470" s="140">
        <v>35.619999999999997</v>
      </c>
      <c r="O470" s="140">
        <v>35.78</v>
      </c>
      <c r="P470" s="140">
        <v>36.1</v>
      </c>
      <c r="Q470" s="140">
        <v>36.51</v>
      </c>
      <c r="R470" s="140">
        <v>37.43</v>
      </c>
      <c r="S470" s="140">
        <v>34.57</v>
      </c>
      <c r="T470" s="140">
        <v>35.57</v>
      </c>
      <c r="U470" s="140">
        <v>35.71</v>
      </c>
      <c r="V470" s="140">
        <v>36.86</v>
      </c>
      <c r="W470" s="140">
        <v>36.99</v>
      </c>
      <c r="X470" s="140">
        <v>38.24</v>
      </c>
      <c r="Y470" s="140">
        <v>34.6</v>
      </c>
      <c r="Z470" s="140">
        <v>36.49</v>
      </c>
      <c r="AA470" s="140">
        <v>36.06</v>
      </c>
      <c r="AB470" s="140">
        <v>36.06</v>
      </c>
      <c r="AC470" s="140">
        <v>33.4</v>
      </c>
      <c r="AD470" s="140">
        <v>32.81</v>
      </c>
      <c r="AE470" s="140">
        <v>36.65</v>
      </c>
      <c r="AF470" s="140">
        <v>37.36</v>
      </c>
      <c r="AG470" s="140">
        <v>32.25</v>
      </c>
      <c r="AH470" s="140">
        <v>33.049999999999997</v>
      </c>
      <c r="AI470" s="140">
        <v>34.869999999999997</v>
      </c>
      <c r="AJ470" s="140">
        <v>36.51</v>
      </c>
      <c r="AK470" s="140">
        <v>35.42</v>
      </c>
      <c r="AL470" s="140">
        <v>36.85</v>
      </c>
      <c r="AM470" s="140">
        <v>34.39</v>
      </c>
      <c r="AN470" s="140">
        <v>35.090000000000003</v>
      </c>
      <c r="AO470" s="140">
        <v>35.57</v>
      </c>
      <c r="AP470" s="133">
        <v>36.68</v>
      </c>
      <c r="AQ470" s="133">
        <v>35.619999999999997</v>
      </c>
      <c r="AR470" s="133">
        <v>37.5</v>
      </c>
    </row>
    <row r="471" spans="1:44">
      <c r="A471" s="133">
        <v>468</v>
      </c>
      <c r="B471" s="133">
        <v>4670</v>
      </c>
      <c r="C471" s="137"/>
      <c r="D471" s="139" t="s">
        <v>320</v>
      </c>
      <c r="E471" s="143">
        <f t="shared" si="14"/>
        <v>35.321578947368423</v>
      </c>
      <c r="F471" s="143">
        <f t="shared" si="15"/>
        <v>36.129473684210524</v>
      </c>
      <c r="G471" s="140">
        <v>36.07</v>
      </c>
      <c r="H471" s="140">
        <v>35.21</v>
      </c>
      <c r="I471" s="140">
        <v>36.6</v>
      </c>
      <c r="J471" s="140">
        <v>37.270000000000003</v>
      </c>
      <c r="K471" s="140">
        <v>33.61</v>
      </c>
      <c r="L471" s="140">
        <v>35.090000000000003</v>
      </c>
      <c r="M471" s="140">
        <v>35.89</v>
      </c>
      <c r="N471" s="140">
        <v>35.590000000000003</v>
      </c>
      <c r="O471" s="140">
        <v>35.86</v>
      </c>
      <c r="P471" s="140">
        <v>36.17</v>
      </c>
      <c r="Q471" s="140">
        <v>36.53</v>
      </c>
      <c r="R471" s="140">
        <v>37.46</v>
      </c>
      <c r="S471" s="140">
        <v>34.61</v>
      </c>
      <c r="T471" s="140">
        <v>35.6</v>
      </c>
      <c r="U471" s="140">
        <v>35.729999999999997</v>
      </c>
      <c r="V471" s="140">
        <v>36.909999999999997</v>
      </c>
      <c r="W471" s="140">
        <v>37.020000000000003</v>
      </c>
      <c r="X471" s="140">
        <v>38.29</v>
      </c>
      <c r="Y471" s="140">
        <v>34.630000000000003</v>
      </c>
      <c r="Z471" s="140">
        <v>36.54</v>
      </c>
      <c r="AA471" s="140">
        <v>36.090000000000003</v>
      </c>
      <c r="AB471" s="140">
        <v>36.08</v>
      </c>
      <c r="AC471" s="140">
        <v>33.4</v>
      </c>
      <c r="AD471" s="140">
        <v>32.82</v>
      </c>
      <c r="AE471" s="140">
        <v>36.700000000000003</v>
      </c>
      <c r="AF471" s="140">
        <v>37.39</v>
      </c>
      <c r="AG471" s="140">
        <v>32.28</v>
      </c>
      <c r="AH471" s="140">
        <v>33.119999999999997</v>
      </c>
      <c r="AI471" s="140">
        <v>34.89</v>
      </c>
      <c r="AJ471" s="140">
        <v>36.549999999999997</v>
      </c>
      <c r="AK471" s="140">
        <v>35.450000000000003</v>
      </c>
      <c r="AL471" s="140">
        <v>36.94</v>
      </c>
      <c r="AM471" s="140">
        <v>34.5</v>
      </c>
      <c r="AN471" s="140">
        <v>35.17</v>
      </c>
      <c r="AO471" s="140">
        <v>35.6</v>
      </c>
      <c r="AP471" s="133">
        <v>36.72</v>
      </c>
      <c r="AQ471" s="133">
        <v>35.65</v>
      </c>
      <c r="AR471" s="133">
        <v>37.54</v>
      </c>
    </row>
    <row r="472" spans="1:44">
      <c r="A472" s="133">
        <v>469</v>
      </c>
      <c r="B472" s="133">
        <v>4680</v>
      </c>
      <c r="C472" s="135">
        <v>78</v>
      </c>
      <c r="D472" s="139" t="s">
        <v>320</v>
      </c>
      <c r="E472" s="143">
        <f t="shared" si="14"/>
        <v>35.353157894736846</v>
      </c>
      <c r="F472" s="143">
        <f t="shared" si="15"/>
        <v>36.164736842105263</v>
      </c>
      <c r="G472" s="140">
        <v>36.090000000000003</v>
      </c>
      <c r="H472" s="140">
        <v>35.229999999999997</v>
      </c>
      <c r="I472" s="140">
        <v>36.630000000000003</v>
      </c>
      <c r="J472" s="140">
        <v>37.29</v>
      </c>
      <c r="K472" s="140">
        <v>33.630000000000003</v>
      </c>
      <c r="L472" s="140">
        <v>35.1</v>
      </c>
      <c r="M472" s="140">
        <v>35.89</v>
      </c>
      <c r="N472" s="140">
        <v>35.54</v>
      </c>
      <c r="O472" s="140">
        <v>35.92</v>
      </c>
      <c r="P472" s="140">
        <v>36.22</v>
      </c>
      <c r="Q472" s="140">
        <v>36.549999999999997</v>
      </c>
      <c r="R472" s="140">
        <v>37.5</v>
      </c>
      <c r="S472" s="140">
        <v>34.65</v>
      </c>
      <c r="T472" s="140">
        <v>35.630000000000003</v>
      </c>
      <c r="U472" s="140">
        <v>35.76</v>
      </c>
      <c r="V472" s="140">
        <v>36.96</v>
      </c>
      <c r="W472" s="140">
        <v>37.049999999999997</v>
      </c>
      <c r="X472" s="140">
        <v>38.340000000000003</v>
      </c>
      <c r="Y472" s="140">
        <v>34.65</v>
      </c>
      <c r="Z472" s="140">
        <v>36.58</v>
      </c>
      <c r="AA472" s="140">
        <v>36.130000000000003</v>
      </c>
      <c r="AB472" s="140">
        <v>36.07</v>
      </c>
      <c r="AC472" s="140">
        <v>33.409999999999997</v>
      </c>
      <c r="AD472" s="140">
        <v>32.85</v>
      </c>
      <c r="AE472" s="140">
        <v>36.72</v>
      </c>
      <c r="AF472" s="140">
        <v>37.43</v>
      </c>
      <c r="AG472" s="140">
        <v>32.31</v>
      </c>
      <c r="AH472" s="140">
        <v>33.19</v>
      </c>
      <c r="AI472" s="140">
        <v>34.909999999999997</v>
      </c>
      <c r="AJ472" s="140">
        <v>36.590000000000003</v>
      </c>
      <c r="AK472" s="140">
        <v>35.49</v>
      </c>
      <c r="AL472" s="140">
        <v>37.01</v>
      </c>
      <c r="AM472" s="140">
        <v>34.6</v>
      </c>
      <c r="AN472" s="140">
        <v>35.24</v>
      </c>
      <c r="AO472" s="140">
        <v>35.64</v>
      </c>
      <c r="AP472" s="133">
        <v>36.75</v>
      </c>
      <c r="AQ472" s="133">
        <v>35.68</v>
      </c>
      <c r="AR472" s="133">
        <v>37.61</v>
      </c>
    </row>
    <row r="473" spans="1:44">
      <c r="A473" s="133">
        <v>470</v>
      </c>
      <c r="B473" s="133">
        <v>4690</v>
      </c>
      <c r="C473" s="137"/>
      <c r="D473" s="139" t="s">
        <v>320</v>
      </c>
      <c r="E473" s="143">
        <f t="shared" si="14"/>
        <v>35.381578947368418</v>
      </c>
      <c r="F473" s="143">
        <f t="shared" si="15"/>
        <v>36.203684210526319</v>
      </c>
      <c r="G473" s="140">
        <v>36.090000000000003</v>
      </c>
      <c r="H473" s="140">
        <v>35.25</v>
      </c>
      <c r="I473" s="140">
        <v>36.65</v>
      </c>
      <c r="J473" s="140">
        <v>37.31</v>
      </c>
      <c r="K473" s="140">
        <v>33.64</v>
      </c>
      <c r="L473" s="140">
        <v>35.11</v>
      </c>
      <c r="M473" s="140">
        <v>35.9</v>
      </c>
      <c r="N473" s="140">
        <v>35.61</v>
      </c>
      <c r="O473" s="140">
        <v>35.96</v>
      </c>
      <c r="P473" s="140">
        <v>36.25</v>
      </c>
      <c r="Q473" s="140">
        <v>36.57</v>
      </c>
      <c r="R473" s="140">
        <v>37.53</v>
      </c>
      <c r="S473" s="140">
        <v>34.71</v>
      </c>
      <c r="T473" s="140">
        <v>35.68</v>
      </c>
      <c r="U473" s="140">
        <v>35.799999999999997</v>
      </c>
      <c r="V473" s="140">
        <v>37.01</v>
      </c>
      <c r="W473" s="140">
        <v>37.08</v>
      </c>
      <c r="X473" s="140">
        <v>38.380000000000003</v>
      </c>
      <c r="Y473" s="140">
        <v>34.68</v>
      </c>
      <c r="Z473" s="140">
        <v>36.619999999999997</v>
      </c>
      <c r="AA473" s="140">
        <v>36.159999999999997</v>
      </c>
      <c r="AB473" s="140">
        <v>36.090000000000003</v>
      </c>
      <c r="AC473" s="140">
        <v>33.409999999999997</v>
      </c>
      <c r="AD473" s="140">
        <v>32.86</v>
      </c>
      <c r="AE473" s="140">
        <v>36.75</v>
      </c>
      <c r="AF473" s="140">
        <v>37.450000000000003</v>
      </c>
      <c r="AG473" s="140">
        <v>32.340000000000003</v>
      </c>
      <c r="AH473" s="140">
        <v>33.25</v>
      </c>
      <c r="AI473" s="140">
        <v>34.93</v>
      </c>
      <c r="AJ473" s="140">
        <v>36.630000000000003</v>
      </c>
      <c r="AK473" s="140">
        <v>35.520000000000003</v>
      </c>
      <c r="AL473" s="140">
        <v>37.07</v>
      </c>
      <c r="AM473" s="140">
        <v>34.68</v>
      </c>
      <c r="AN473" s="140">
        <v>35.32</v>
      </c>
      <c r="AO473" s="140">
        <v>35.67</v>
      </c>
      <c r="AP473" s="133">
        <v>36.78</v>
      </c>
      <c r="AQ473" s="133">
        <v>35.71</v>
      </c>
      <c r="AR473" s="133">
        <v>37.67</v>
      </c>
    </row>
    <row r="474" spans="1:44">
      <c r="A474" s="133">
        <v>471</v>
      </c>
      <c r="B474" s="133">
        <v>4700</v>
      </c>
      <c r="C474" s="137"/>
      <c r="D474" s="139" t="s">
        <v>320</v>
      </c>
      <c r="E474" s="143">
        <f t="shared" si="14"/>
        <v>35.408421052631581</v>
      </c>
      <c r="F474" s="143">
        <f t="shared" si="15"/>
        <v>36.238947368421051</v>
      </c>
      <c r="G474" s="140">
        <v>36.11</v>
      </c>
      <c r="H474" s="140">
        <v>35.25</v>
      </c>
      <c r="I474" s="140">
        <v>36.68</v>
      </c>
      <c r="J474" s="140">
        <v>37.31</v>
      </c>
      <c r="K474" s="140">
        <v>33.64</v>
      </c>
      <c r="L474" s="140">
        <v>35.11</v>
      </c>
      <c r="M474" s="140">
        <v>35.89</v>
      </c>
      <c r="N474" s="140">
        <v>35.630000000000003</v>
      </c>
      <c r="O474" s="140">
        <v>36.01</v>
      </c>
      <c r="P474" s="140">
        <v>36.270000000000003</v>
      </c>
      <c r="Q474" s="140">
        <v>36.6</v>
      </c>
      <c r="R474" s="140">
        <v>37.549999999999997</v>
      </c>
      <c r="S474" s="140">
        <v>34.76</v>
      </c>
      <c r="T474" s="140">
        <v>35.72</v>
      </c>
      <c r="U474" s="140">
        <v>35.840000000000003</v>
      </c>
      <c r="V474" s="140">
        <v>37.049999999999997</v>
      </c>
      <c r="W474" s="140">
        <v>37.1</v>
      </c>
      <c r="X474" s="140">
        <v>38.409999999999997</v>
      </c>
      <c r="Y474" s="140">
        <v>34.700000000000003</v>
      </c>
      <c r="Z474" s="140">
        <v>36.65</v>
      </c>
      <c r="AA474" s="140">
        <v>36.19</v>
      </c>
      <c r="AB474" s="140">
        <v>36.130000000000003</v>
      </c>
      <c r="AC474" s="140">
        <v>33.43</v>
      </c>
      <c r="AD474" s="140">
        <v>32.9</v>
      </c>
      <c r="AE474" s="140">
        <v>36.770000000000003</v>
      </c>
      <c r="AF474" s="140">
        <v>37.47</v>
      </c>
      <c r="AG474" s="140">
        <v>32.369999999999997</v>
      </c>
      <c r="AH474" s="140">
        <v>33.299999999999997</v>
      </c>
      <c r="AI474" s="140">
        <v>34.950000000000003</v>
      </c>
      <c r="AJ474" s="140">
        <v>36.700000000000003</v>
      </c>
      <c r="AK474" s="140">
        <v>35.549999999999997</v>
      </c>
      <c r="AL474" s="140">
        <v>37.17</v>
      </c>
      <c r="AM474" s="140">
        <v>34.74</v>
      </c>
      <c r="AN474" s="140">
        <v>35.4</v>
      </c>
      <c r="AO474" s="140">
        <v>35.69</v>
      </c>
      <c r="AP474" s="133">
        <v>36.81</v>
      </c>
      <c r="AQ474" s="133">
        <v>35.74</v>
      </c>
      <c r="AR474" s="133">
        <v>37.71</v>
      </c>
    </row>
    <row r="475" spans="1:44">
      <c r="A475" s="133">
        <v>472</v>
      </c>
      <c r="B475" s="133">
        <v>4710</v>
      </c>
      <c r="C475" s="137"/>
      <c r="D475" s="139" t="s">
        <v>320</v>
      </c>
      <c r="E475" s="143">
        <f t="shared" si="14"/>
        <v>35.437368421052632</v>
      </c>
      <c r="F475" s="143">
        <f t="shared" si="15"/>
        <v>36.277368421052635</v>
      </c>
      <c r="G475" s="140">
        <v>36.130000000000003</v>
      </c>
      <c r="H475" s="140">
        <v>35.28</v>
      </c>
      <c r="I475" s="140">
        <v>36.69</v>
      </c>
      <c r="J475" s="140">
        <v>37.32</v>
      </c>
      <c r="K475" s="140">
        <v>33.65</v>
      </c>
      <c r="L475" s="140">
        <v>35.119999999999997</v>
      </c>
      <c r="M475" s="140">
        <v>35.950000000000003</v>
      </c>
      <c r="N475" s="140">
        <v>35.67</v>
      </c>
      <c r="O475" s="140">
        <v>36.049999999999997</v>
      </c>
      <c r="P475" s="140">
        <v>36.299999999999997</v>
      </c>
      <c r="Q475" s="140">
        <v>36.630000000000003</v>
      </c>
      <c r="R475" s="140">
        <v>37.58</v>
      </c>
      <c r="S475" s="140">
        <v>34.799999999999997</v>
      </c>
      <c r="T475" s="140">
        <v>35.76</v>
      </c>
      <c r="U475" s="140">
        <v>35.840000000000003</v>
      </c>
      <c r="V475" s="140">
        <v>37.090000000000003</v>
      </c>
      <c r="W475" s="140">
        <v>37.130000000000003</v>
      </c>
      <c r="X475" s="140">
        <v>38.44</v>
      </c>
      <c r="Y475" s="140">
        <v>34.729999999999997</v>
      </c>
      <c r="Z475" s="140">
        <v>36.69</v>
      </c>
      <c r="AA475" s="140">
        <v>36.229999999999997</v>
      </c>
      <c r="AB475" s="140">
        <v>36.19</v>
      </c>
      <c r="AC475" s="140">
        <v>33.450000000000003</v>
      </c>
      <c r="AD475" s="140">
        <v>32.93</v>
      </c>
      <c r="AE475" s="140">
        <v>36.799999999999997</v>
      </c>
      <c r="AF475" s="140">
        <v>37.479999999999997</v>
      </c>
      <c r="AG475" s="140">
        <v>32.39</v>
      </c>
      <c r="AH475" s="140">
        <v>33.36</v>
      </c>
      <c r="AI475" s="140">
        <v>34.97</v>
      </c>
      <c r="AJ475" s="140">
        <v>36.74</v>
      </c>
      <c r="AK475" s="140">
        <v>35.590000000000003</v>
      </c>
      <c r="AL475" s="140">
        <v>37.26</v>
      </c>
      <c r="AM475" s="140">
        <v>34.799999999999997</v>
      </c>
      <c r="AN475" s="140">
        <v>35.47</v>
      </c>
      <c r="AO475" s="140">
        <v>35.71</v>
      </c>
      <c r="AP475" s="133">
        <v>36.840000000000003</v>
      </c>
      <c r="AQ475" s="133">
        <v>35.770000000000003</v>
      </c>
      <c r="AR475" s="133">
        <v>37.75</v>
      </c>
    </row>
    <row r="476" spans="1:44">
      <c r="A476" s="133">
        <v>473</v>
      </c>
      <c r="B476" s="133">
        <v>4720</v>
      </c>
      <c r="C476" s="137"/>
      <c r="D476" s="139" t="s">
        <v>320</v>
      </c>
      <c r="E476" s="143">
        <f t="shared" si="14"/>
        <v>35.462631578947374</v>
      </c>
      <c r="F476" s="143">
        <f t="shared" si="15"/>
        <v>36.311578947368417</v>
      </c>
      <c r="G476" s="140">
        <v>36.159999999999997</v>
      </c>
      <c r="H476" s="140">
        <v>35.29</v>
      </c>
      <c r="I476" s="140">
        <v>36.71</v>
      </c>
      <c r="J476" s="140">
        <v>37.32</v>
      </c>
      <c r="K476" s="140">
        <v>33.67</v>
      </c>
      <c r="L476" s="140">
        <v>35.130000000000003</v>
      </c>
      <c r="M476" s="140">
        <v>36</v>
      </c>
      <c r="N476" s="140">
        <v>35.729999999999997</v>
      </c>
      <c r="O476" s="140">
        <v>36.090000000000003</v>
      </c>
      <c r="P476" s="140">
        <v>36.36</v>
      </c>
      <c r="Q476" s="140">
        <v>36.64</v>
      </c>
      <c r="R476" s="140">
        <v>37.619999999999997</v>
      </c>
      <c r="S476" s="140">
        <v>34.82</v>
      </c>
      <c r="T476" s="140">
        <v>35.79</v>
      </c>
      <c r="U476" s="140">
        <v>35.85</v>
      </c>
      <c r="V476" s="140">
        <v>37.119999999999997</v>
      </c>
      <c r="W476" s="140">
        <v>37.159999999999997</v>
      </c>
      <c r="X476" s="140">
        <v>38.47</v>
      </c>
      <c r="Y476" s="140">
        <v>34.76</v>
      </c>
      <c r="Z476" s="140">
        <v>36.72</v>
      </c>
      <c r="AA476" s="140">
        <v>36.270000000000003</v>
      </c>
      <c r="AB476" s="140">
        <v>36.22</v>
      </c>
      <c r="AC476" s="140">
        <v>33.47</v>
      </c>
      <c r="AD476" s="140">
        <v>32.96</v>
      </c>
      <c r="AE476" s="140">
        <v>36.82</v>
      </c>
      <c r="AF476" s="140">
        <v>37.49</v>
      </c>
      <c r="AG476" s="140">
        <v>32.409999999999997</v>
      </c>
      <c r="AH476" s="140">
        <v>33.409999999999997</v>
      </c>
      <c r="AI476" s="140">
        <v>34.99</v>
      </c>
      <c r="AJ476" s="140">
        <v>36.78</v>
      </c>
      <c r="AK476" s="140">
        <v>35.619999999999997</v>
      </c>
      <c r="AL476" s="140">
        <v>37.33</v>
      </c>
      <c r="AM476" s="140">
        <v>34.82</v>
      </c>
      <c r="AN476" s="140">
        <v>35.520000000000003</v>
      </c>
      <c r="AO476" s="140">
        <v>35.729999999999997</v>
      </c>
      <c r="AP476" s="133">
        <v>36.880000000000003</v>
      </c>
      <c r="AQ476" s="133">
        <v>35.799999999999997</v>
      </c>
      <c r="AR476" s="133">
        <v>37.78</v>
      </c>
    </row>
    <row r="477" spans="1:44">
      <c r="A477" s="133">
        <v>474</v>
      </c>
      <c r="B477" s="133">
        <v>4730</v>
      </c>
      <c r="C477" s="137"/>
      <c r="D477" s="139" t="s">
        <v>320</v>
      </c>
      <c r="E477" s="143">
        <f t="shared" si="14"/>
        <v>35.486842105263165</v>
      </c>
      <c r="F477" s="143">
        <f t="shared" si="15"/>
        <v>36.349999999999994</v>
      </c>
      <c r="G477" s="140">
        <v>36.17</v>
      </c>
      <c r="H477" s="140">
        <v>35.31</v>
      </c>
      <c r="I477" s="140">
        <v>36.72</v>
      </c>
      <c r="J477" s="140">
        <v>37.33</v>
      </c>
      <c r="K477" s="140">
        <v>33.67</v>
      </c>
      <c r="L477" s="140">
        <v>35.130000000000003</v>
      </c>
      <c r="M477" s="140">
        <v>36.06</v>
      </c>
      <c r="N477" s="140">
        <v>35.81</v>
      </c>
      <c r="O477" s="140">
        <v>36.130000000000003</v>
      </c>
      <c r="P477" s="140">
        <v>36.409999999999997</v>
      </c>
      <c r="Q477" s="140">
        <v>36.65</v>
      </c>
      <c r="R477" s="140">
        <v>37.659999999999997</v>
      </c>
      <c r="S477" s="140">
        <v>34.85</v>
      </c>
      <c r="T477" s="140">
        <v>35.83</v>
      </c>
      <c r="U477" s="140">
        <v>35.86</v>
      </c>
      <c r="V477" s="140">
        <v>37.159999999999997</v>
      </c>
      <c r="W477" s="140">
        <v>37.19</v>
      </c>
      <c r="X477" s="140">
        <v>38.5</v>
      </c>
      <c r="Y477" s="140">
        <v>34.79</v>
      </c>
      <c r="Z477" s="140">
        <v>36.76</v>
      </c>
      <c r="AA477" s="140">
        <v>36.299999999999997</v>
      </c>
      <c r="AB477" s="140">
        <v>36.26</v>
      </c>
      <c r="AC477" s="140">
        <v>33.479999999999997</v>
      </c>
      <c r="AD477" s="140">
        <v>32.979999999999997</v>
      </c>
      <c r="AE477" s="140">
        <v>36.85</v>
      </c>
      <c r="AF477" s="140">
        <v>37.51</v>
      </c>
      <c r="AG477" s="140">
        <v>32.43</v>
      </c>
      <c r="AH477" s="140">
        <v>33.46</v>
      </c>
      <c r="AI477" s="140">
        <v>35.020000000000003</v>
      </c>
      <c r="AJ477" s="140">
        <v>36.840000000000003</v>
      </c>
      <c r="AK477" s="140">
        <v>35.64</v>
      </c>
      <c r="AL477" s="140">
        <v>37.39</v>
      </c>
      <c r="AM477" s="140">
        <v>34.85</v>
      </c>
      <c r="AN477" s="140">
        <v>35.58</v>
      </c>
      <c r="AO477" s="140">
        <v>35.770000000000003</v>
      </c>
      <c r="AP477" s="133">
        <v>36.92</v>
      </c>
      <c r="AQ477" s="133">
        <v>35.82</v>
      </c>
      <c r="AR477" s="133">
        <v>37.81</v>
      </c>
    </row>
    <row r="478" spans="1:44">
      <c r="A478" s="133">
        <v>475</v>
      </c>
      <c r="B478" s="133">
        <v>4740</v>
      </c>
      <c r="C478" s="135">
        <v>79</v>
      </c>
      <c r="D478" s="139" t="s">
        <v>320</v>
      </c>
      <c r="E478" s="143">
        <f t="shared" si="14"/>
        <v>35.513684210526314</v>
      </c>
      <c r="F478" s="143">
        <f t="shared" si="15"/>
        <v>36.385789473684213</v>
      </c>
      <c r="G478" s="140">
        <v>36.19</v>
      </c>
      <c r="H478" s="140">
        <v>35.33</v>
      </c>
      <c r="I478" s="140">
        <v>36.729999999999997</v>
      </c>
      <c r="J478" s="140">
        <v>37.340000000000003</v>
      </c>
      <c r="K478" s="140">
        <v>33.68</v>
      </c>
      <c r="L478" s="140">
        <v>35.15</v>
      </c>
      <c r="M478" s="140">
        <v>36.1</v>
      </c>
      <c r="N478" s="140">
        <v>35.840000000000003</v>
      </c>
      <c r="O478" s="140">
        <v>36.17</v>
      </c>
      <c r="P478" s="140">
        <v>36.520000000000003</v>
      </c>
      <c r="Q478" s="140">
        <v>36.67</v>
      </c>
      <c r="R478" s="140">
        <v>37.69</v>
      </c>
      <c r="S478" s="140">
        <v>34.9</v>
      </c>
      <c r="T478" s="140">
        <v>35.86</v>
      </c>
      <c r="U478" s="140">
        <v>35.880000000000003</v>
      </c>
      <c r="V478" s="140">
        <v>37.19</v>
      </c>
      <c r="W478" s="140">
        <v>37.22</v>
      </c>
      <c r="X478" s="140">
        <v>38.520000000000003</v>
      </c>
      <c r="Y478" s="140">
        <v>34.81</v>
      </c>
      <c r="Z478" s="140">
        <v>36.79</v>
      </c>
      <c r="AA478" s="140">
        <v>36.340000000000003</v>
      </c>
      <c r="AB478" s="140">
        <v>36.29</v>
      </c>
      <c r="AC478" s="140">
        <v>33.520000000000003</v>
      </c>
      <c r="AD478" s="140">
        <v>33.020000000000003</v>
      </c>
      <c r="AE478" s="140">
        <v>36.869999999999997</v>
      </c>
      <c r="AF478" s="140">
        <v>37.54</v>
      </c>
      <c r="AG478" s="140">
        <v>32.450000000000003</v>
      </c>
      <c r="AH478" s="140">
        <v>33.5</v>
      </c>
      <c r="AI478" s="140">
        <v>35.04</v>
      </c>
      <c r="AJ478" s="140">
        <v>36.89</v>
      </c>
      <c r="AK478" s="140">
        <v>35.67</v>
      </c>
      <c r="AL478" s="140">
        <v>37.44</v>
      </c>
      <c r="AM478" s="140">
        <v>34.869999999999997</v>
      </c>
      <c r="AN478" s="140">
        <v>35.630000000000003</v>
      </c>
      <c r="AO478" s="140">
        <v>35.799999999999997</v>
      </c>
      <c r="AP478" s="133">
        <v>36.94</v>
      </c>
      <c r="AQ478" s="133">
        <v>35.85</v>
      </c>
      <c r="AR478" s="133">
        <v>37.85</v>
      </c>
    </row>
    <row r="479" spans="1:44">
      <c r="A479" s="133">
        <v>476</v>
      </c>
      <c r="B479" s="133">
        <v>4750</v>
      </c>
      <c r="C479" s="137"/>
      <c r="D479" s="139" t="s">
        <v>320</v>
      </c>
      <c r="E479" s="143">
        <f t="shared" si="14"/>
        <v>35.534210526315796</v>
      </c>
      <c r="F479" s="143">
        <f t="shared" si="15"/>
        <v>36.415263157894735</v>
      </c>
      <c r="G479" s="140">
        <v>36.200000000000003</v>
      </c>
      <c r="H479" s="140">
        <v>35.35</v>
      </c>
      <c r="I479" s="140">
        <v>36.729999999999997</v>
      </c>
      <c r="J479" s="140">
        <v>37.33</v>
      </c>
      <c r="K479" s="140">
        <v>33.659999999999997</v>
      </c>
      <c r="L479" s="140">
        <v>35.159999999999997</v>
      </c>
      <c r="M479" s="140">
        <v>36.11</v>
      </c>
      <c r="N479" s="140">
        <v>35.85</v>
      </c>
      <c r="O479" s="140">
        <v>36.21</v>
      </c>
      <c r="P479" s="140">
        <v>36.619999999999997</v>
      </c>
      <c r="Q479" s="140">
        <v>36.67</v>
      </c>
      <c r="R479" s="140">
        <v>37.700000000000003</v>
      </c>
      <c r="S479" s="140">
        <v>34.950000000000003</v>
      </c>
      <c r="T479" s="140">
        <v>35.9</v>
      </c>
      <c r="U479" s="140">
        <v>35.9</v>
      </c>
      <c r="V479" s="140">
        <v>37.22</v>
      </c>
      <c r="W479" s="140">
        <v>37.26</v>
      </c>
      <c r="X479" s="140">
        <v>38.54</v>
      </c>
      <c r="Y479" s="140">
        <v>34.840000000000003</v>
      </c>
      <c r="Z479" s="140">
        <v>36.82</v>
      </c>
      <c r="AA479" s="140">
        <v>36.369999999999997</v>
      </c>
      <c r="AB479" s="140">
        <v>36.33</v>
      </c>
      <c r="AC479" s="140">
        <v>33.54</v>
      </c>
      <c r="AD479" s="140">
        <v>33.049999999999997</v>
      </c>
      <c r="AE479" s="140">
        <v>36.880000000000003</v>
      </c>
      <c r="AF479" s="140">
        <v>37.57</v>
      </c>
      <c r="AG479" s="140">
        <v>32.479999999999997</v>
      </c>
      <c r="AH479" s="140">
        <v>33.54</v>
      </c>
      <c r="AI479" s="140">
        <v>35.06</v>
      </c>
      <c r="AJ479" s="140">
        <v>36.92</v>
      </c>
      <c r="AK479" s="140">
        <v>35.700000000000003</v>
      </c>
      <c r="AL479" s="140">
        <v>37.479999999999997</v>
      </c>
      <c r="AM479" s="140">
        <v>34.89</v>
      </c>
      <c r="AN479" s="140">
        <v>35.69</v>
      </c>
      <c r="AO479" s="140">
        <v>35.82</v>
      </c>
      <c r="AP479" s="133">
        <v>36.950000000000003</v>
      </c>
      <c r="AQ479" s="133">
        <v>35.880000000000003</v>
      </c>
      <c r="AR479" s="133">
        <v>37.869999999999997</v>
      </c>
    </row>
    <row r="480" spans="1:44">
      <c r="A480" s="133">
        <v>477</v>
      </c>
      <c r="B480" s="133">
        <v>4760</v>
      </c>
      <c r="C480" s="137"/>
      <c r="D480" s="139" t="s">
        <v>320</v>
      </c>
      <c r="E480" s="143">
        <f t="shared" si="14"/>
        <v>35.545789473684209</v>
      </c>
      <c r="F480" s="143">
        <f t="shared" si="15"/>
        <v>36.43684210526316</v>
      </c>
      <c r="G480" s="140">
        <v>36.11</v>
      </c>
      <c r="H480" s="140">
        <v>35.33</v>
      </c>
      <c r="I480" s="140">
        <v>36.74</v>
      </c>
      <c r="J480" s="140">
        <v>37.32</v>
      </c>
      <c r="K480" s="140">
        <v>33.65</v>
      </c>
      <c r="L480" s="140">
        <v>35.18</v>
      </c>
      <c r="M480" s="140">
        <v>36.119999999999997</v>
      </c>
      <c r="N480" s="140">
        <v>35.840000000000003</v>
      </c>
      <c r="O480" s="140">
        <v>36.24</v>
      </c>
      <c r="P480" s="140">
        <v>36.619999999999997</v>
      </c>
      <c r="Q480" s="140">
        <v>36.68</v>
      </c>
      <c r="R480" s="140">
        <v>37.72</v>
      </c>
      <c r="S480" s="140">
        <v>34.979999999999997</v>
      </c>
      <c r="T480" s="140">
        <v>35.94</v>
      </c>
      <c r="U480" s="140">
        <v>35.93</v>
      </c>
      <c r="V480" s="140">
        <v>37.26</v>
      </c>
      <c r="W480" s="140">
        <v>37.28</v>
      </c>
      <c r="X480" s="140">
        <v>38.56</v>
      </c>
      <c r="Y480" s="140">
        <v>34.86</v>
      </c>
      <c r="Z480" s="140">
        <v>36.85</v>
      </c>
      <c r="AA480" s="140">
        <v>36.39</v>
      </c>
      <c r="AB480" s="140">
        <v>36.36</v>
      </c>
      <c r="AC480" s="140">
        <v>33.54</v>
      </c>
      <c r="AD480" s="140">
        <v>33.07</v>
      </c>
      <c r="AE480" s="140">
        <v>36.9</v>
      </c>
      <c r="AF480" s="140">
        <v>37.6</v>
      </c>
      <c r="AG480" s="140">
        <v>32.5</v>
      </c>
      <c r="AH480" s="140">
        <v>33.58</v>
      </c>
      <c r="AI480" s="140">
        <v>35.06</v>
      </c>
      <c r="AJ480" s="140">
        <v>36.96</v>
      </c>
      <c r="AK480" s="140">
        <v>35.729999999999997</v>
      </c>
      <c r="AL480" s="140">
        <v>37.51</v>
      </c>
      <c r="AM480" s="140">
        <v>34.909999999999997</v>
      </c>
      <c r="AN480" s="140">
        <v>35.74</v>
      </c>
      <c r="AO480" s="140">
        <v>35.85</v>
      </c>
      <c r="AP480" s="133">
        <v>36.97</v>
      </c>
      <c r="AQ480" s="133">
        <v>35.9</v>
      </c>
      <c r="AR480" s="133">
        <v>37.89</v>
      </c>
    </row>
    <row r="481" spans="1:44">
      <c r="A481" s="133">
        <v>478</v>
      </c>
      <c r="B481" s="133">
        <v>4770</v>
      </c>
      <c r="C481" s="137"/>
      <c r="D481" s="139" t="s">
        <v>320</v>
      </c>
      <c r="E481" s="143">
        <f t="shared" si="14"/>
        <v>35.546315789473681</v>
      </c>
      <c r="F481" s="143">
        <f t="shared" si="15"/>
        <v>36.456315789473685</v>
      </c>
      <c r="G481" s="140">
        <v>35.86</v>
      </c>
      <c r="H481" s="140">
        <v>35.200000000000003</v>
      </c>
      <c r="I481" s="140">
        <v>36.729999999999997</v>
      </c>
      <c r="J481" s="140">
        <v>37.31</v>
      </c>
      <c r="K481" s="140">
        <v>33.65</v>
      </c>
      <c r="L481" s="140">
        <v>35.21</v>
      </c>
      <c r="M481" s="140">
        <v>36.08</v>
      </c>
      <c r="N481" s="140">
        <v>35.89</v>
      </c>
      <c r="O481" s="140">
        <v>36.28</v>
      </c>
      <c r="P481" s="140">
        <v>36.590000000000003</v>
      </c>
      <c r="Q481" s="140">
        <v>36.700000000000003</v>
      </c>
      <c r="R481" s="140">
        <v>37.75</v>
      </c>
      <c r="S481" s="140">
        <v>34.99</v>
      </c>
      <c r="T481" s="140">
        <v>35.979999999999997</v>
      </c>
      <c r="U481" s="140">
        <v>35.979999999999997</v>
      </c>
      <c r="V481" s="140">
        <v>37.29</v>
      </c>
      <c r="W481" s="140">
        <v>37.31</v>
      </c>
      <c r="X481" s="140">
        <v>38.590000000000003</v>
      </c>
      <c r="Y481" s="140">
        <v>34.880000000000003</v>
      </c>
      <c r="Z481" s="140">
        <v>36.880000000000003</v>
      </c>
      <c r="AA481" s="140">
        <v>36.409999999999997</v>
      </c>
      <c r="AB481" s="140">
        <v>36.39</v>
      </c>
      <c r="AC481" s="140">
        <v>33.520000000000003</v>
      </c>
      <c r="AD481" s="140">
        <v>33.08</v>
      </c>
      <c r="AE481" s="140">
        <v>36.92</v>
      </c>
      <c r="AF481" s="140">
        <v>37.630000000000003</v>
      </c>
      <c r="AG481" s="140">
        <v>32.520000000000003</v>
      </c>
      <c r="AH481" s="140">
        <v>33.61</v>
      </c>
      <c r="AI481" s="140">
        <v>35.07</v>
      </c>
      <c r="AJ481" s="140">
        <v>37.01</v>
      </c>
      <c r="AK481" s="140">
        <v>35.75</v>
      </c>
      <c r="AL481" s="140">
        <v>37.54</v>
      </c>
      <c r="AM481" s="140">
        <v>34.909999999999997</v>
      </c>
      <c r="AN481" s="140">
        <v>35.799999999999997</v>
      </c>
      <c r="AO481" s="140">
        <v>35.89</v>
      </c>
      <c r="AP481" s="133">
        <v>36.99</v>
      </c>
      <c r="AQ481" s="133">
        <v>35.93</v>
      </c>
      <c r="AR481" s="133">
        <v>37.93</v>
      </c>
    </row>
    <row r="482" spans="1:44">
      <c r="A482" s="133">
        <v>479</v>
      </c>
      <c r="B482" s="133">
        <v>4780</v>
      </c>
      <c r="C482" s="137"/>
      <c r="D482" s="139" t="s">
        <v>320</v>
      </c>
      <c r="E482" s="143">
        <f t="shared" si="14"/>
        <v>35.541578947368421</v>
      </c>
      <c r="F482" s="143">
        <f t="shared" si="15"/>
        <v>36.471052631578949</v>
      </c>
      <c r="G482" s="140">
        <v>35.65</v>
      </c>
      <c r="H482" s="140">
        <v>35.03</v>
      </c>
      <c r="I482" s="140">
        <v>36.69</v>
      </c>
      <c r="J482" s="140">
        <v>37.32</v>
      </c>
      <c r="K482" s="140">
        <v>33.56</v>
      </c>
      <c r="L482" s="140">
        <v>35.090000000000003</v>
      </c>
      <c r="M482" s="140">
        <v>36.04</v>
      </c>
      <c r="N482" s="140">
        <v>35.9</v>
      </c>
      <c r="O482" s="140">
        <v>36.31</v>
      </c>
      <c r="P482" s="140">
        <v>36.61</v>
      </c>
      <c r="Q482" s="140">
        <v>36.71</v>
      </c>
      <c r="R482" s="140">
        <v>37.78</v>
      </c>
      <c r="S482" s="140">
        <v>34.99</v>
      </c>
      <c r="T482" s="140">
        <v>36.03</v>
      </c>
      <c r="U482" s="140">
        <v>36.01</v>
      </c>
      <c r="V482" s="140">
        <v>37.33</v>
      </c>
      <c r="W482" s="140">
        <v>37.340000000000003</v>
      </c>
      <c r="X482" s="140">
        <v>38.619999999999997</v>
      </c>
      <c r="Y482" s="140">
        <v>34.909999999999997</v>
      </c>
      <c r="Z482" s="140">
        <v>36.909999999999997</v>
      </c>
      <c r="AA482" s="140">
        <v>36.44</v>
      </c>
      <c r="AB482" s="140">
        <v>36.42</v>
      </c>
      <c r="AC482" s="140">
        <v>33.520000000000003</v>
      </c>
      <c r="AD482" s="140">
        <v>33.1</v>
      </c>
      <c r="AE482" s="140">
        <v>36.950000000000003</v>
      </c>
      <c r="AF482" s="140">
        <v>37.68</v>
      </c>
      <c r="AG482" s="140">
        <v>32.53</v>
      </c>
      <c r="AH482" s="140">
        <v>33.64</v>
      </c>
      <c r="AI482" s="140">
        <v>35.08</v>
      </c>
      <c r="AJ482" s="140">
        <v>37.049999999999997</v>
      </c>
      <c r="AK482" s="140">
        <v>35.78</v>
      </c>
      <c r="AL482" s="140">
        <v>37.57</v>
      </c>
      <c r="AM482" s="140">
        <v>34.909999999999997</v>
      </c>
      <c r="AN482" s="140">
        <v>35.880000000000003</v>
      </c>
      <c r="AO482" s="140">
        <v>35.92</v>
      </c>
      <c r="AP482" s="133">
        <v>37.03</v>
      </c>
      <c r="AQ482" s="133">
        <v>35.950000000000003</v>
      </c>
      <c r="AR482" s="133">
        <v>37.96</v>
      </c>
    </row>
    <row r="483" spans="1:44">
      <c r="A483" s="133">
        <v>480</v>
      </c>
      <c r="B483" s="133">
        <v>4790</v>
      </c>
      <c r="C483" s="137"/>
      <c r="D483" s="139" t="s">
        <v>320</v>
      </c>
      <c r="E483" s="143">
        <f t="shared" si="14"/>
        <v>35.440000000000005</v>
      </c>
      <c r="F483" s="143">
        <f t="shared" si="15"/>
        <v>36.428888888888892</v>
      </c>
      <c r="G483" s="140">
        <v>35.47</v>
      </c>
      <c r="H483" s="140">
        <v>34.97</v>
      </c>
      <c r="I483" s="140">
        <v>36.65</v>
      </c>
      <c r="J483" s="140">
        <v>37.33</v>
      </c>
      <c r="K483" s="140">
        <v>33.36</v>
      </c>
      <c r="L483" s="140">
        <v>34.590000000000003</v>
      </c>
      <c r="M483" s="140">
        <v>35.99</v>
      </c>
      <c r="N483" s="140">
        <v>35.94</v>
      </c>
      <c r="O483" s="140">
        <v>36.32</v>
      </c>
      <c r="P483" s="140">
        <v>36.65</v>
      </c>
      <c r="Q483" s="140">
        <v>36.72</v>
      </c>
      <c r="R483" s="140">
        <v>37.81</v>
      </c>
      <c r="S483" s="140">
        <v>34.979999999999997</v>
      </c>
      <c r="T483" s="140">
        <v>36.07</v>
      </c>
      <c r="U483" s="140">
        <v>36.04</v>
      </c>
      <c r="V483" s="140">
        <v>37.36</v>
      </c>
      <c r="W483" s="140">
        <v>37.35</v>
      </c>
      <c r="X483" s="140">
        <v>38.64</v>
      </c>
      <c r="Y483" s="140">
        <v>34.93</v>
      </c>
      <c r="Z483" s="140">
        <v>36.94</v>
      </c>
      <c r="AA483" s="140"/>
      <c r="AB483" s="140"/>
      <c r="AC483" s="140">
        <v>33.520000000000003</v>
      </c>
      <c r="AD483" s="140">
        <v>33.11</v>
      </c>
      <c r="AE483" s="140">
        <v>36.979999999999997</v>
      </c>
      <c r="AF483" s="140">
        <v>37.71</v>
      </c>
      <c r="AG483" s="140">
        <v>32.35</v>
      </c>
      <c r="AH483" s="140">
        <v>33.5</v>
      </c>
      <c r="AI483" s="140">
        <v>35.090000000000003</v>
      </c>
      <c r="AJ483" s="140">
        <v>37.090000000000003</v>
      </c>
      <c r="AK483" s="140">
        <v>35.81</v>
      </c>
      <c r="AL483" s="140">
        <v>37.590000000000003</v>
      </c>
      <c r="AM483" s="140">
        <v>34.44</v>
      </c>
      <c r="AN483" s="140">
        <v>35.369999999999997</v>
      </c>
      <c r="AO483" s="140">
        <v>35.950000000000003</v>
      </c>
      <c r="AP483" s="133">
        <v>37.07</v>
      </c>
      <c r="AQ483" s="133">
        <v>35.97</v>
      </c>
      <c r="AR483" s="133">
        <v>37.979999999999997</v>
      </c>
    </row>
    <row r="484" spans="1:44">
      <c r="A484" s="133">
        <v>481</v>
      </c>
      <c r="B484" s="133">
        <v>4800</v>
      </c>
      <c r="C484" s="135">
        <v>80</v>
      </c>
      <c r="D484" s="139" t="s">
        <v>320</v>
      </c>
      <c r="E484" s="143">
        <f t="shared" si="14"/>
        <v>35.286666666666662</v>
      </c>
      <c r="F484" s="143">
        <f t="shared" si="15"/>
        <v>36.251111111111108</v>
      </c>
      <c r="G484" s="140">
        <v>35.340000000000003</v>
      </c>
      <c r="H484" s="140">
        <v>34.93</v>
      </c>
      <c r="I484" s="140">
        <v>36.619999999999997</v>
      </c>
      <c r="J484" s="140">
        <v>37.32</v>
      </c>
      <c r="K484" s="140">
        <v>33.14</v>
      </c>
      <c r="L484" s="140">
        <v>34.200000000000003</v>
      </c>
      <c r="M484" s="140">
        <v>35.950000000000003</v>
      </c>
      <c r="N484" s="140">
        <v>35.96</v>
      </c>
      <c r="O484" s="140">
        <v>36.340000000000003</v>
      </c>
      <c r="P484" s="140">
        <v>36.69</v>
      </c>
      <c r="Q484" s="140">
        <v>36.729999999999997</v>
      </c>
      <c r="R484" s="140">
        <v>37.82</v>
      </c>
      <c r="S484" s="140">
        <v>34.99</v>
      </c>
      <c r="T484" s="140">
        <v>36.090000000000003</v>
      </c>
      <c r="U484" s="140">
        <v>36.07</v>
      </c>
      <c r="V484" s="140">
        <v>37.4</v>
      </c>
      <c r="W484" s="140">
        <v>37.11</v>
      </c>
      <c r="X484" s="140">
        <v>38.380000000000003</v>
      </c>
      <c r="Y484" s="140">
        <v>34.93</v>
      </c>
      <c r="Z484" s="140">
        <v>36.96</v>
      </c>
      <c r="AA484" s="140"/>
      <c r="AB484" s="140"/>
      <c r="AC484" s="140">
        <v>33.299999999999997</v>
      </c>
      <c r="AD484" s="140">
        <v>33.01</v>
      </c>
      <c r="AE484" s="140">
        <v>36.380000000000003</v>
      </c>
      <c r="AF484" s="140">
        <v>37.090000000000003</v>
      </c>
      <c r="AG484" s="140">
        <v>31.84</v>
      </c>
      <c r="AH484" s="140">
        <v>32.729999999999997</v>
      </c>
      <c r="AI484" s="140">
        <v>34.71</v>
      </c>
      <c r="AJ484" s="140">
        <v>36.58</v>
      </c>
      <c r="AK484" s="140">
        <v>35.83</v>
      </c>
      <c r="AL484" s="140">
        <v>37.619999999999997</v>
      </c>
      <c r="AM484" s="140">
        <v>34.049999999999997</v>
      </c>
      <c r="AN484" s="140">
        <v>34.83</v>
      </c>
      <c r="AO484" s="140">
        <v>35.979999999999997</v>
      </c>
      <c r="AP484" s="133">
        <v>37.090000000000003</v>
      </c>
      <c r="AQ484" s="133">
        <v>35.85</v>
      </c>
      <c r="AR484" s="133">
        <v>37.82</v>
      </c>
    </row>
    <row r="485" spans="1:44">
      <c r="C485" s="137"/>
      <c r="D485" s="135"/>
      <c r="E485" s="144"/>
      <c r="F485" s="144"/>
    </row>
    <row r="486" spans="1:44">
      <c r="C486" s="137"/>
      <c r="D486" s="135"/>
      <c r="E486" s="144"/>
      <c r="F486" s="144"/>
    </row>
    <row r="487" spans="1:44">
      <c r="C487" s="137"/>
      <c r="D487" s="135"/>
      <c r="E487" s="144"/>
      <c r="F487" s="144"/>
    </row>
    <row r="488" spans="1:44">
      <c r="C488" s="137"/>
      <c r="D488" s="135"/>
      <c r="E488" s="144"/>
      <c r="F488" s="144"/>
    </row>
    <row r="489" spans="1:44">
      <c r="C489" s="137"/>
      <c r="D489" s="135"/>
      <c r="E489" s="144"/>
      <c r="F489" s="144"/>
    </row>
    <row r="490" spans="1:44">
      <c r="C490" s="137"/>
      <c r="D490" s="135"/>
      <c r="E490" s="144"/>
      <c r="F490" s="144"/>
    </row>
    <row r="491" spans="1:44">
      <c r="C491" s="137"/>
      <c r="D491" s="135"/>
      <c r="E491" s="144"/>
      <c r="F491" s="144"/>
    </row>
    <row r="492" spans="1:44">
      <c r="C492" s="137"/>
      <c r="D492" s="135"/>
      <c r="E492" s="144"/>
      <c r="F492" s="144"/>
    </row>
    <row r="493" spans="1:44">
      <c r="C493" s="137"/>
      <c r="D493" s="135"/>
      <c r="E493" s="144"/>
      <c r="F493" s="144"/>
    </row>
    <row r="494" spans="1:44">
      <c r="C494" s="137"/>
      <c r="D494" s="135"/>
      <c r="E494" s="144"/>
      <c r="F494" s="144"/>
    </row>
    <row r="495" spans="1:44">
      <c r="C495" s="137"/>
      <c r="D495" s="135"/>
      <c r="E495" s="144"/>
      <c r="F495" s="144"/>
    </row>
    <row r="496" spans="1:44">
      <c r="C496" s="137"/>
      <c r="D496" s="135"/>
      <c r="E496" s="144"/>
      <c r="F496" s="144"/>
    </row>
    <row r="497" spans="3:6">
      <c r="C497" s="137"/>
      <c r="D497" s="135"/>
      <c r="E497" s="144"/>
      <c r="F497" s="144"/>
    </row>
    <row r="498" spans="3:6">
      <c r="C498" s="137"/>
      <c r="D498" s="135"/>
      <c r="E498" s="144"/>
      <c r="F498" s="144"/>
    </row>
    <row r="499" spans="3:6">
      <c r="C499" s="137"/>
      <c r="D499" s="135"/>
      <c r="E499" s="144"/>
      <c r="F499" s="144"/>
    </row>
    <row r="500" spans="3:6">
      <c r="C500" s="137"/>
      <c r="D500" s="135"/>
      <c r="E500" s="144"/>
      <c r="F500" s="144"/>
    </row>
    <row r="501" spans="3:6">
      <c r="C501" s="137"/>
      <c r="D501" s="135"/>
      <c r="E501" s="144"/>
      <c r="F501" s="144"/>
    </row>
    <row r="502" spans="3:6">
      <c r="C502" s="137"/>
      <c r="D502" s="135"/>
      <c r="E502" s="144"/>
      <c r="F502" s="144"/>
    </row>
    <row r="503" spans="3:6">
      <c r="C503" s="137"/>
      <c r="D503" s="135"/>
      <c r="E503" s="144"/>
      <c r="F503" s="144"/>
    </row>
    <row r="504" spans="3:6">
      <c r="C504" s="137"/>
      <c r="D504" s="135"/>
      <c r="E504" s="144"/>
      <c r="F504" s="144"/>
    </row>
    <row r="505" spans="3:6">
      <c r="C505" s="137"/>
      <c r="D505" s="135"/>
      <c r="E505" s="144"/>
      <c r="F505" s="144"/>
    </row>
    <row r="506" spans="3:6">
      <c r="C506" s="137"/>
      <c r="D506" s="135"/>
      <c r="E506" s="144"/>
      <c r="F506" s="144"/>
    </row>
    <row r="507" spans="3:6">
      <c r="C507" s="137"/>
      <c r="D507" s="135"/>
      <c r="E507" s="144"/>
      <c r="F507" s="144"/>
    </row>
    <row r="508" spans="3:6">
      <c r="C508" s="137"/>
      <c r="D508" s="135"/>
      <c r="E508" s="144"/>
      <c r="F508" s="144"/>
    </row>
    <row r="509" spans="3:6">
      <c r="C509" s="137"/>
      <c r="D509" s="135"/>
      <c r="E509" s="144"/>
      <c r="F509" s="144"/>
    </row>
    <row r="510" spans="3:6">
      <c r="C510" s="137"/>
      <c r="D510" s="135"/>
      <c r="E510" s="144"/>
      <c r="F510" s="144"/>
    </row>
    <row r="511" spans="3:6">
      <c r="C511" s="137"/>
      <c r="D511" s="135"/>
      <c r="E511" s="144"/>
      <c r="F511" s="144"/>
    </row>
    <row r="512" spans="3:6">
      <c r="C512" s="137"/>
      <c r="D512" s="135"/>
      <c r="E512" s="144"/>
      <c r="F512" s="144"/>
    </row>
    <row r="513" spans="3:6">
      <c r="C513" s="137"/>
      <c r="D513" s="135"/>
      <c r="E513" s="144"/>
      <c r="F513" s="144"/>
    </row>
    <row r="514" spans="3:6">
      <c r="C514" s="137"/>
      <c r="D514" s="135"/>
      <c r="E514" s="144"/>
      <c r="F514" s="144"/>
    </row>
    <row r="515" spans="3:6">
      <c r="C515" s="137"/>
      <c r="D515" s="135"/>
      <c r="E515" s="144"/>
      <c r="F515" s="144"/>
    </row>
    <row r="516" spans="3:6">
      <c r="C516" s="137"/>
      <c r="D516" s="135"/>
      <c r="E516" s="144"/>
      <c r="F516" s="144"/>
    </row>
    <row r="517" spans="3:6">
      <c r="C517" s="137"/>
      <c r="D517" s="135"/>
      <c r="E517" s="144"/>
      <c r="F517" s="144"/>
    </row>
    <row r="518" spans="3:6">
      <c r="C518" s="137"/>
      <c r="D518" s="135"/>
      <c r="E518" s="144"/>
      <c r="F518" s="144"/>
    </row>
    <row r="519" spans="3:6">
      <c r="C519" s="137"/>
      <c r="D519" s="135"/>
      <c r="E519" s="144"/>
      <c r="F519" s="144"/>
    </row>
    <row r="520" spans="3:6">
      <c r="C520" s="137"/>
      <c r="D520" s="135"/>
      <c r="E520" s="144"/>
      <c r="F520" s="144"/>
    </row>
    <row r="521" spans="3:6">
      <c r="C521" s="137"/>
      <c r="D521" s="135"/>
      <c r="E521" s="144"/>
      <c r="F521" s="144"/>
    </row>
    <row r="522" spans="3:6">
      <c r="C522" s="137"/>
      <c r="D522" s="135"/>
      <c r="E522" s="144"/>
      <c r="F522" s="144"/>
    </row>
    <row r="523" spans="3:6">
      <c r="C523" s="137"/>
      <c r="D523" s="135"/>
      <c r="E523" s="144"/>
      <c r="F523" s="144"/>
    </row>
    <row r="524" spans="3:6">
      <c r="C524" s="137"/>
      <c r="D524" s="135"/>
      <c r="E524" s="144"/>
      <c r="F524" s="144"/>
    </row>
    <row r="525" spans="3:6">
      <c r="C525" s="137"/>
      <c r="D525" s="135"/>
      <c r="E525" s="144"/>
      <c r="F525" s="144"/>
    </row>
    <row r="526" spans="3:6">
      <c r="C526" s="137"/>
      <c r="D526" s="135"/>
      <c r="E526" s="144"/>
      <c r="F526" s="144"/>
    </row>
    <row r="527" spans="3:6">
      <c r="C527" s="137"/>
      <c r="D527" s="135"/>
      <c r="E527" s="144"/>
      <c r="F527" s="144"/>
    </row>
    <row r="528" spans="3:6">
      <c r="C528" s="137"/>
      <c r="D528" s="135"/>
      <c r="E528" s="144"/>
      <c r="F528" s="144"/>
    </row>
    <row r="529" spans="3:6">
      <c r="C529" s="137"/>
      <c r="D529" s="135"/>
      <c r="E529" s="144"/>
      <c r="F529" s="144"/>
    </row>
    <row r="530" spans="3:6">
      <c r="C530" s="137"/>
      <c r="D530" s="135"/>
      <c r="E530" s="144"/>
      <c r="F530" s="144"/>
    </row>
    <row r="531" spans="3:6">
      <c r="C531" s="137"/>
      <c r="D531" s="135"/>
      <c r="E531" s="144"/>
      <c r="F531" s="144"/>
    </row>
    <row r="532" spans="3:6">
      <c r="C532" s="137"/>
      <c r="D532" s="135"/>
      <c r="E532" s="144"/>
      <c r="F532" s="144"/>
    </row>
    <row r="533" spans="3:6">
      <c r="C533" s="137"/>
      <c r="D533" s="135"/>
      <c r="E533" s="144"/>
      <c r="F533" s="144"/>
    </row>
    <row r="534" spans="3:6">
      <c r="C534" s="137"/>
      <c r="D534" s="135"/>
      <c r="E534" s="144"/>
      <c r="F534" s="144"/>
    </row>
    <row r="535" spans="3:6">
      <c r="C535" s="137"/>
      <c r="D535" s="135"/>
      <c r="E535" s="144"/>
      <c r="F535" s="144"/>
    </row>
    <row r="536" spans="3:6">
      <c r="C536" s="137"/>
      <c r="D536" s="135"/>
      <c r="E536" s="144"/>
      <c r="F536" s="144"/>
    </row>
    <row r="537" spans="3:6">
      <c r="C537" s="137"/>
      <c r="D537" s="135"/>
      <c r="E537" s="144"/>
      <c r="F537" s="144"/>
    </row>
    <row r="538" spans="3:6">
      <c r="C538" s="137"/>
      <c r="D538" s="135"/>
      <c r="E538" s="144"/>
      <c r="F538" s="144"/>
    </row>
    <row r="539" spans="3:6">
      <c r="C539" s="137"/>
      <c r="D539" s="135"/>
      <c r="E539" s="144"/>
      <c r="F539" s="144"/>
    </row>
    <row r="540" spans="3:6">
      <c r="C540" s="137"/>
      <c r="D540" s="135"/>
      <c r="E540" s="144"/>
      <c r="F540" s="144"/>
    </row>
    <row r="541" spans="3:6">
      <c r="C541" s="137"/>
      <c r="D541" s="135"/>
      <c r="E541" s="144"/>
      <c r="F541" s="144"/>
    </row>
    <row r="542" spans="3:6">
      <c r="C542" s="137"/>
      <c r="D542" s="135"/>
      <c r="E542" s="144"/>
      <c r="F542" s="144"/>
    </row>
    <row r="543" spans="3:6">
      <c r="C543" s="137"/>
      <c r="D543" s="135"/>
      <c r="E543" s="144"/>
      <c r="F543" s="144"/>
    </row>
    <row r="544" spans="3:6">
      <c r="C544" s="137"/>
      <c r="D544" s="135"/>
      <c r="E544" s="144"/>
      <c r="F544" s="144"/>
    </row>
    <row r="545" spans="3:6">
      <c r="C545" s="137"/>
      <c r="D545" s="135"/>
      <c r="E545" s="144"/>
      <c r="F545" s="144"/>
    </row>
    <row r="546" spans="3:6">
      <c r="C546" s="137"/>
      <c r="D546" s="135"/>
      <c r="E546" s="144"/>
      <c r="F546" s="144"/>
    </row>
    <row r="547" spans="3:6">
      <c r="C547" s="137"/>
      <c r="D547" s="135"/>
      <c r="E547" s="144"/>
      <c r="F547" s="144"/>
    </row>
    <row r="548" spans="3:6">
      <c r="C548" s="137"/>
      <c r="D548" s="135"/>
      <c r="E548" s="144"/>
      <c r="F548" s="144"/>
    </row>
    <row r="549" spans="3:6">
      <c r="C549" s="137"/>
      <c r="D549" s="135"/>
      <c r="E549" s="144"/>
      <c r="F549" s="144"/>
    </row>
    <row r="550" spans="3:6">
      <c r="C550" s="137"/>
      <c r="D550" s="135"/>
      <c r="E550" s="144"/>
      <c r="F550" s="144"/>
    </row>
    <row r="551" spans="3:6">
      <c r="C551" s="137"/>
      <c r="D551" s="135"/>
      <c r="E551" s="144"/>
      <c r="F551" s="144"/>
    </row>
    <row r="552" spans="3:6">
      <c r="C552" s="137"/>
      <c r="D552" s="135"/>
      <c r="E552" s="144"/>
      <c r="F552" s="144"/>
    </row>
    <row r="553" spans="3:6">
      <c r="C553" s="137"/>
      <c r="D553" s="135"/>
      <c r="E553" s="144"/>
      <c r="F553" s="144"/>
    </row>
    <row r="554" spans="3:6">
      <c r="C554" s="137"/>
      <c r="D554" s="135"/>
      <c r="E554" s="144"/>
      <c r="F554" s="144"/>
    </row>
    <row r="555" spans="3:6">
      <c r="C555" s="137"/>
      <c r="D555" s="135"/>
      <c r="E555" s="144"/>
      <c r="F555" s="144"/>
    </row>
    <row r="556" spans="3:6">
      <c r="C556" s="137"/>
      <c r="D556" s="135"/>
      <c r="E556" s="144"/>
      <c r="F556" s="144"/>
    </row>
    <row r="557" spans="3:6">
      <c r="C557" s="137"/>
      <c r="D557" s="135"/>
      <c r="E557" s="144"/>
      <c r="F557" s="144"/>
    </row>
    <row r="558" spans="3:6">
      <c r="C558" s="137"/>
      <c r="D558" s="135"/>
      <c r="E558" s="144"/>
      <c r="F558" s="144"/>
    </row>
    <row r="559" spans="3:6">
      <c r="C559" s="137"/>
      <c r="D559" s="135"/>
      <c r="E559" s="144"/>
      <c r="F559" s="144"/>
    </row>
    <row r="560" spans="3:6">
      <c r="C560" s="137"/>
      <c r="D560" s="135"/>
      <c r="E560" s="144"/>
      <c r="F560" s="144"/>
    </row>
    <row r="561" spans="3:6">
      <c r="C561" s="137"/>
      <c r="D561" s="135"/>
      <c r="E561" s="144"/>
      <c r="F561" s="144"/>
    </row>
    <row r="562" spans="3:6">
      <c r="C562" s="137"/>
      <c r="D562" s="135"/>
      <c r="E562" s="144"/>
      <c r="F562" s="144"/>
    </row>
    <row r="563" spans="3:6">
      <c r="C563" s="137"/>
      <c r="D563" s="135"/>
      <c r="E563" s="144"/>
      <c r="F563" s="144"/>
    </row>
    <row r="564" spans="3:6">
      <c r="C564" s="137"/>
      <c r="D564" s="135"/>
      <c r="E564" s="144"/>
      <c r="F564" s="144"/>
    </row>
    <row r="565" spans="3:6">
      <c r="C565" s="137"/>
      <c r="D565" s="135"/>
      <c r="E565" s="144"/>
      <c r="F565" s="144"/>
    </row>
    <row r="566" spans="3:6">
      <c r="C566" s="137"/>
      <c r="D566" s="135"/>
      <c r="E566" s="144"/>
      <c r="F566" s="144"/>
    </row>
    <row r="567" spans="3:6">
      <c r="C567" s="137"/>
      <c r="D567" s="135"/>
      <c r="E567" s="144"/>
      <c r="F567" s="144"/>
    </row>
    <row r="568" spans="3:6">
      <c r="C568" s="137"/>
      <c r="D568" s="135"/>
      <c r="E568" s="144"/>
      <c r="F568" s="144"/>
    </row>
    <row r="569" spans="3:6">
      <c r="C569" s="137"/>
      <c r="D569" s="135"/>
      <c r="E569" s="144"/>
      <c r="F569" s="144"/>
    </row>
    <row r="570" spans="3:6">
      <c r="C570" s="137"/>
      <c r="D570" s="135"/>
      <c r="E570" s="144"/>
      <c r="F570" s="144"/>
    </row>
    <row r="571" spans="3:6">
      <c r="C571" s="137"/>
      <c r="D571" s="135"/>
      <c r="E571" s="144"/>
      <c r="F571" s="144"/>
    </row>
    <row r="572" spans="3:6">
      <c r="C572" s="137"/>
      <c r="D572" s="135"/>
      <c r="E572" s="144"/>
      <c r="F572" s="144"/>
    </row>
    <row r="573" spans="3:6">
      <c r="C573" s="137"/>
      <c r="D573" s="135"/>
      <c r="E573" s="144"/>
      <c r="F573" s="144"/>
    </row>
    <row r="574" spans="3:6">
      <c r="C574" s="137"/>
      <c r="D574" s="135"/>
      <c r="E574" s="144"/>
      <c r="F574" s="144"/>
    </row>
    <row r="575" spans="3:6">
      <c r="C575" s="137"/>
      <c r="D575" s="135"/>
      <c r="E575" s="144"/>
      <c r="F575" s="144"/>
    </row>
    <row r="576" spans="3:6">
      <c r="C576" s="137"/>
      <c r="D576" s="135"/>
      <c r="E576" s="144"/>
      <c r="F576" s="144"/>
    </row>
    <row r="577" spans="3:6">
      <c r="C577" s="137"/>
      <c r="D577" s="135"/>
      <c r="E577" s="144"/>
      <c r="F577" s="144"/>
    </row>
    <row r="578" spans="3:6">
      <c r="C578" s="137"/>
      <c r="D578" s="135"/>
      <c r="E578" s="144"/>
      <c r="F578" s="144"/>
    </row>
    <row r="579" spans="3:6">
      <c r="C579" s="137"/>
      <c r="D579" s="135"/>
      <c r="E579" s="144"/>
      <c r="F579" s="144"/>
    </row>
    <row r="580" spans="3:6">
      <c r="C580" s="137"/>
      <c r="D580" s="135"/>
      <c r="E580" s="144"/>
      <c r="F580" s="144"/>
    </row>
    <row r="581" spans="3:6">
      <c r="C581" s="137"/>
      <c r="D581" s="135"/>
      <c r="E581" s="144"/>
      <c r="F581" s="144"/>
    </row>
    <row r="582" spans="3:6">
      <c r="C582" s="137"/>
      <c r="D582" s="135"/>
      <c r="E582" s="144"/>
      <c r="F582" s="144"/>
    </row>
    <row r="583" spans="3:6">
      <c r="C583" s="137"/>
      <c r="D583" s="135"/>
      <c r="E583" s="144"/>
      <c r="F583" s="144"/>
    </row>
    <row r="584" spans="3:6">
      <c r="C584" s="137"/>
      <c r="D584" s="135"/>
      <c r="E584" s="144"/>
      <c r="F584" s="144"/>
    </row>
    <row r="585" spans="3:6">
      <c r="C585" s="137"/>
      <c r="D585" s="135"/>
      <c r="E585" s="144"/>
      <c r="F585" s="144"/>
    </row>
    <row r="586" spans="3:6">
      <c r="C586" s="137"/>
      <c r="D586" s="135"/>
      <c r="E586" s="144"/>
      <c r="F586" s="144"/>
    </row>
    <row r="587" spans="3:6">
      <c r="C587" s="137"/>
      <c r="D587" s="135"/>
      <c r="E587" s="144"/>
      <c r="F587" s="144"/>
    </row>
    <row r="588" spans="3:6">
      <c r="C588" s="137"/>
      <c r="D588" s="135"/>
      <c r="E588" s="144"/>
      <c r="F588" s="144"/>
    </row>
    <row r="589" spans="3:6">
      <c r="C589" s="137"/>
      <c r="D589" s="135"/>
      <c r="E589" s="144"/>
      <c r="F589" s="144"/>
    </row>
    <row r="590" spans="3:6">
      <c r="C590" s="137"/>
      <c r="D590" s="135"/>
      <c r="E590" s="144"/>
      <c r="F590" s="144"/>
    </row>
    <row r="591" spans="3:6">
      <c r="C591" s="137"/>
      <c r="D591" s="135"/>
      <c r="E591" s="144"/>
      <c r="F591" s="144"/>
    </row>
    <row r="592" spans="3:6">
      <c r="C592" s="137"/>
      <c r="D592" s="135"/>
      <c r="E592" s="144"/>
      <c r="F592" s="144"/>
    </row>
    <row r="593" spans="3:6">
      <c r="C593" s="137"/>
      <c r="D593" s="135"/>
      <c r="E593" s="144"/>
      <c r="F593" s="144"/>
    </row>
    <row r="594" spans="3:6">
      <c r="C594" s="137"/>
      <c r="D594" s="135"/>
      <c r="E594" s="144"/>
      <c r="F594" s="144"/>
    </row>
    <row r="595" spans="3:6">
      <c r="C595" s="137"/>
      <c r="D595" s="135"/>
      <c r="E595" s="144"/>
      <c r="F595" s="144"/>
    </row>
    <row r="596" spans="3:6">
      <c r="C596" s="137"/>
      <c r="D596" s="135"/>
      <c r="E596" s="144"/>
      <c r="F596" s="144"/>
    </row>
    <row r="597" spans="3:6">
      <c r="C597" s="137"/>
      <c r="D597" s="135"/>
      <c r="E597" s="144"/>
      <c r="F597" s="144"/>
    </row>
    <row r="598" spans="3:6">
      <c r="C598" s="137"/>
      <c r="D598" s="135"/>
      <c r="E598" s="144"/>
      <c r="F598" s="144"/>
    </row>
    <row r="599" spans="3:6">
      <c r="C599" s="137"/>
      <c r="D599" s="135"/>
      <c r="E599" s="144"/>
      <c r="F599" s="144"/>
    </row>
    <row r="600" spans="3:6">
      <c r="C600" s="137"/>
      <c r="D600" s="135"/>
      <c r="E600" s="144"/>
      <c r="F600" s="144"/>
    </row>
    <row r="601" spans="3:6">
      <c r="C601" s="137"/>
      <c r="D601" s="135"/>
      <c r="E601" s="144"/>
      <c r="F601" s="144"/>
    </row>
    <row r="602" spans="3:6">
      <c r="C602" s="137"/>
      <c r="D602" s="135"/>
      <c r="E602" s="144"/>
      <c r="F602" s="144"/>
    </row>
    <row r="603" spans="3:6">
      <c r="C603" s="137"/>
      <c r="D603" s="135"/>
      <c r="E603" s="144"/>
      <c r="F603" s="144"/>
    </row>
    <row r="604" spans="3:6">
      <c r="C604" s="137"/>
      <c r="D604" s="135"/>
      <c r="E604" s="144"/>
      <c r="F604" s="144"/>
    </row>
    <row r="605" spans="3:6">
      <c r="C605" s="137"/>
      <c r="D605" s="135"/>
      <c r="E605" s="144"/>
      <c r="F605" s="144"/>
    </row>
    <row r="606" spans="3:6">
      <c r="C606" s="137"/>
      <c r="D606" s="135"/>
      <c r="E606" s="144"/>
      <c r="F606" s="144"/>
    </row>
    <row r="607" spans="3:6">
      <c r="C607" s="137"/>
      <c r="D607" s="135"/>
      <c r="E607" s="144"/>
      <c r="F607" s="144"/>
    </row>
    <row r="608" spans="3:6">
      <c r="C608" s="137"/>
      <c r="D608" s="135"/>
      <c r="E608" s="144"/>
      <c r="F608" s="144"/>
    </row>
    <row r="609" spans="3:6">
      <c r="C609" s="137"/>
      <c r="D609" s="135"/>
      <c r="E609" s="144"/>
      <c r="F609" s="144"/>
    </row>
    <row r="610" spans="3:6">
      <c r="C610" s="137"/>
      <c r="D610" s="135"/>
      <c r="E610" s="144"/>
      <c r="F610" s="144"/>
    </row>
    <row r="611" spans="3:6">
      <c r="C611" s="137"/>
      <c r="D611" s="135"/>
      <c r="E611" s="144"/>
      <c r="F611" s="144"/>
    </row>
    <row r="612" spans="3:6">
      <c r="C612" s="137"/>
      <c r="D612" s="135"/>
      <c r="E612" s="144"/>
      <c r="F612" s="144"/>
    </row>
    <row r="613" spans="3:6">
      <c r="C613" s="137"/>
      <c r="D613" s="135"/>
      <c r="E613" s="144"/>
      <c r="F613" s="144"/>
    </row>
    <row r="614" spans="3:6">
      <c r="C614" s="137"/>
      <c r="D614" s="135"/>
      <c r="E614" s="144"/>
      <c r="F614" s="144"/>
    </row>
    <row r="615" spans="3:6">
      <c r="C615" s="137"/>
      <c r="D615" s="135"/>
      <c r="E615" s="144"/>
      <c r="F615" s="144"/>
    </row>
    <row r="616" spans="3:6">
      <c r="C616" s="137"/>
      <c r="D616" s="135"/>
      <c r="E616" s="144"/>
      <c r="F616" s="144"/>
    </row>
    <row r="617" spans="3:6">
      <c r="C617" s="137"/>
      <c r="D617" s="135"/>
      <c r="E617" s="144"/>
      <c r="F617" s="144"/>
    </row>
    <row r="618" spans="3:6">
      <c r="C618" s="137"/>
      <c r="D618" s="135"/>
      <c r="E618" s="144"/>
      <c r="F618" s="144"/>
    </row>
    <row r="619" spans="3:6">
      <c r="C619" s="137"/>
      <c r="D619" s="135"/>
      <c r="E619" s="144"/>
      <c r="F619" s="144"/>
    </row>
    <row r="620" spans="3:6">
      <c r="C620" s="137"/>
      <c r="D620" s="135"/>
      <c r="E620" s="144"/>
      <c r="F620" s="144"/>
    </row>
    <row r="621" spans="3:6">
      <c r="C621" s="137"/>
      <c r="D621" s="135"/>
      <c r="E621" s="144"/>
      <c r="F621" s="144"/>
    </row>
    <row r="622" spans="3:6">
      <c r="C622" s="137"/>
      <c r="D622" s="135"/>
      <c r="E622" s="144"/>
      <c r="F622" s="144"/>
    </row>
    <row r="623" spans="3:6">
      <c r="C623" s="137"/>
      <c r="D623" s="135"/>
      <c r="E623" s="144"/>
      <c r="F623" s="144"/>
    </row>
    <row r="624" spans="3:6">
      <c r="C624" s="137"/>
      <c r="D624" s="135"/>
      <c r="E624" s="144"/>
      <c r="F624" s="144"/>
    </row>
    <row r="625" spans="3:6">
      <c r="C625" s="137"/>
      <c r="D625" s="135"/>
      <c r="E625" s="144"/>
      <c r="F625" s="144"/>
    </row>
    <row r="626" spans="3:6">
      <c r="C626" s="137"/>
      <c r="D626" s="135"/>
      <c r="E626" s="144"/>
      <c r="F626" s="144"/>
    </row>
    <row r="627" spans="3:6">
      <c r="C627" s="137"/>
      <c r="D627" s="135"/>
      <c r="E627" s="144"/>
      <c r="F627" s="144"/>
    </row>
    <row r="628" spans="3:6">
      <c r="C628" s="137"/>
      <c r="D628" s="135"/>
      <c r="E628" s="144"/>
      <c r="F628" s="144"/>
    </row>
    <row r="629" spans="3:6">
      <c r="C629" s="137"/>
      <c r="D629" s="135"/>
      <c r="E629" s="144"/>
      <c r="F629" s="144"/>
    </row>
    <row r="630" spans="3:6">
      <c r="C630" s="137"/>
      <c r="D630" s="135"/>
      <c r="E630" s="144"/>
      <c r="F630" s="144"/>
    </row>
    <row r="631" spans="3:6">
      <c r="C631" s="137"/>
      <c r="D631" s="135"/>
      <c r="E631" s="144"/>
      <c r="F631" s="144"/>
    </row>
    <row r="632" spans="3:6">
      <c r="C632" s="137"/>
      <c r="D632" s="135"/>
      <c r="E632" s="144"/>
      <c r="F632" s="144"/>
    </row>
    <row r="633" spans="3:6">
      <c r="C633" s="137"/>
      <c r="D633" s="135"/>
      <c r="E633" s="144"/>
      <c r="F633" s="144"/>
    </row>
    <row r="634" spans="3:6">
      <c r="C634" s="137"/>
      <c r="D634" s="135"/>
      <c r="E634" s="144"/>
      <c r="F634" s="144"/>
    </row>
    <row r="635" spans="3:6">
      <c r="C635" s="137"/>
      <c r="D635" s="135"/>
      <c r="E635" s="144"/>
      <c r="F635" s="144"/>
    </row>
    <row r="636" spans="3:6">
      <c r="C636" s="137"/>
      <c r="D636" s="135"/>
      <c r="E636" s="144"/>
      <c r="F636" s="144"/>
    </row>
    <row r="637" spans="3:6">
      <c r="C637" s="137"/>
      <c r="D637" s="135"/>
      <c r="E637" s="144"/>
      <c r="F637" s="144"/>
    </row>
    <row r="638" spans="3:6">
      <c r="C638" s="137"/>
      <c r="D638" s="135"/>
      <c r="E638" s="144"/>
      <c r="F638" s="144"/>
    </row>
    <row r="639" spans="3:6">
      <c r="C639" s="137"/>
      <c r="D639" s="135"/>
      <c r="E639" s="144"/>
      <c r="F639" s="144"/>
    </row>
    <row r="640" spans="3:6">
      <c r="C640" s="137"/>
      <c r="D640" s="135"/>
      <c r="E640" s="144"/>
      <c r="F640" s="144"/>
    </row>
    <row r="641" spans="3:6">
      <c r="C641" s="137"/>
      <c r="D641" s="135"/>
      <c r="E641" s="144"/>
      <c r="F641" s="144"/>
    </row>
    <row r="642" spans="3:6">
      <c r="C642" s="137"/>
      <c r="D642" s="135"/>
      <c r="E642" s="144"/>
      <c r="F642" s="144"/>
    </row>
    <row r="643" spans="3:6">
      <c r="C643" s="137"/>
      <c r="D643" s="135"/>
      <c r="E643" s="144"/>
      <c r="F643" s="144"/>
    </row>
    <row r="644" spans="3:6">
      <c r="C644" s="137"/>
      <c r="D644" s="135"/>
      <c r="E644" s="144"/>
      <c r="F644" s="144"/>
    </row>
    <row r="645" spans="3:6">
      <c r="C645" s="137"/>
      <c r="D645" s="135"/>
      <c r="E645" s="144"/>
      <c r="F645" s="144"/>
    </row>
    <row r="646" spans="3:6">
      <c r="C646" s="137"/>
      <c r="D646" s="135"/>
      <c r="E646" s="144"/>
      <c r="F646" s="144"/>
    </row>
    <row r="647" spans="3:6">
      <c r="C647" s="137"/>
      <c r="D647" s="135"/>
      <c r="E647" s="144"/>
      <c r="F647" s="144"/>
    </row>
    <row r="648" spans="3:6">
      <c r="C648" s="137"/>
      <c r="D648" s="135"/>
      <c r="E648" s="144"/>
      <c r="F648" s="144"/>
    </row>
    <row r="649" spans="3:6">
      <c r="C649" s="137"/>
      <c r="D649" s="135"/>
      <c r="E649" s="144"/>
      <c r="F649" s="144"/>
    </row>
    <row r="650" spans="3:6">
      <c r="C650" s="137"/>
      <c r="D650" s="135"/>
      <c r="E650" s="144"/>
      <c r="F650" s="144"/>
    </row>
    <row r="651" spans="3:6">
      <c r="C651" s="137"/>
      <c r="D651" s="135"/>
      <c r="E651" s="144"/>
      <c r="F651" s="144"/>
    </row>
    <row r="652" spans="3:6">
      <c r="C652" s="137"/>
      <c r="D652" s="135"/>
      <c r="E652" s="144"/>
      <c r="F652" s="144"/>
    </row>
    <row r="653" spans="3:6">
      <c r="C653" s="137"/>
      <c r="D653" s="135"/>
      <c r="E653" s="144"/>
      <c r="F653" s="144"/>
    </row>
    <row r="654" spans="3:6">
      <c r="C654" s="137"/>
      <c r="D654" s="135"/>
      <c r="E654" s="144"/>
      <c r="F654" s="144"/>
    </row>
    <row r="655" spans="3:6">
      <c r="C655" s="137"/>
      <c r="D655" s="135"/>
      <c r="E655" s="144"/>
      <c r="F655" s="144"/>
    </row>
    <row r="656" spans="3:6">
      <c r="C656" s="137"/>
      <c r="D656" s="135"/>
      <c r="E656" s="144"/>
      <c r="F656" s="144"/>
    </row>
    <row r="657" spans="3:6">
      <c r="C657" s="137"/>
      <c r="D657" s="135"/>
      <c r="E657" s="144"/>
      <c r="F657" s="144"/>
    </row>
    <row r="658" spans="3:6">
      <c r="C658" s="137"/>
      <c r="D658" s="135"/>
      <c r="E658" s="144"/>
      <c r="F658" s="144"/>
    </row>
    <row r="659" spans="3:6">
      <c r="C659" s="137"/>
      <c r="D659" s="135"/>
      <c r="E659" s="144"/>
      <c r="F659" s="144"/>
    </row>
    <row r="660" spans="3:6">
      <c r="C660" s="137"/>
      <c r="D660" s="135"/>
      <c r="E660" s="144"/>
      <c r="F660" s="144"/>
    </row>
    <row r="661" spans="3:6">
      <c r="C661" s="137"/>
      <c r="D661" s="135"/>
      <c r="E661" s="144"/>
      <c r="F661" s="144"/>
    </row>
    <row r="662" spans="3:6">
      <c r="C662" s="137"/>
      <c r="D662" s="135"/>
      <c r="E662" s="144"/>
      <c r="F662" s="144"/>
    </row>
    <row r="663" spans="3:6">
      <c r="C663" s="137"/>
      <c r="D663" s="135"/>
      <c r="E663" s="144"/>
      <c r="F663" s="144"/>
    </row>
    <row r="664" spans="3:6">
      <c r="C664" s="137"/>
      <c r="D664" s="135"/>
      <c r="E664" s="144"/>
      <c r="F664" s="144"/>
    </row>
    <row r="665" spans="3:6">
      <c r="C665" s="137"/>
      <c r="D665" s="135"/>
      <c r="E665" s="144"/>
      <c r="F665" s="144"/>
    </row>
    <row r="666" spans="3:6">
      <c r="C666" s="137"/>
      <c r="D666" s="135"/>
      <c r="E666" s="144"/>
      <c r="F666" s="144"/>
    </row>
    <row r="667" spans="3:6">
      <c r="C667" s="137"/>
      <c r="D667" s="135"/>
      <c r="E667" s="144"/>
      <c r="F667" s="144"/>
    </row>
    <row r="668" spans="3:6">
      <c r="C668" s="137"/>
      <c r="D668" s="135"/>
      <c r="E668" s="144"/>
      <c r="F668" s="144"/>
    </row>
    <row r="669" spans="3:6">
      <c r="C669" s="137"/>
      <c r="D669" s="135"/>
      <c r="E669" s="144"/>
      <c r="F669" s="144"/>
    </row>
    <row r="670" spans="3:6">
      <c r="C670" s="137"/>
      <c r="D670" s="135"/>
      <c r="E670" s="144"/>
      <c r="F670" s="144"/>
    </row>
    <row r="671" spans="3:6">
      <c r="C671" s="137"/>
      <c r="D671" s="135"/>
      <c r="E671" s="144"/>
      <c r="F671" s="144"/>
    </row>
    <row r="672" spans="3:6">
      <c r="C672" s="137"/>
      <c r="D672" s="135"/>
      <c r="E672" s="144"/>
      <c r="F672" s="144"/>
    </row>
    <row r="673" spans="3:6">
      <c r="C673" s="137"/>
      <c r="D673" s="135"/>
      <c r="E673" s="144"/>
      <c r="F673" s="144"/>
    </row>
    <row r="674" spans="3:6">
      <c r="C674" s="137"/>
      <c r="D674" s="135"/>
      <c r="E674" s="144"/>
      <c r="F674" s="144"/>
    </row>
    <row r="675" spans="3:6">
      <c r="C675" s="137"/>
      <c r="D675" s="135"/>
      <c r="E675" s="144"/>
      <c r="F675" s="144"/>
    </row>
    <row r="676" spans="3:6">
      <c r="C676" s="137"/>
      <c r="D676" s="135"/>
      <c r="E676" s="144"/>
      <c r="F676" s="144"/>
    </row>
    <row r="677" spans="3:6">
      <c r="C677" s="137"/>
      <c r="D677" s="135"/>
      <c r="E677" s="144"/>
      <c r="F677" s="144"/>
    </row>
    <row r="678" spans="3:6">
      <c r="C678" s="137"/>
      <c r="D678" s="135"/>
      <c r="E678" s="144"/>
      <c r="F678" s="144"/>
    </row>
    <row r="679" spans="3:6">
      <c r="C679" s="137"/>
      <c r="D679" s="135"/>
      <c r="E679" s="144"/>
      <c r="F679" s="144"/>
    </row>
    <row r="680" spans="3:6">
      <c r="C680" s="137"/>
      <c r="D680" s="135"/>
      <c r="E680" s="144"/>
      <c r="F680" s="144"/>
    </row>
    <row r="681" spans="3:6">
      <c r="C681" s="137"/>
      <c r="D681" s="135"/>
      <c r="E681" s="144"/>
      <c r="F681" s="144"/>
    </row>
    <row r="682" spans="3:6">
      <c r="C682" s="137"/>
      <c r="D682" s="135"/>
      <c r="E682" s="144"/>
      <c r="F682" s="144"/>
    </row>
    <row r="683" spans="3:6">
      <c r="C683" s="137"/>
      <c r="D683" s="135"/>
      <c r="E683" s="144"/>
      <c r="F683" s="144"/>
    </row>
    <row r="684" spans="3:6">
      <c r="C684" s="137"/>
      <c r="D684" s="135"/>
      <c r="E684" s="144"/>
      <c r="F684" s="144"/>
    </row>
    <row r="685" spans="3:6">
      <c r="C685" s="137"/>
      <c r="D685" s="135"/>
      <c r="E685" s="144"/>
      <c r="F685" s="144"/>
    </row>
    <row r="686" spans="3:6">
      <c r="C686" s="137"/>
      <c r="D686" s="135"/>
      <c r="E686" s="144"/>
      <c r="F686" s="144"/>
    </row>
    <row r="687" spans="3:6">
      <c r="C687" s="137"/>
      <c r="D687" s="135"/>
      <c r="E687" s="144"/>
      <c r="F687" s="144"/>
    </row>
    <row r="688" spans="3:6">
      <c r="C688" s="137"/>
      <c r="D688" s="135"/>
      <c r="E688" s="144"/>
      <c r="F688" s="144"/>
    </row>
    <row r="689" spans="3:26">
      <c r="C689" s="137"/>
      <c r="D689" s="135"/>
      <c r="E689" s="144"/>
      <c r="F689" s="144"/>
    </row>
    <row r="690" spans="3:26">
      <c r="C690" s="137"/>
      <c r="D690" s="135"/>
      <c r="E690" s="144"/>
      <c r="F690" s="144"/>
    </row>
    <row r="691" spans="3:26">
      <c r="C691" s="137"/>
      <c r="D691" s="135"/>
      <c r="E691" s="144"/>
      <c r="F691" s="144"/>
    </row>
    <row r="692" spans="3:26">
      <c r="C692" s="137"/>
      <c r="D692" s="135"/>
      <c r="E692" s="144"/>
      <c r="F692" s="144"/>
    </row>
    <row r="693" spans="3:26">
      <c r="C693" s="137"/>
      <c r="D693" s="135"/>
      <c r="E693" s="144"/>
      <c r="F693" s="144"/>
    </row>
    <row r="694" spans="3:26">
      <c r="C694" s="137"/>
      <c r="D694" s="135"/>
      <c r="E694" s="144"/>
      <c r="F694" s="144"/>
    </row>
    <row r="695" spans="3:26">
      <c r="C695" s="137"/>
      <c r="D695" s="135"/>
      <c r="E695" s="144"/>
      <c r="F695" s="144"/>
    </row>
    <row r="696" spans="3:26">
      <c r="C696" s="137"/>
      <c r="D696" s="135"/>
      <c r="E696" s="144"/>
      <c r="F696" s="144"/>
    </row>
    <row r="697" spans="3:26">
      <c r="C697" s="137"/>
      <c r="D697" s="135"/>
      <c r="E697" s="144"/>
      <c r="F697" s="144"/>
    </row>
    <row r="698" spans="3:26">
      <c r="C698" s="137"/>
      <c r="D698" s="135"/>
      <c r="E698" s="144"/>
      <c r="F698" s="144"/>
    </row>
    <row r="699" spans="3:26">
      <c r="C699" s="137"/>
      <c r="D699" s="135"/>
      <c r="E699" s="144"/>
      <c r="F699" s="144"/>
      <c r="Y699" s="135"/>
      <c r="Z699" s="135"/>
    </row>
    <row r="700" spans="3:26">
      <c r="C700" s="137"/>
      <c r="D700" s="135"/>
      <c r="E700" s="144"/>
      <c r="F700" s="144"/>
      <c r="Y700" s="135"/>
      <c r="Z700" s="135"/>
    </row>
    <row r="701" spans="3:26">
      <c r="C701" s="137"/>
      <c r="D701" s="135"/>
      <c r="E701" s="144"/>
      <c r="F701" s="144"/>
      <c r="Y701" s="135"/>
      <c r="Z701" s="135"/>
    </row>
    <row r="702" spans="3:26">
      <c r="C702" s="137"/>
      <c r="D702" s="135"/>
      <c r="E702" s="144"/>
      <c r="F702" s="144"/>
      <c r="Y702" s="135"/>
      <c r="Z702" s="135"/>
    </row>
    <row r="703" spans="3:26">
      <c r="C703" s="137"/>
      <c r="D703" s="135"/>
      <c r="E703" s="144"/>
      <c r="F703" s="144"/>
      <c r="Y703" s="135"/>
      <c r="Z703" s="135"/>
    </row>
    <row r="704" spans="3:26">
      <c r="C704" s="137"/>
      <c r="D704" s="135"/>
      <c r="E704" s="144"/>
      <c r="F704" s="144"/>
      <c r="Y704" s="135"/>
      <c r="Z704" s="135"/>
    </row>
    <row r="705" spans="3:26">
      <c r="C705" s="137"/>
      <c r="D705" s="135"/>
      <c r="E705" s="144"/>
      <c r="F705" s="144"/>
      <c r="Y705" s="135"/>
      <c r="Z705" s="135"/>
    </row>
    <row r="706" spans="3:26">
      <c r="C706" s="137"/>
      <c r="D706" s="135"/>
      <c r="E706" s="144"/>
      <c r="F706" s="144"/>
      <c r="Y706" s="135"/>
      <c r="Z706" s="135"/>
    </row>
    <row r="707" spans="3:26">
      <c r="C707" s="137"/>
      <c r="D707" s="135"/>
      <c r="E707" s="144"/>
      <c r="F707" s="144"/>
      <c r="Y707" s="135"/>
      <c r="Z707" s="135"/>
    </row>
    <row r="708" spans="3:26">
      <c r="C708" s="137"/>
      <c r="D708" s="135"/>
      <c r="E708" s="144"/>
      <c r="F708" s="144"/>
      <c r="Y708" s="135"/>
      <c r="Z708" s="135"/>
    </row>
    <row r="709" spans="3:26">
      <c r="C709" s="137"/>
      <c r="D709" s="135"/>
      <c r="E709" s="144"/>
      <c r="F709" s="144"/>
      <c r="Y709" s="135"/>
      <c r="Z709" s="135"/>
    </row>
    <row r="710" spans="3:26">
      <c r="C710" s="137"/>
      <c r="D710" s="135"/>
      <c r="E710" s="144"/>
      <c r="F710" s="144"/>
      <c r="Y710" s="135"/>
      <c r="Z710" s="135"/>
    </row>
    <row r="711" spans="3:26">
      <c r="C711" s="137"/>
      <c r="D711" s="135"/>
      <c r="E711" s="144"/>
      <c r="F711" s="144"/>
      <c r="Y711" s="135"/>
      <c r="Z711" s="135"/>
    </row>
    <row r="712" spans="3:26">
      <c r="C712" s="137"/>
      <c r="D712" s="135"/>
      <c r="E712" s="144"/>
      <c r="F712" s="144"/>
      <c r="Y712" s="135"/>
      <c r="Z712" s="135"/>
    </row>
    <row r="713" spans="3:26">
      <c r="C713" s="137"/>
      <c r="D713" s="135"/>
      <c r="E713" s="144"/>
      <c r="F713" s="144"/>
      <c r="Y713" s="135"/>
      <c r="Z713" s="135"/>
    </row>
    <row r="714" spans="3:26">
      <c r="C714" s="137"/>
      <c r="D714" s="135"/>
      <c r="E714" s="144"/>
      <c r="F714" s="144"/>
      <c r="Y714" s="135"/>
      <c r="Z714" s="135"/>
    </row>
    <row r="715" spans="3:26">
      <c r="C715" s="137"/>
      <c r="D715" s="135"/>
      <c r="E715" s="144"/>
      <c r="F715" s="144"/>
      <c r="Y715" s="135"/>
      <c r="Z715" s="135"/>
    </row>
    <row r="716" spans="3:26">
      <c r="C716" s="137"/>
      <c r="D716" s="135"/>
      <c r="E716" s="144"/>
      <c r="F716" s="144"/>
      <c r="Y716" s="135"/>
      <c r="Z716" s="135"/>
    </row>
    <row r="717" spans="3:26">
      <c r="C717" s="137"/>
      <c r="D717" s="135"/>
      <c r="E717" s="144"/>
      <c r="F717" s="144"/>
      <c r="Y717" s="135"/>
      <c r="Z717" s="135"/>
    </row>
    <row r="718" spans="3:26">
      <c r="C718" s="137"/>
      <c r="D718" s="135"/>
      <c r="E718" s="144"/>
      <c r="F718" s="144"/>
      <c r="Y718" s="135"/>
      <c r="Z718" s="135"/>
    </row>
    <row r="719" spans="3:26">
      <c r="C719" s="137"/>
      <c r="D719" s="135"/>
      <c r="E719" s="144"/>
      <c r="F719" s="144"/>
      <c r="Y719" s="135"/>
      <c r="Z719" s="135"/>
    </row>
    <row r="720" spans="3:26">
      <c r="C720" s="137"/>
      <c r="D720" s="135"/>
      <c r="E720" s="144"/>
      <c r="F720" s="144"/>
      <c r="Y720" s="135"/>
      <c r="Z720" s="135"/>
    </row>
    <row r="721" spans="3:26">
      <c r="C721" s="137"/>
      <c r="D721" s="135"/>
      <c r="E721" s="144"/>
      <c r="F721" s="144"/>
      <c r="Y721" s="135"/>
      <c r="Z721" s="135"/>
    </row>
    <row r="722" spans="3:26">
      <c r="C722" s="137"/>
      <c r="D722" s="135"/>
      <c r="E722" s="144"/>
      <c r="F722" s="144"/>
      <c r="Y722" s="135"/>
      <c r="Z722" s="135"/>
    </row>
    <row r="723" spans="3:26">
      <c r="C723" s="137"/>
      <c r="D723" s="135"/>
      <c r="E723" s="144"/>
      <c r="F723" s="144"/>
      <c r="Y723" s="135"/>
      <c r="Z723" s="135"/>
    </row>
    <row r="724" spans="3:26">
      <c r="C724" s="137"/>
      <c r="D724" s="135"/>
      <c r="E724" s="144"/>
      <c r="F724" s="144"/>
      <c r="Y724" s="135"/>
      <c r="Z724" s="135"/>
    </row>
    <row r="725" spans="3:26">
      <c r="C725" s="137"/>
      <c r="D725" s="135"/>
      <c r="E725" s="144"/>
      <c r="F725" s="144"/>
      <c r="Y725" s="135"/>
      <c r="Z725" s="135"/>
    </row>
    <row r="726" spans="3:26">
      <c r="C726" s="137"/>
      <c r="D726" s="135"/>
      <c r="E726" s="144"/>
      <c r="F726" s="144"/>
      <c r="Y726" s="135"/>
      <c r="Z726" s="135"/>
    </row>
    <row r="727" spans="3:26">
      <c r="C727" s="137"/>
      <c r="D727" s="135"/>
      <c r="E727" s="144"/>
      <c r="F727" s="144"/>
      <c r="Y727" s="135"/>
      <c r="Z727" s="135"/>
    </row>
    <row r="728" spans="3:26">
      <c r="C728" s="137"/>
      <c r="D728" s="135"/>
      <c r="E728" s="144"/>
      <c r="F728" s="144"/>
      <c r="Y728" s="135"/>
      <c r="Z728" s="135"/>
    </row>
    <row r="729" spans="3:26">
      <c r="C729" s="137"/>
      <c r="D729" s="135"/>
      <c r="E729" s="144"/>
      <c r="F729" s="144"/>
      <c r="Y729" s="135"/>
      <c r="Z729" s="135"/>
    </row>
    <row r="730" spans="3:26">
      <c r="C730" s="137"/>
      <c r="D730" s="135"/>
      <c r="E730" s="144"/>
      <c r="F730" s="144"/>
      <c r="Y730" s="135"/>
      <c r="Z730" s="135"/>
    </row>
    <row r="731" spans="3:26">
      <c r="C731" s="137"/>
      <c r="D731" s="135"/>
      <c r="E731" s="144"/>
      <c r="F731" s="144"/>
      <c r="Y731" s="135"/>
      <c r="Z731" s="135"/>
    </row>
    <row r="732" spans="3:26">
      <c r="C732" s="137"/>
      <c r="D732" s="135"/>
      <c r="E732" s="144"/>
      <c r="F732" s="144"/>
      <c r="Y732" s="135"/>
      <c r="Z732" s="135"/>
    </row>
    <row r="733" spans="3:26">
      <c r="C733" s="137"/>
      <c r="D733" s="135"/>
      <c r="E733" s="144"/>
      <c r="F733" s="144"/>
      <c r="Y733" s="135"/>
      <c r="Z733" s="135"/>
    </row>
    <row r="734" spans="3:26">
      <c r="C734" s="137"/>
      <c r="D734" s="135"/>
      <c r="E734" s="144"/>
      <c r="F734" s="144"/>
      <c r="Y734" s="135"/>
      <c r="Z734" s="135"/>
    </row>
    <row r="735" spans="3:26">
      <c r="C735" s="137"/>
      <c r="D735" s="135"/>
      <c r="E735" s="144"/>
      <c r="F735" s="144"/>
      <c r="Y735" s="135"/>
      <c r="Z735" s="135"/>
    </row>
    <row r="736" spans="3:26">
      <c r="C736" s="137"/>
      <c r="D736" s="135"/>
      <c r="E736" s="144"/>
      <c r="F736" s="144"/>
      <c r="Y736" s="135"/>
      <c r="Z736" s="135"/>
    </row>
    <row r="737" spans="3:26">
      <c r="C737" s="137"/>
      <c r="D737" s="135"/>
      <c r="E737" s="144"/>
      <c r="F737" s="144"/>
      <c r="Y737" s="135"/>
      <c r="Z737" s="135"/>
    </row>
    <row r="738" spans="3:26">
      <c r="C738" s="137"/>
      <c r="D738" s="135"/>
      <c r="E738" s="144"/>
      <c r="F738" s="144"/>
      <c r="Y738" s="135"/>
      <c r="Z738" s="135"/>
    </row>
    <row r="739" spans="3:26">
      <c r="C739" s="137"/>
      <c r="D739" s="135"/>
      <c r="E739" s="144"/>
      <c r="F739" s="144"/>
      <c r="Y739" s="135"/>
      <c r="Z739" s="135"/>
    </row>
    <row r="740" spans="3:26">
      <c r="C740" s="137"/>
      <c r="D740" s="135"/>
      <c r="E740" s="144"/>
      <c r="F740" s="144"/>
      <c r="Y740" s="135"/>
      <c r="Z740" s="135"/>
    </row>
    <row r="741" spans="3:26">
      <c r="C741" s="137"/>
      <c r="D741" s="135"/>
      <c r="E741" s="144"/>
      <c r="F741" s="144"/>
      <c r="Y741" s="135"/>
      <c r="Z741" s="135"/>
    </row>
    <row r="742" spans="3:26">
      <c r="C742" s="137"/>
      <c r="D742" s="135"/>
      <c r="E742" s="144"/>
      <c r="F742" s="144"/>
      <c r="Y742" s="135"/>
      <c r="Z742" s="135"/>
    </row>
    <row r="743" spans="3:26">
      <c r="C743" s="137"/>
      <c r="D743" s="135"/>
      <c r="E743" s="144"/>
      <c r="F743" s="144"/>
      <c r="Y743" s="135"/>
      <c r="Z743" s="135"/>
    </row>
    <row r="744" spans="3:26">
      <c r="C744" s="137"/>
      <c r="D744" s="135"/>
      <c r="E744" s="144"/>
      <c r="F744" s="144"/>
      <c r="Y744" s="135"/>
      <c r="Z744" s="135"/>
    </row>
    <row r="745" spans="3:26">
      <c r="C745" s="137"/>
      <c r="D745" s="135"/>
      <c r="E745" s="144"/>
      <c r="F745" s="144"/>
      <c r="Y745" s="135"/>
      <c r="Z745" s="135"/>
    </row>
    <row r="746" spans="3:26">
      <c r="C746" s="137"/>
      <c r="D746" s="135"/>
      <c r="E746" s="144"/>
      <c r="F746" s="144"/>
      <c r="Y746" s="135"/>
      <c r="Z746" s="135"/>
    </row>
    <row r="747" spans="3:26">
      <c r="C747" s="137"/>
      <c r="D747" s="135"/>
      <c r="E747" s="144"/>
      <c r="F747" s="144"/>
      <c r="Y747" s="135"/>
      <c r="Z747" s="135"/>
    </row>
    <row r="748" spans="3:26">
      <c r="C748" s="137"/>
      <c r="D748" s="135"/>
      <c r="E748" s="144"/>
      <c r="F748" s="144"/>
      <c r="Y748" s="135"/>
      <c r="Z748" s="135"/>
    </row>
    <row r="749" spans="3:26">
      <c r="C749" s="137"/>
      <c r="D749" s="135"/>
      <c r="E749" s="144"/>
      <c r="F749" s="144"/>
      <c r="Y749" s="135"/>
      <c r="Z749" s="135"/>
    </row>
    <row r="750" spans="3:26">
      <c r="C750" s="137"/>
      <c r="D750" s="135"/>
      <c r="E750" s="144"/>
      <c r="F750" s="144"/>
      <c r="Y750" s="135"/>
      <c r="Z750" s="135"/>
    </row>
    <row r="751" spans="3:26">
      <c r="C751" s="137"/>
      <c r="D751" s="135"/>
      <c r="E751" s="144"/>
      <c r="F751" s="144"/>
      <c r="Y751" s="135"/>
      <c r="Z751" s="135"/>
    </row>
    <row r="752" spans="3:26">
      <c r="C752" s="137"/>
      <c r="D752" s="135"/>
      <c r="E752" s="144"/>
      <c r="F752" s="144"/>
      <c r="Y752" s="135"/>
      <c r="Z752" s="135"/>
    </row>
    <row r="753" spans="3:38">
      <c r="C753" s="137"/>
      <c r="D753" s="135"/>
      <c r="E753" s="144"/>
      <c r="F753" s="144"/>
      <c r="Y753" s="135"/>
      <c r="Z753" s="135"/>
    </row>
    <row r="754" spans="3:38">
      <c r="C754" s="137"/>
      <c r="D754" s="135"/>
      <c r="E754" s="144"/>
      <c r="F754" s="144"/>
      <c r="Y754" s="135"/>
      <c r="Z754" s="135"/>
    </row>
    <row r="755" spans="3:38">
      <c r="C755" s="137"/>
      <c r="D755" s="135"/>
      <c r="E755" s="144"/>
      <c r="F755" s="144"/>
      <c r="Y755" s="135"/>
      <c r="Z755" s="135"/>
    </row>
    <row r="756" spans="3:38">
      <c r="C756" s="137"/>
      <c r="D756" s="135"/>
      <c r="E756" s="144"/>
      <c r="F756" s="144"/>
      <c r="Y756" s="135"/>
      <c r="Z756" s="135"/>
    </row>
    <row r="757" spans="3:38">
      <c r="C757" s="137"/>
      <c r="D757" s="135"/>
      <c r="E757" s="144"/>
      <c r="F757" s="144"/>
      <c r="Y757" s="135"/>
      <c r="Z757" s="135"/>
    </row>
    <row r="758" spans="3:38">
      <c r="C758" s="137"/>
      <c r="D758" s="135"/>
      <c r="E758" s="144"/>
      <c r="F758" s="144"/>
      <c r="Y758" s="135"/>
      <c r="Z758" s="135"/>
    </row>
    <row r="759" spans="3:38">
      <c r="C759" s="137"/>
      <c r="D759" s="135"/>
      <c r="E759" s="144"/>
      <c r="F759" s="144"/>
      <c r="Y759" s="135"/>
      <c r="Z759" s="135"/>
    </row>
    <row r="760" spans="3:38">
      <c r="C760" s="137"/>
      <c r="D760" s="135"/>
      <c r="E760" s="144"/>
      <c r="F760" s="144"/>
      <c r="Y760" s="135"/>
      <c r="Z760" s="135"/>
    </row>
    <row r="761" spans="3:38">
      <c r="C761" s="137"/>
      <c r="D761" s="135"/>
      <c r="E761" s="144"/>
      <c r="F761" s="144"/>
      <c r="Y761" s="135"/>
      <c r="Z761" s="135"/>
    </row>
    <row r="762" spans="3:38">
      <c r="C762" s="137"/>
      <c r="D762" s="135"/>
      <c r="E762" s="144"/>
      <c r="F762" s="144"/>
      <c r="Y762" s="135"/>
      <c r="Z762" s="135"/>
    </row>
    <row r="763" spans="3:38">
      <c r="C763" s="137"/>
      <c r="D763" s="135"/>
      <c r="E763" s="144"/>
      <c r="F763" s="144"/>
      <c r="Y763" s="135"/>
      <c r="Z763" s="135"/>
    </row>
    <row r="764" spans="3:38">
      <c r="C764" s="137"/>
      <c r="D764" s="135"/>
      <c r="E764" s="144"/>
      <c r="F764" s="144"/>
      <c r="Y764" s="135"/>
      <c r="Z764" s="135"/>
    </row>
    <row r="765" spans="3:38">
      <c r="C765" s="137"/>
      <c r="D765" s="135"/>
      <c r="E765" s="144"/>
      <c r="F765" s="144"/>
      <c r="Y765" s="135"/>
      <c r="Z765" s="135"/>
    </row>
    <row r="766" spans="3:38">
      <c r="C766" s="137"/>
      <c r="D766" s="135"/>
      <c r="E766" s="144"/>
      <c r="F766" s="144"/>
      <c r="Y766" s="135"/>
      <c r="Z766" s="135"/>
      <c r="AK766" s="135"/>
      <c r="AL766" s="135"/>
    </row>
    <row r="767" spans="3:38">
      <c r="C767" s="137"/>
      <c r="D767" s="135"/>
      <c r="E767" s="144"/>
      <c r="F767" s="144"/>
      <c r="Y767" s="135"/>
      <c r="Z767" s="135"/>
      <c r="AK767" s="135"/>
      <c r="AL767" s="135"/>
    </row>
    <row r="768" spans="3:38">
      <c r="C768" s="137"/>
      <c r="D768" s="135"/>
      <c r="E768" s="144"/>
      <c r="F768" s="144"/>
      <c r="Y768" s="135"/>
      <c r="Z768" s="135"/>
      <c r="AK768" s="135"/>
      <c r="AL768" s="135"/>
    </row>
    <row r="769" spans="3:38">
      <c r="C769" s="137"/>
      <c r="D769" s="135"/>
      <c r="E769" s="144"/>
      <c r="F769" s="144"/>
      <c r="Y769" s="135"/>
      <c r="Z769" s="135"/>
      <c r="AK769" s="135"/>
      <c r="AL769" s="135"/>
    </row>
    <row r="770" spans="3:38">
      <c r="C770" s="137"/>
      <c r="D770" s="135"/>
      <c r="E770" s="144"/>
      <c r="F770" s="144"/>
      <c r="Y770" s="135"/>
      <c r="Z770" s="135"/>
      <c r="AK770" s="135"/>
      <c r="AL770" s="135"/>
    </row>
    <row r="771" spans="3:38">
      <c r="C771" s="137"/>
      <c r="D771" s="135"/>
      <c r="E771" s="144"/>
      <c r="F771" s="144"/>
      <c r="Y771" s="135"/>
      <c r="Z771" s="135"/>
      <c r="AK771" s="135"/>
      <c r="AL771" s="135"/>
    </row>
    <row r="772" spans="3:38">
      <c r="C772" s="137"/>
      <c r="D772" s="135"/>
      <c r="E772" s="144"/>
      <c r="F772" s="144"/>
      <c r="Y772" s="135"/>
      <c r="Z772" s="135"/>
      <c r="AK772" s="135"/>
      <c r="AL772" s="135"/>
    </row>
    <row r="773" spans="3:38">
      <c r="C773" s="137"/>
      <c r="D773" s="135"/>
      <c r="E773" s="144"/>
      <c r="F773" s="144"/>
      <c r="Y773" s="135"/>
      <c r="Z773" s="135"/>
      <c r="AK773" s="135"/>
      <c r="AL773" s="135"/>
    </row>
    <row r="774" spans="3:38">
      <c r="C774" s="137"/>
      <c r="D774" s="135"/>
      <c r="E774" s="144"/>
      <c r="F774" s="144"/>
      <c r="Y774" s="135"/>
      <c r="Z774" s="135"/>
      <c r="AK774" s="135"/>
      <c r="AL774" s="135"/>
    </row>
    <row r="775" spans="3:38">
      <c r="C775" s="137"/>
      <c r="D775" s="135"/>
      <c r="E775" s="144"/>
      <c r="F775" s="144"/>
      <c r="Y775" s="135"/>
      <c r="Z775" s="135"/>
      <c r="AK775" s="135"/>
      <c r="AL775" s="135"/>
    </row>
    <row r="776" spans="3:38">
      <c r="C776" s="137"/>
      <c r="D776" s="135"/>
      <c r="E776" s="144"/>
      <c r="F776" s="144"/>
      <c r="Y776" s="135"/>
      <c r="Z776" s="135"/>
      <c r="AK776" s="135"/>
      <c r="AL776" s="135"/>
    </row>
    <row r="777" spans="3:38">
      <c r="C777" s="137"/>
      <c r="D777" s="135"/>
      <c r="E777" s="144"/>
      <c r="F777" s="144"/>
      <c r="Y777" s="135"/>
      <c r="Z777" s="135"/>
      <c r="AK777" s="135"/>
      <c r="AL777" s="135"/>
    </row>
    <row r="778" spans="3:38">
      <c r="C778" s="137"/>
      <c r="D778" s="135"/>
      <c r="E778" s="144"/>
      <c r="F778" s="144"/>
      <c r="Y778" s="135"/>
      <c r="Z778" s="135"/>
      <c r="AK778" s="135"/>
      <c r="AL778" s="135"/>
    </row>
    <row r="779" spans="3:38">
      <c r="C779" s="137"/>
      <c r="D779" s="135"/>
      <c r="E779" s="144"/>
      <c r="F779" s="144"/>
      <c r="Y779" s="135"/>
      <c r="Z779" s="135"/>
      <c r="AK779" s="135"/>
      <c r="AL779" s="135"/>
    </row>
    <row r="780" spans="3:38">
      <c r="C780" s="137"/>
      <c r="D780" s="135"/>
      <c r="E780" s="144"/>
      <c r="F780" s="144"/>
      <c r="Y780" s="135"/>
      <c r="Z780" s="135"/>
      <c r="AK780" s="135"/>
      <c r="AL780" s="135"/>
    </row>
    <row r="781" spans="3:38">
      <c r="C781" s="137"/>
      <c r="D781" s="135"/>
      <c r="E781" s="144"/>
      <c r="F781" s="144"/>
      <c r="Y781" s="135"/>
      <c r="Z781" s="135"/>
      <c r="AK781" s="135"/>
      <c r="AL781" s="135"/>
    </row>
    <row r="782" spans="3:38">
      <c r="C782" s="137"/>
      <c r="D782" s="135"/>
      <c r="E782" s="144"/>
      <c r="F782" s="144"/>
      <c r="Y782" s="135"/>
      <c r="Z782" s="135"/>
      <c r="AK782" s="135"/>
      <c r="AL782" s="135"/>
    </row>
    <row r="783" spans="3:38">
      <c r="C783" s="137"/>
      <c r="D783" s="135"/>
      <c r="E783" s="144"/>
      <c r="F783" s="144"/>
      <c r="Y783" s="135"/>
      <c r="Z783" s="135"/>
      <c r="AK783" s="135"/>
      <c r="AL783" s="135"/>
    </row>
    <row r="784" spans="3:38">
      <c r="C784" s="137"/>
      <c r="D784" s="135"/>
      <c r="E784" s="144"/>
      <c r="F784" s="144"/>
      <c r="Y784" s="135"/>
      <c r="Z784" s="135"/>
      <c r="AK784" s="135"/>
      <c r="AL784" s="135"/>
    </row>
    <row r="785" spans="3:38">
      <c r="C785" s="137"/>
      <c r="D785" s="135"/>
      <c r="E785" s="144"/>
      <c r="F785" s="144"/>
      <c r="Y785" s="135"/>
      <c r="Z785" s="135"/>
      <c r="AK785" s="135"/>
      <c r="AL785" s="135"/>
    </row>
    <row r="786" spans="3:38">
      <c r="C786" s="137"/>
      <c r="D786" s="135"/>
      <c r="E786" s="144"/>
      <c r="F786" s="144"/>
      <c r="Y786" s="135"/>
      <c r="Z786" s="135"/>
      <c r="AK786" s="135"/>
      <c r="AL786" s="135"/>
    </row>
    <row r="787" spans="3:38">
      <c r="C787" s="137"/>
      <c r="D787" s="135"/>
      <c r="E787" s="144"/>
      <c r="F787" s="144"/>
      <c r="Y787" s="135"/>
      <c r="Z787" s="135"/>
      <c r="AK787" s="135"/>
      <c r="AL787" s="135"/>
    </row>
    <row r="788" spans="3:38">
      <c r="C788" s="137"/>
      <c r="D788" s="135"/>
      <c r="E788" s="144"/>
      <c r="F788" s="144"/>
      <c r="Y788" s="135"/>
      <c r="Z788" s="135"/>
      <c r="AK788" s="135"/>
      <c r="AL788" s="135"/>
    </row>
    <row r="789" spans="3:38">
      <c r="C789" s="137"/>
      <c r="D789" s="135"/>
      <c r="E789" s="144"/>
      <c r="F789" s="144"/>
      <c r="Y789" s="135"/>
      <c r="Z789" s="135"/>
      <c r="AK789" s="135"/>
      <c r="AL789" s="135"/>
    </row>
    <row r="790" spans="3:38">
      <c r="C790" s="137"/>
      <c r="D790" s="135"/>
      <c r="E790" s="144"/>
      <c r="F790" s="144"/>
      <c r="Y790" s="135"/>
      <c r="Z790" s="135"/>
      <c r="AK790" s="135"/>
      <c r="AL790" s="135"/>
    </row>
    <row r="791" spans="3:38">
      <c r="C791" s="137"/>
      <c r="D791" s="135"/>
      <c r="E791" s="144"/>
      <c r="F791" s="144"/>
      <c r="Y791" s="135"/>
      <c r="Z791" s="135"/>
      <c r="AK791" s="135"/>
      <c r="AL791" s="135"/>
    </row>
    <row r="792" spans="3:38">
      <c r="C792" s="137"/>
      <c r="D792" s="135"/>
      <c r="E792" s="144"/>
      <c r="F792" s="144"/>
      <c r="Y792" s="135"/>
      <c r="Z792" s="135"/>
      <c r="AK792" s="135"/>
      <c r="AL792" s="135"/>
    </row>
    <row r="793" spans="3:38">
      <c r="C793" s="137"/>
      <c r="D793" s="135"/>
      <c r="E793" s="144"/>
      <c r="F793" s="144"/>
      <c r="Y793" s="135"/>
      <c r="Z793" s="135"/>
      <c r="AK793" s="135"/>
      <c r="AL793" s="135"/>
    </row>
    <row r="794" spans="3:38">
      <c r="C794" s="137"/>
      <c r="D794" s="135"/>
      <c r="E794" s="144"/>
      <c r="F794" s="144"/>
      <c r="Y794" s="135"/>
      <c r="Z794" s="135"/>
      <c r="AK794" s="135"/>
      <c r="AL794" s="135"/>
    </row>
    <row r="795" spans="3:38">
      <c r="C795" s="137"/>
      <c r="D795" s="135"/>
      <c r="E795" s="144"/>
      <c r="F795" s="144"/>
      <c r="Y795" s="135"/>
      <c r="Z795" s="135"/>
      <c r="AK795" s="135"/>
      <c r="AL795" s="135"/>
    </row>
    <row r="796" spans="3:38">
      <c r="C796" s="137"/>
      <c r="D796" s="135"/>
      <c r="E796" s="144"/>
      <c r="F796" s="144"/>
      <c r="Y796" s="135"/>
      <c r="Z796" s="135"/>
      <c r="AK796" s="135"/>
      <c r="AL796" s="135"/>
    </row>
    <row r="797" spans="3:38">
      <c r="C797" s="137"/>
      <c r="D797" s="135"/>
      <c r="E797" s="144"/>
      <c r="F797" s="144"/>
      <c r="Y797" s="135"/>
      <c r="Z797" s="135"/>
      <c r="AK797" s="135"/>
      <c r="AL797" s="135"/>
    </row>
    <row r="798" spans="3:38">
      <c r="C798" s="137"/>
      <c r="D798" s="135"/>
      <c r="E798" s="144"/>
      <c r="F798" s="144"/>
      <c r="Y798" s="135"/>
      <c r="Z798" s="135"/>
      <c r="AK798" s="135"/>
      <c r="AL798" s="135"/>
    </row>
    <row r="799" spans="3:38">
      <c r="C799" s="137"/>
      <c r="D799" s="135"/>
      <c r="E799" s="144"/>
      <c r="F799" s="144"/>
      <c r="Y799" s="135"/>
      <c r="Z799" s="135"/>
      <c r="AK799" s="135"/>
      <c r="AL799" s="135"/>
    </row>
    <row r="800" spans="3:38">
      <c r="C800" s="137"/>
      <c r="D800" s="135"/>
      <c r="E800" s="144"/>
      <c r="F800" s="144"/>
      <c r="Y800" s="135"/>
      <c r="Z800" s="135"/>
      <c r="AK800" s="135"/>
      <c r="AL800" s="135"/>
    </row>
    <row r="801" spans="3:38">
      <c r="C801" s="137"/>
      <c r="D801" s="135"/>
      <c r="E801" s="144"/>
      <c r="F801" s="144"/>
      <c r="Y801" s="135"/>
      <c r="Z801" s="135"/>
      <c r="AK801" s="135"/>
      <c r="AL801" s="135"/>
    </row>
    <row r="802" spans="3:38">
      <c r="C802" s="137"/>
      <c r="D802" s="135"/>
      <c r="E802" s="144"/>
      <c r="F802" s="144"/>
      <c r="Y802" s="135"/>
      <c r="Z802" s="135"/>
      <c r="AK802" s="135"/>
      <c r="AL802" s="135"/>
    </row>
    <row r="803" spans="3:38">
      <c r="C803" s="137"/>
      <c r="D803" s="135"/>
      <c r="E803" s="144"/>
      <c r="F803" s="144"/>
      <c r="Y803" s="135"/>
      <c r="Z803" s="135"/>
      <c r="AK803" s="135"/>
      <c r="AL803" s="135"/>
    </row>
    <row r="804" spans="3:38">
      <c r="C804" s="137"/>
      <c r="D804" s="135"/>
      <c r="E804" s="144"/>
      <c r="F804" s="144"/>
      <c r="Y804" s="135"/>
      <c r="Z804" s="135"/>
      <c r="AK804" s="135"/>
      <c r="AL804" s="135"/>
    </row>
    <row r="805" spans="3:38">
      <c r="C805" s="137"/>
      <c r="D805" s="135"/>
      <c r="E805" s="144"/>
      <c r="F805" s="144"/>
      <c r="Y805" s="135"/>
      <c r="Z805" s="135"/>
      <c r="AK805" s="135"/>
      <c r="AL805" s="135"/>
    </row>
    <row r="806" spans="3:38">
      <c r="C806" s="137"/>
      <c r="D806" s="135"/>
      <c r="E806" s="144"/>
      <c r="F806" s="144"/>
      <c r="Y806" s="135"/>
      <c r="Z806" s="135"/>
      <c r="AK806" s="135"/>
      <c r="AL806" s="135"/>
    </row>
    <row r="807" spans="3:38">
      <c r="C807" s="137"/>
      <c r="D807" s="135"/>
      <c r="E807" s="144"/>
      <c r="F807" s="144"/>
      <c r="Y807" s="135"/>
      <c r="Z807" s="135"/>
      <c r="AK807" s="135"/>
      <c r="AL807" s="135"/>
    </row>
    <row r="808" spans="3:38">
      <c r="C808" s="137"/>
      <c r="D808" s="135"/>
      <c r="E808" s="144"/>
      <c r="F808" s="144"/>
      <c r="Y808" s="135"/>
      <c r="Z808" s="135"/>
      <c r="AK808" s="135"/>
      <c r="AL808" s="135"/>
    </row>
    <row r="809" spans="3:38">
      <c r="C809" s="137"/>
      <c r="D809" s="135"/>
      <c r="E809" s="144"/>
      <c r="F809" s="144"/>
      <c r="Y809" s="135"/>
      <c r="Z809" s="135"/>
      <c r="AK809" s="135"/>
      <c r="AL809" s="135"/>
    </row>
    <row r="810" spans="3:38">
      <c r="C810" s="137"/>
      <c r="D810" s="135"/>
      <c r="E810" s="144"/>
      <c r="F810" s="144"/>
      <c r="Y810" s="135"/>
      <c r="Z810" s="135"/>
      <c r="AK810" s="135"/>
      <c r="AL810" s="135"/>
    </row>
    <row r="811" spans="3:38">
      <c r="C811" s="137"/>
      <c r="D811" s="135"/>
      <c r="E811" s="144"/>
      <c r="F811" s="144"/>
      <c r="Y811" s="135"/>
      <c r="Z811" s="135"/>
      <c r="AK811" s="135"/>
      <c r="AL811" s="135"/>
    </row>
    <row r="812" spans="3:38">
      <c r="C812" s="137"/>
      <c r="D812" s="135"/>
      <c r="E812" s="144"/>
      <c r="F812" s="144"/>
      <c r="Y812" s="135"/>
      <c r="Z812" s="135"/>
      <c r="AK812" s="135"/>
      <c r="AL812" s="135"/>
    </row>
    <row r="813" spans="3:38">
      <c r="C813" s="137"/>
      <c r="D813" s="135"/>
      <c r="E813" s="144"/>
      <c r="F813" s="144"/>
      <c r="Y813" s="135"/>
      <c r="Z813" s="135"/>
      <c r="AK813" s="135"/>
      <c r="AL813" s="135"/>
    </row>
    <row r="814" spans="3:38">
      <c r="C814" s="137"/>
      <c r="D814" s="135"/>
      <c r="E814" s="144"/>
      <c r="F814" s="144"/>
      <c r="Y814" s="135"/>
      <c r="Z814" s="135"/>
      <c r="AK814" s="135"/>
      <c r="AL814" s="135"/>
    </row>
    <row r="815" spans="3:38">
      <c r="C815" s="137"/>
      <c r="D815" s="135"/>
      <c r="E815" s="144"/>
      <c r="F815" s="144"/>
      <c r="Y815" s="135"/>
      <c r="Z815" s="135"/>
      <c r="AK815" s="135"/>
      <c r="AL815" s="135"/>
    </row>
    <row r="816" spans="3:38">
      <c r="C816" s="137"/>
      <c r="D816" s="135"/>
      <c r="E816" s="144"/>
      <c r="F816" s="144"/>
      <c r="Y816" s="135"/>
      <c r="Z816" s="135"/>
      <c r="AK816" s="135"/>
      <c r="AL816" s="135"/>
    </row>
    <row r="817" spans="3:38">
      <c r="C817" s="137"/>
      <c r="D817" s="135"/>
      <c r="E817" s="144"/>
      <c r="F817" s="144"/>
      <c r="Y817" s="135"/>
      <c r="Z817" s="135"/>
      <c r="AK817" s="135"/>
      <c r="AL817" s="135"/>
    </row>
    <row r="818" spans="3:38">
      <c r="C818" s="137"/>
      <c r="D818" s="135"/>
      <c r="E818" s="144"/>
      <c r="F818" s="144"/>
      <c r="Y818" s="135"/>
      <c r="Z818" s="135"/>
      <c r="AK818" s="135"/>
      <c r="AL818" s="135"/>
    </row>
    <row r="819" spans="3:38">
      <c r="C819" s="137"/>
      <c r="D819" s="135"/>
      <c r="E819" s="144"/>
      <c r="F819" s="144"/>
      <c r="Y819" s="135"/>
      <c r="Z819" s="135"/>
      <c r="AK819" s="135"/>
      <c r="AL819" s="135"/>
    </row>
    <row r="820" spans="3:38">
      <c r="C820" s="137"/>
      <c r="D820" s="135"/>
      <c r="E820" s="144"/>
      <c r="F820" s="144"/>
      <c r="Y820" s="135"/>
      <c r="Z820" s="135"/>
      <c r="AK820" s="135"/>
      <c r="AL820" s="135"/>
    </row>
    <row r="821" spans="3:38">
      <c r="C821" s="137"/>
      <c r="D821" s="135"/>
      <c r="E821" s="144"/>
      <c r="F821" s="144"/>
      <c r="Y821" s="135"/>
      <c r="Z821" s="135"/>
      <c r="AI821" s="135"/>
      <c r="AJ821" s="135"/>
    </row>
    <row r="822" spans="3:38">
      <c r="C822" s="137"/>
      <c r="D822" s="135"/>
      <c r="E822" s="144"/>
      <c r="F822" s="144"/>
      <c r="Y822" s="135"/>
      <c r="Z822" s="135"/>
      <c r="AK822" s="135"/>
      <c r="AL822" s="135"/>
    </row>
    <row r="823" spans="3:38">
      <c r="C823" s="137"/>
      <c r="D823" s="135"/>
      <c r="E823" s="144"/>
      <c r="F823" s="144"/>
      <c r="Y823" s="135"/>
      <c r="Z823" s="135"/>
      <c r="AK823" s="135"/>
      <c r="AL823" s="135"/>
    </row>
    <row r="824" spans="3:38">
      <c r="C824" s="137"/>
      <c r="D824" s="135"/>
      <c r="E824" s="144"/>
      <c r="F824" s="144"/>
      <c r="Y824" s="135"/>
      <c r="Z824" s="135"/>
      <c r="AK824" s="135"/>
      <c r="AL824" s="135"/>
    </row>
    <row r="825" spans="3:38">
      <c r="C825" s="137"/>
      <c r="D825" s="135"/>
      <c r="E825" s="144"/>
      <c r="F825" s="144"/>
      <c r="Y825" s="135"/>
      <c r="Z825" s="135"/>
      <c r="AK825" s="135"/>
      <c r="AL825" s="135"/>
    </row>
    <row r="826" spans="3:38">
      <c r="C826" s="137"/>
      <c r="D826" s="135"/>
      <c r="E826" s="144"/>
      <c r="F826" s="144"/>
      <c r="Y826" s="135"/>
      <c r="Z826" s="135"/>
      <c r="AK826" s="135"/>
      <c r="AL826" s="135"/>
    </row>
    <row r="827" spans="3:38">
      <c r="C827" s="137"/>
      <c r="D827" s="135"/>
      <c r="E827" s="144"/>
      <c r="F827" s="144"/>
      <c r="Y827" s="135"/>
      <c r="Z827" s="135"/>
      <c r="AK827" s="135"/>
      <c r="AL827" s="135"/>
    </row>
    <row r="828" spans="3:38">
      <c r="C828" s="137"/>
      <c r="D828" s="135"/>
      <c r="E828" s="144"/>
      <c r="F828" s="144"/>
      <c r="Y828" s="135"/>
      <c r="Z828" s="135"/>
      <c r="AK828" s="135"/>
      <c r="AL828" s="135"/>
    </row>
    <row r="829" spans="3:38">
      <c r="C829" s="137"/>
      <c r="D829" s="135"/>
      <c r="E829" s="144"/>
      <c r="F829" s="144"/>
      <c r="Y829" s="135"/>
      <c r="Z829" s="135"/>
      <c r="AK829" s="135"/>
      <c r="AL829" s="135"/>
    </row>
    <row r="830" spans="3:38">
      <c r="C830" s="137"/>
      <c r="D830" s="135"/>
      <c r="E830" s="144"/>
      <c r="F830" s="144"/>
      <c r="Y830" s="135"/>
      <c r="Z830" s="135"/>
      <c r="AK830" s="135"/>
      <c r="AL830" s="135"/>
    </row>
    <row r="831" spans="3:38">
      <c r="C831" s="137"/>
      <c r="D831" s="135"/>
      <c r="E831" s="144"/>
      <c r="F831" s="144"/>
      <c r="Y831" s="135"/>
      <c r="Z831" s="135"/>
      <c r="AK831" s="135"/>
      <c r="AL831" s="135"/>
    </row>
    <row r="832" spans="3:38">
      <c r="C832" s="137"/>
      <c r="D832" s="135"/>
      <c r="E832" s="144"/>
      <c r="F832" s="144"/>
      <c r="Y832" s="135"/>
      <c r="Z832" s="135"/>
      <c r="AK832" s="135"/>
      <c r="AL832" s="135"/>
    </row>
    <row r="833" spans="3:38">
      <c r="C833" s="137"/>
      <c r="D833" s="135"/>
      <c r="E833" s="144"/>
      <c r="F833" s="144"/>
      <c r="Y833" s="135"/>
      <c r="Z833" s="135"/>
      <c r="AK833" s="135"/>
      <c r="AL833" s="135"/>
    </row>
    <row r="834" spans="3:38">
      <c r="C834" s="137"/>
      <c r="D834" s="135"/>
      <c r="E834" s="144"/>
      <c r="F834" s="144"/>
      <c r="Y834" s="135"/>
      <c r="Z834" s="135"/>
      <c r="AK834" s="135"/>
      <c r="AL834" s="135"/>
    </row>
    <row r="835" spans="3:38">
      <c r="C835" s="137"/>
      <c r="D835" s="135"/>
      <c r="E835" s="144"/>
      <c r="F835" s="144"/>
      <c r="Y835" s="135"/>
      <c r="Z835" s="135"/>
      <c r="AK835" s="135"/>
      <c r="AL835" s="135"/>
    </row>
    <row r="836" spans="3:38">
      <c r="C836" s="137"/>
      <c r="D836" s="135"/>
      <c r="E836" s="144"/>
      <c r="F836" s="144"/>
      <c r="Y836" s="135"/>
      <c r="Z836" s="135"/>
      <c r="AK836" s="135"/>
      <c r="AL836" s="135"/>
    </row>
    <row r="837" spans="3:38">
      <c r="C837" s="137"/>
      <c r="D837" s="135"/>
      <c r="E837" s="144"/>
      <c r="F837" s="144"/>
      <c r="Y837" s="135"/>
      <c r="Z837" s="135"/>
      <c r="AK837" s="135"/>
      <c r="AL837" s="135"/>
    </row>
    <row r="838" spans="3:38">
      <c r="C838" s="137"/>
      <c r="D838" s="135"/>
      <c r="E838" s="144"/>
      <c r="F838" s="144"/>
      <c r="Y838" s="135"/>
      <c r="Z838" s="135"/>
      <c r="AK838" s="135"/>
      <c r="AL838" s="135"/>
    </row>
    <row r="839" spans="3:38">
      <c r="C839" s="137"/>
      <c r="D839" s="135"/>
      <c r="E839" s="144"/>
      <c r="F839" s="144"/>
      <c r="Y839" s="135"/>
      <c r="Z839" s="135"/>
      <c r="AK839" s="135"/>
      <c r="AL839" s="135"/>
    </row>
    <row r="840" spans="3:38">
      <c r="C840" s="137"/>
      <c r="D840" s="135"/>
      <c r="E840" s="144"/>
      <c r="F840" s="144"/>
      <c r="Y840" s="135"/>
      <c r="Z840" s="135"/>
      <c r="AK840" s="135"/>
      <c r="AL840" s="135"/>
    </row>
    <row r="841" spans="3:38">
      <c r="C841" s="137"/>
      <c r="D841" s="135"/>
      <c r="E841" s="144"/>
      <c r="F841" s="144"/>
      <c r="Y841" s="135"/>
      <c r="Z841" s="135"/>
      <c r="AK841" s="135"/>
      <c r="AL841" s="135"/>
    </row>
    <row r="842" spans="3:38">
      <c r="C842" s="137"/>
      <c r="D842" s="135"/>
      <c r="E842" s="144"/>
      <c r="F842" s="144"/>
      <c r="Y842" s="135"/>
      <c r="Z842" s="135"/>
      <c r="AK842" s="135"/>
      <c r="AL842" s="135"/>
    </row>
    <row r="843" spans="3:38">
      <c r="C843" s="137"/>
      <c r="D843" s="135"/>
      <c r="E843" s="144"/>
      <c r="F843" s="144"/>
      <c r="Y843" s="135"/>
      <c r="Z843" s="135"/>
      <c r="AK843" s="135"/>
      <c r="AL843" s="135"/>
    </row>
    <row r="844" spans="3:38">
      <c r="C844" s="137"/>
      <c r="D844" s="135"/>
      <c r="E844" s="144"/>
      <c r="F844" s="144"/>
      <c r="Y844" s="135"/>
      <c r="Z844" s="135"/>
      <c r="AK844" s="135"/>
      <c r="AL844" s="135"/>
    </row>
    <row r="845" spans="3:38">
      <c r="C845" s="137"/>
      <c r="D845" s="135"/>
      <c r="E845" s="144"/>
      <c r="F845" s="144"/>
      <c r="Y845" s="135"/>
      <c r="Z845" s="135"/>
      <c r="AK845" s="135"/>
      <c r="AL845" s="135"/>
    </row>
    <row r="846" spans="3:38">
      <c r="C846" s="137"/>
      <c r="D846" s="135"/>
      <c r="E846" s="144"/>
      <c r="F846" s="144"/>
      <c r="Y846" s="135"/>
      <c r="Z846" s="135"/>
      <c r="AK846" s="135"/>
      <c r="AL846" s="135"/>
    </row>
    <row r="847" spans="3:38">
      <c r="C847" s="137"/>
      <c r="D847" s="135"/>
      <c r="E847" s="144"/>
      <c r="F847" s="144"/>
      <c r="Y847" s="135"/>
      <c r="Z847" s="135"/>
      <c r="AK847" s="135"/>
      <c r="AL847" s="135"/>
    </row>
    <row r="848" spans="3:38">
      <c r="C848" s="137"/>
      <c r="D848" s="135"/>
      <c r="E848" s="144"/>
      <c r="F848" s="144"/>
      <c r="Y848" s="135"/>
      <c r="Z848" s="135"/>
      <c r="AK848" s="135"/>
      <c r="AL848" s="135"/>
    </row>
    <row r="849" spans="3:38">
      <c r="C849" s="137"/>
      <c r="D849" s="135"/>
      <c r="E849" s="144"/>
      <c r="F849" s="144"/>
      <c r="Y849" s="135"/>
      <c r="Z849" s="135"/>
      <c r="AK849" s="135"/>
      <c r="AL849" s="135"/>
    </row>
    <row r="850" spans="3:38">
      <c r="C850" s="137"/>
      <c r="D850" s="135"/>
      <c r="E850" s="144"/>
      <c r="F850" s="144"/>
      <c r="Y850" s="135"/>
      <c r="Z850" s="135"/>
      <c r="AK850" s="135"/>
      <c r="AL850" s="135"/>
    </row>
    <row r="851" spans="3:38">
      <c r="C851" s="137"/>
      <c r="D851" s="135"/>
      <c r="E851" s="144"/>
      <c r="F851" s="144"/>
      <c r="Y851" s="135"/>
      <c r="Z851" s="135"/>
      <c r="AK851" s="135"/>
      <c r="AL851" s="135"/>
    </row>
    <row r="852" spans="3:38">
      <c r="C852" s="137"/>
      <c r="D852" s="135"/>
      <c r="E852" s="144"/>
      <c r="F852" s="144"/>
      <c r="Y852" s="135"/>
      <c r="Z852" s="135"/>
      <c r="AK852" s="135"/>
      <c r="AL852" s="135"/>
    </row>
    <row r="853" spans="3:38">
      <c r="C853" s="137"/>
      <c r="D853" s="135"/>
      <c r="E853" s="144"/>
      <c r="F853" s="144"/>
      <c r="Y853" s="135"/>
      <c r="Z853" s="135"/>
      <c r="AK853" s="135"/>
      <c r="AL853" s="135"/>
    </row>
    <row r="854" spans="3:38">
      <c r="C854" s="137"/>
      <c r="D854" s="135"/>
      <c r="E854" s="144"/>
      <c r="F854" s="144"/>
      <c r="Y854" s="135"/>
      <c r="Z854" s="135"/>
      <c r="AK854" s="135"/>
      <c r="AL854" s="135"/>
    </row>
    <row r="855" spans="3:38">
      <c r="C855" s="137"/>
      <c r="D855" s="135"/>
      <c r="E855" s="144"/>
      <c r="F855" s="144"/>
      <c r="Y855" s="135"/>
      <c r="Z855" s="135"/>
      <c r="AK855" s="135"/>
      <c r="AL855" s="135"/>
    </row>
    <row r="856" spans="3:38">
      <c r="C856" s="137"/>
      <c r="D856" s="135"/>
      <c r="E856" s="144"/>
      <c r="F856" s="144"/>
      <c r="Y856" s="135"/>
      <c r="Z856" s="135"/>
      <c r="AK856" s="135"/>
      <c r="AL856" s="135"/>
    </row>
    <row r="857" spans="3:38">
      <c r="C857" s="137"/>
      <c r="D857" s="135"/>
      <c r="E857" s="144"/>
      <c r="F857" s="144"/>
      <c r="Y857" s="135"/>
      <c r="Z857" s="135"/>
      <c r="AK857" s="135"/>
      <c r="AL857" s="135"/>
    </row>
    <row r="858" spans="3:38">
      <c r="C858" s="137"/>
      <c r="D858" s="135"/>
      <c r="E858" s="144"/>
      <c r="F858" s="144"/>
      <c r="Y858" s="135"/>
      <c r="Z858" s="135"/>
      <c r="AK858" s="135"/>
      <c r="AL858" s="135"/>
    </row>
    <row r="859" spans="3:38">
      <c r="C859" s="137"/>
      <c r="D859" s="135"/>
      <c r="E859" s="144"/>
      <c r="F859" s="144"/>
      <c r="Y859" s="135"/>
      <c r="Z859" s="135"/>
      <c r="AK859" s="135"/>
      <c r="AL859" s="135"/>
    </row>
    <row r="860" spans="3:38">
      <c r="C860" s="137"/>
      <c r="D860" s="135"/>
      <c r="E860" s="144"/>
      <c r="F860" s="144"/>
      <c r="Y860" s="135"/>
      <c r="Z860" s="135"/>
      <c r="AK860" s="135"/>
      <c r="AL860" s="135"/>
    </row>
    <row r="861" spans="3:38">
      <c r="C861" s="137"/>
      <c r="D861" s="135"/>
      <c r="E861" s="144"/>
      <c r="F861" s="144"/>
      <c r="Y861" s="135"/>
      <c r="Z861" s="135"/>
      <c r="AK861" s="135"/>
      <c r="AL861" s="135"/>
    </row>
    <row r="862" spans="3:38">
      <c r="C862" s="137"/>
      <c r="D862" s="135"/>
      <c r="E862" s="144"/>
      <c r="F862" s="144"/>
      <c r="Y862" s="135"/>
      <c r="Z862" s="135"/>
      <c r="AK862" s="135"/>
      <c r="AL862" s="135"/>
    </row>
    <row r="863" spans="3:38">
      <c r="C863" s="137"/>
      <c r="D863" s="135"/>
      <c r="E863" s="144"/>
      <c r="F863" s="144"/>
      <c r="Y863" s="135"/>
      <c r="Z863" s="135"/>
      <c r="AK863" s="135"/>
      <c r="AL863" s="135"/>
    </row>
    <row r="864" spans="3:38">
      <c r="C864" s="137"/>
      <c r="D864" s="135"/>
      <c r="E864" s="144"/>
      <c r="F864" s="144"/>
      <c r="Y864" s="135"/>
      <c r="Z864" s="135"/>
      <c r="AK864" s="135"/>
      <c r="AL864" s="135"/>
    </row>
    <row r="865" spans="3:38">
      <c r="C865" s="137"/>
      <c r="D865" s="135"/>
      <c r="E865" s="144"/>
      <c r="F865" s="144"/>
      <c r="Y865" s="135"/>
      <c r="Z865" s="135"/>
      <c r="AK865" s="135"/>
      <c r="AL865" s="135"/>
    </row>
    <row r="866" spans="3:38">
      <c r="C866" s="137"/>
      <c r="D866" s="135"/>
      <c r="E866" s="144"/>
      <c r="F866" s="144"/>
      <c r="Y866" s="135"/>
      <c r="Z866" s="135"/>
      <c r="AK866" s="135"/>
      <c r="AL866" s="135"/>
    </row>
    <row r="867" spans="3:38">
      <c r="C867" s="137"/>
      <c r="D867" s="135"/>
      <c r="E867" s="144"/>
      <c r="F867" s="144"/>
      <c r="Y867" s="135"/>
      <c r="Z867" s="135"/>
      <c r="AK867" s="135"/>
      <c r="AL867" s="135"/>
    </row>
    <row r="868" spans="3:38">
      <c r="C868" s="137"/>
      <c r="D868" s="135"/>
      <c r="E868" s="144"/>
      <c r="F868" s="144"/>
      <c r="Y868" s="135"/>
      <c r="Z868" s="135"/>
      <c r="AK868" s="135"/>
      <c r="AL868" s="135"/>
    </row>
    <row r="869" spans="3:38">
      <c r="C869" s="137"/>
      <c r="D869" s="135"/>
      <c r="E869" s="144"/>
      <c r="F869" s="144"/>
      <c r="Y869" s="135"/>
      <c r="Z869" s="135"/>
      <c r="AK869" s="135"/>
      <c r="AL869" s="135"/>
    </row>
    <row r="870" spans="3:38">
      <c r="C870" s="137"/>
      <c r="D870" s="135"/>
      <c r="E870" s="144"/>
      <c r="F870" s="144"/>
      <c r="Y870" s="135"/>
      <c r="Z870" s="135"/>
      <c r="AK870" s="135"/>
      <c r="AL870" s="135"/>
    </row>
    <row r="871" spans="3:38">
      <c r="C871" s="137"/>
      <c r="D871" s="135"/>
      <c r="E871" s="144"/>
      <c r="F871" s="144"/>
      <c r="Y871" s="135"/>
      <c r="Z871" s="135"/>
      <c r="AK871" s="135"/>
      <c r="AL871" s="135"/>
    </row>
    <row r="872" spans="3:38">
      <c r="C872" s="137"/>
      <c r="D872" s="135"/>
      <c r="E872" s="144"/>
      <c r="F872" s="144"/>
      <c r="Y872" s="135"/>
      <c r="Z872" s="135"/>
      <c r="AK872" s="135"/>
      <c r="AL872" s="135"/>
    </row>
    <row r="873" spans="3:38">
      <c r="C873" s="137"/>
      <c r="D873" s="135"/>
      <c r="E873" s="144"/>
      <c r="F873" s="144"/>
      <c r="Y873" s="135"/>
      <c r="Z873" s="135"/>
      <c r="AK873" s="135"/>
      <c r="AL873" s="135"/>
    </row>
    <row r="874" spans="3:38">
      <c r="C874" s="137"/>
      <c r="D874" s="135"/>
      <c r="E874" s="144"/>
      <c r="F874" s="144"/>
      <c r="Y874" s="135"/>
      <c r="Z874" s="135"/>
      <c r="AK874" s="135"/>
      <c r="AL874" s="135"/>
    </row>
    <row r="875" spans="3:38">
      <c r="C875" s="137"/>
      <c r="D875" s="135"/>
      <c r="E875" s="144"/>
      <c r="F875" s="144"/>
      <c r="Y875" s="135"/>
      <c r="Z875" s="135"/>
      <c r="AK875" s="135"/>
      <c r="AL875" s="135"/>
    </row>
    <row r="876" spans="3:38">
      <c r="C876" s="137"/>
      <c r="D876" s="135"/>
      <c r="E876" s="144"/>
      <c r="F876" s="144"/>
      <c r="Y876" s="135"/>
      <c r="Z876" s="135"/>
      <c r="AK876" s="135"/>
      <c r="AL876" s="135"/>
    </row>
    <row r="877" spans="3:38">
      <c r="C877" s="137"/>
      <c r="D877" s="135"/>
      <c r="E877" s="144"/>
      <c r="F877" s="144"/>
      <c r="Y877" s="135"/>
      <c r="Z877" s="135"/>
      <c r="AK877" s="135"/>
      <c r="AL877" s="135"/>
    </row>
    <row r="878" spans="3:38">
      <c r="C878" s="137"/>
      <c r="D878" s="135"/>
      <c r="E878" s="144"/>
      <c r="F878" s="144"/>
      <c r="Y878" s="135"/>
      <c r="Z878" s="135"/>
      <c r="AK878" s="135"/>
      <c r="AL878" s="135"/>
    </row>
    <row r="879" spans="3:38">
      <c r="C879" s="137"/>
      <c r="D879" s="135"/>
      <c r="E879" s="144"/>
      <c r="F879" s="144"/>
      <c r="Y879" s="135"/>
      <c r="Z879" s="135"/>
      <c r="AK879" s="135"/>
      <c r="AL879" s="135"/>
    </row>
    <row r="880" spans="3:38">
      <c r="C880" s="137"/>
      <c r="D880" s="135"/>
      <c r="E880" s="144"/>
      <c r="F880" s="144"/>
      <c r="Y880" s="135"/>
      <c r="Z880" s="135"/>
      <c r="AK880" s="135"/>
      <c r="AL880" s="135"/>
    </row>
    <row r="881" spans="3:38">
      <c r="C881" s="137"/>
      <c r="D881" s="135"/>
      <c r="E881" s="144"/>
      <c r="F881" s="144"/>
      <c r="Y881" s="135"/>
      <c r="Z881" s="135"/>
      <c r="AK881" s="135"/>
      <c r="AL881" s="135"/>
    </row>
    <row r="882" spans="3:38">
      <c r="C882" s="137"/>
      <c r="D882" s="135"/>
      <c r="E882" s="144"/>
      <c r="F882" s="144"/>
      <c r="Y882" s="135"/>
      <c r="Z882" s="135"/>
      <c r="AK882" s="135"/>
      <c r="AL882" s="135"/>
    </row>
    <row r="883" spans="3:38">
      <c r="C883" s="137"/>
      <c r="D883" s="135"/>
      <c r="E883" s="144"/>
      <c r="F883" s="144"/>
      <c r="Y883" s="135"/>
      <c r="Z883" s="135"/>
      <c r="AK883" s="135"/>
      <c r="AL883" s="135"/>
    </row>
    <row r="884" spans="3:38">
      <c r="C884" s="137"/>
      <c r="D884" s="135"/>
      <c r="E884" s="144"/>
      <c r="F884" s="144"/>
      <c r="Y884" s="135"/>
      <c r="Z884" s="135"/>
      <c r="AK884" s="135"/>
      <c r="AL884" s="135"/>
    </row>
    <row r="885" spans="3:38">
      <c r="C885" s="137"/>
      <c r="D885" s="135"/>
      <c r="E885" s="144"/>
      <c r="F885" s="144"/>
      <c r="Y885" s="135"/>
      <c r="Z885" s="135"/>
      <c r="AK885" s="135"/>
      <c r="AL885" s="135"/>
    </row>
    <row r="886" spans="3:38">
      <c r="C886" s="137"/>
      <c r="D886" s="135"/>
      <c r="E886" s="144"/>
      <c r="F886" s="144"/>
      <c r="Y886" s="135"/>
      <c r="Z886" s="135"/>
      <c r="AK886" s="135"/>
      <c r="AL886" s="135"/>
    </row>
    <row r="887" spans="3:38">
      <c r="C887" s="137"/>
      <c r="D887" s="135"/>
      <c r="E887" s="144"/>
      <c r="F887" s="144"/>
      <c r="Y887" s="135"/>
      <c r="Z887" s="135"/>
      <c r="AK887" s="135"/>
      <c r="AL887" s="135"/>
    </row>
    <row r="888" spans="3:38">
      <c r="C888" s="137"/>
      <c r="D888" s="135"/>
      <c r="E888" s="144"/>
      <c r="F888" s="144"/>
      <c r="Y888" s="135"/>
      <c r="Z888" s="135"/>
      <c r="AK888" s="135"/>
      <c r="AL888" s="135"/>
    </row>
    <row r="889" spans="3:38">
      <c r="C889" s="137"/>
      <c r="D889" s="135"/>
      <c r="E889" s="144"/>
      <c r="F889" s="144"/>
      <c r="Y889" s="135"/>
      <c r="Z889" s="135"/>
      <c r="AK889" s="135"/>
      <c r="AL889" s="135"/>
    </row>
    <row r="890" spans="3:38">
      <c r="C890" s="137"/>
      <c r="D890" s="135"/>
      <c r="E890" s="144"/>
      <c r="F890" s="144"/>
      <c r="Y890" s="135"/>
      <c r="Z890" s="135"/>
      <c r="AK890" s="135"/>
      <c r="AL890" s="135"/>
    </row>
    <row r="891" spans="3:38">
      <c r="C891" s="137"/>
      <c r="D891" s="135"/>
      <c r="E891" s="144"/>
      <c r="F891" s="144"/>
      <c r="Y891" s="135"/>
      <c r="Z891" s="135"/>
      <c r="AK891" s="135"/>
      <c r="AL891" s="135"/>
    </row>
    <row r="892" spans="3:38">
      <c r="C892" s="137"/>
      <c r="D892" s="135"/>
      <c r="E892" s="144"/>
      <c r="F892" s="144"/>
      <c r="Y892" s="135"/>
      <c r="Z892" s="135"/>
      <c r="AK892" s="135"/>
      <c r="AL892" s="135"/>
    </row>
    <row r="893" spans="3:38">
      <c r="C893" s="137"/>
      <c r="D893" s="135"/>
      <c r="E893" s="144"/>
      <c r="F893" s="144"/>
      <c r="Y893" s="135"/>
      <c r="Z893" s="135"/>
      <c r="AK893" s="135"/>
      <c r="AL893" s="135"/>
    </row>
    <row r="894" spans="3:38">
      <c r="C894" s="137"/>
      <c r="D894" s="135"/>
      <c r="E894" s="144"/>
      <c r="F894" s="144"/>
      <c r="Y894" s="135"/>
      <c r="Z894" s="135"/>
      <c r="AK894" s="135"/>
      <c r="AL894" s="135"/>
    </row>
    <row r="895" spans="3:38">
      <c r="C895" s="137"/>
      <c r="D895" s="135"/>
      <c r="E895" s="144"/>
      <c r="F895" s="144"/>
      <c r="Y895" s="135"/>
      <c r="Z895" s="135"/>
      <c r="AK895" s="135"/>
      <c r="AL895" s="135"/>
    </row>
    <row r="896" spans="3:38">
      <c r="C896" s="137"/>
      <c r="D896" s="135"/>
      <c r="E896" s="144"/>
      <c r="F896" s="144"/>
      <c r="Y896" s="135"/>
      <c r="Z896" s="135"/>
      <c r="AK896" s="135"/>
      <c r="AL896" s="135"/>
    </row>
    <row r="897" spans="3:38">
      <c r="C897" s="137"/>
      <c r="D897" s="135"/>
      <c r="E897" s="144"/>
      <c r="F897" s="144"/>
      <c r="Y897" s="135"/>
      <c r="Z897" s="135"/>
      <c r="AK897" s="135"/>
      <c r="AL897" s="135"/>
    </row>
    <row r="898" spans="3:38">
      <c r="C898" s="137"/>
      <c r="D898" s="135"/>
      <c r="E898" s="144"/>
      <c r="F898" s="144"/>
      <c r="Y898" s="135"/>
      <c r="Z898" s="135"/>
      <c r="AK898" s="135"/>
      <c r="AL898" s="135"/>
    </row>
    <row r="899" spans="3:38">
      <c r="C899" s="137"/>
      <c r="D899" s="135"/>
      <c r="E899" s="144"/>
      <c r="F899" s="144"/>
      <c r="Y899" s="135"/>
      <c r="Z899" s="135"/>
      <c r="AK899" s="135"/>
      <c r="AL899" s="135"/>
    </row>
    <row r="900" spans="3:38">
      <c r="C900" s="137"/>
      <c r="D900" s="135"/>
      <c r="E900" s="144"/>
      <c r="F900" s="144"/>
      <c r="Y900" s="135"/>
      <c r="Z900" s="135"/>
      <c r="AK900" s="135"/>
      <c r="AL900" s="135"/>
    </row>
    <row r="901" spans="3:38">
      <c r="C901" s="137"/>
      <c r="D901" s="135"/>
      <c r="E901" s="144"/>
      <c r="F901" s="144"/>
      <c r="Y901" s="135"/>
      <c r="Z901" s="135"/>
      <c r="AK901" s="135"/>
      <c r="AL901" s="135"/>
    </row>
    <row r="902" spans="3:38">
      <c r="C902" s="137"/>
      <c r="D902" s="135"/>
      <c r="E902" s="144"/>
      <c r="F902" s="144"/>
      <c r="Y902" s="135"/>
      <c r="Z902" s="135"/>
      <c r="AK902" s="135"/>
      <c r="AL902" s="135"/>
    </row>
    <row r="903" spans="3:38">
      <c r="C903" s="137"/>
      <c r="D903" s="135"/>
      <c r="E903" s="144"/>
      <c r="F903" s="144"/>
      <c r="Y903" s="135"/>
      <c r="Z903" s="135"/>
      <c r="AK903" s="135"/>
      <c r="AL903" s="135"/>
    </row>
    <row r="904" spans="3:38">
      <c r="C904" s="137"/>
      <c r="D904" s="135"/>
      <c r="E904" s="144"/>
      <c r="F904" s="144"/>
      <c r="Y904" s="135"/>
      <c r="Z904" s="135"/>
      <c r="AK904" s="135"/>
      <c r="AL904" s="135"/>
    </row>
    <row r="905" spans="3:38">
      <c r="C905" s="137"/>
      <c r="D905" s="135"/>
      <c r="E905" s="144"/>
      <c r="F905" s="144"/>
      <c r="Y905" s="135"/>
      <c r="Z905" s="135"/>
      <c r="AK905" s="135"/>
      <c r="AL905" s="135"/>
    </row>
    <row r="906" spans="3:38">
      <c r="C906" s="137"/>
      <c r="D906" s="135"/>
      <c r="E906" s="144"/>
      <c r="F906" s="144"/>
      <c r="Y906" s="135"/>
      <c r="Z906" s="135"/>
      <c r="AK906" s="135"/>
      <c r="AL906" s="135"/>
    </row>
    <row r="907" spans="3:38">
      <c r="C907" s="137"/>
      <c r="D907" s="135"/>
      <c r="E907" s="144"/>
      <c r="F907" s="144"/>
      <c r="Y907" s="135"/>
      <c r="Z907" s="135"/>
      <c r="AK907" s="135"/>
      <c r="AL907" s="135"/>
    </row>
    <row r="908" spans="3:38">
      <c r="C908" s="137"/>
      <c r="D908" s="135"/>
      <c r="E908" s="144"/>
      <c r="F908" s="144"/>
      <c r="Y908" s="135"/>
      <c r="Z908" s="135"/>
      <c r="AK908" s="135"/>
      <c r="AL908" s="135"/>
    </row>
    <row r="909" spans="3:38">
      <c r="C909" s="137"/>
      <c r="D909" s="135"/>
      <c r="E909" s="144"/>
      <c r="F909" s="144"/>
      <c r="Y909" s="135"/>
      <c r="Z909" s="135"/>
      <c r="AK909" s="135"/>
      <c r="AL909" s="135"/>
    </row>
    <row r="910" spans="3:38">
      <c r="C910" s="137"/>
      <c r="D910" s="135"/>
      <c r="E910" s="144"/>
      <c r="F910" s="144"/>
      <c r="Y910" s="135"/>
      <c r="Z910" s="135"/>
      <c r="AK910" s="135"/>
      <c r="AL910" s="135"/>
    </row>
    <row r="911" spans="3:38">
      <c r="C911" s="137"/>
      <c r="D911" s="135"/>
      <c r="E911" s="144"/>
      <c r="F911" s="144"/>
      <c r="Y911" s="135"/>
      <c r="Z911" s="135"/>
      <c r="AK911" s="135"/>
      <c r="AL911" s="135"/>
    </row>
    <row r="912" spans="3:38">
      <c r="C912" s="137"/>
      <c r="D912" s="135"/>
      <c r="E912" s="144"/>
      <c r="F912" s="144"/>
      <c r="Y912" s="135"/>
      <c r="Z912" s="135"/>
      <c r="AK912" s="135"/>
      <c r="AL912" s="135"/>
    </row>
    <row r="913" spans="3:38">
      <c r="C913" s="137"/>
      <c r="D913" s="135"/>
      <c r="E913" s="144"/>
      <c r="F913" s="144"/>
      <c r="Y913" s="135"/>
      <c r="Z913" s="135"/>
      <c r="AK913" s="135"/>
      <c r="AL913" s="135"/>
    </row>
    <row r="914" spans="3:38">
      <c r="C914" s="137"/>
      <c r="D914" s="135"/>
      <c r="E914" s="144"/>
      <c r="F914" s="144"/>
      <c r="Y914" s="135"/>
      <c r="Z914" s="135"/>
      <c r="AK914" s="135"/>
      <c r="AL914" s="135"/>
    </row>
    <row r="915" spans="3:38">
      <c r="C915" s="137"/>
      <c r="D915" s="135"/>
      <c r="E915" s="144"/>
      <c r="F915" s="144"/>
      <c r="Y915" s="135"/>
      <c r="Z915" s="135"/>
      <c r="AK915" s="135"/>
      <c r="AL915" s="135"/>
    </row>
    <row r="916" spans="3:38">
      <c r="C916" s="137"/>
      <c r="D916" s="135"/>
      <c r="E916" s="144"/>
      <c r="F916" s="144"/>
      <c r="Y916" s="135"/>
      <c r="Z916" s="135"/>
      <c r="AK916" s="135"/>
      <c r="AL916" s="135"/>
    </row>
    <row r="917" spans="3:38">
      <c r="C917" s="137"/>
      <c r="D917" s="135"/>
      <c r="E917" s="144"/>
      <c r="F917" s="144"/>
      <c r="Y917" s="135"/>
      <c r="Z917" s="135"/>
      <c r="AK917" s="135"/>
      <c r="AL917" s="135"/>
    </row>
    <row r="918" spans="3:38">
      <c r="C918" s="137"/>
      <c r="D918" s="135"/>
      <c r="E918" s="144"/>
      <c r="F918" s="144"/>
      <c r="Y918" s="135"/>
      <c r="Z918" s="135"/>
      <c r="AK918" s="135"/>
      <c r="AL918" s="135"/>
    </row>
    <row r="919" spans="3:38">
      <c r="C919" s="137"/>
      <c r="D919" s="135"/>
      <c r="E919" s="144"/>
      <c r="F919" s="144"/>
      <c r="Y919" s="135"/>
      <c r="Z919" s="135"/>
      <c r="AK919" s="135"/>
      <c r="AL919" s="135"/>
    </row>
    <row r="920" spans="3:38">
      <c r="C920" s="137"/>
      <c r="D920" s="135"/>
      <c r="E920" s="144"/>
      <c r="F920" s="144"/>
      <c r="Y920" s="135"/>
      <c r="Z920" s="135"/>
      <c r="AK920" s="135"/>
      <c r="AL920" s="135"/>
    </row>
    <row r="921" spans="3:38">
      <c r="C921" s="137"/>
      <c r="D921" s="135"/>
      <c r="E921" s="144"/>
      <c r="F921" s="144"/>
      <c r="Y921" s="135"/>
      <c r="Z921" s="135"/>
      <c r="AK921" s="135"/>
      <c r="AL921" s="135"/>
    </row>
    <row r="922" spans="3:38">
      <c r="C922" s="137"/>
      <c r="D922" s="135"/>
      <c r="E922" s="144"/>
      <c r="F922" s="144"/>
      <c r="Y922" s="135"/>
      <c r="Z922" s="135"/>
      <c r="AK922" s="135"/>
      <c r="AL922" s="135"/>
    </row>
    <row r="923" spans="3:38">
      <c r="C923" s="137"/>
      <c r="D923" s="135"/>
      <c r="E923" s="144"/>
      <c r="F923" s="144"/>
      <c r="Y923" s="135"/>
      <c r="Z923" s="135"/>
      <c r="AK923" s="135"/>
      <c r="AL923" s="135"/>
    </row>
    <row r="924" spans="3:38">
      <c r="C924" s="137"/>
      <c r="D924" s="135"/>
      <c r="E924" s="144"/>
      <c r="F924" s="144"/>
      <c r="Y924" s="135"/>
      <c r="Z924" s="135"/>
      <c r="AK924" s="135"/>
      <c r="AL924" s="135"/>
    </row>
    <row r="925" spans="3:38">
      <c r="C925" s="137"/>
      <c r="D925" s="135"/>
      <c r="E925" s="144"/>
      <c r="F925" s="144"/>
      <c r="Y925" s="135"/>
      <c r="Z925" s="135"/>
      <c r="AK925" s="135"/>
      <c r="AL925" s="135"/>
    </row>
    <row r="926" spans="3:38">
      <c r="C926" s="137"/>
      <c r="D926" s="135"/>
      <c r="E926" s="144"/>
      <c r="F926" s="144"/>
      <c r="Y926" s="135"/>
      <c r="Z926" s="135"/>
      <c r="AK926" s="135"/>
      <c r="AL926" s="135"/>
    </row>
    <row r="927" spans="3:38">
      <c r="C927" s="137"/>
      <c r="D927" s="135"/>
      <c r="E927" s="144"/>
      <c r="F927" s="144"/>
      <c r="Y927" s="135"/>
      <c r="Z927" s="135"/>
      <c r="AK927" s="135"/>
      <c r="AL927" s="135"/>
    </row>
    <row r="928" spans="3:38">
      <c r="C928" s="137"/>
      <c r="D928" s="135"/>
      <c r="E928" s="144"/>
      <c r="F928" s="144"/>
      <c r="Y928" s="135"/>
      <c r="Z928" s="135"/>
      <c r="AK928" s="135"/>
      <c r="AL928" s="135"/>
    </row>
    <row r="929" spans="3:38">
      <c r="C929" s="137"/>
      <c r="D929" s="135"/>
      <c r="E929" s="144"/>
      <c r="F929" s="144"/>
      <c r="Y929" s="135"/>
      <c r="Z929" s="135"/>
      <c r="AK929" s="135"/>
      <c r="AL929" s="135"/>
    </row>
    <row r="930" spans="3:38">
      <c r="C930" s="137"/>
      <c r="D930" s="135"/>
      <c r="E930" s="144"/>
      <c r="F930" s="144"/>
      <c r="Y930" s="135"/>
      <c r="Z930" s="135"/>
      <c r="AK930" s="135"/>
      <c r="AL930" s="135"/>
    </row>
    <row r="931" spans="3:38">
      <c r="C931" s="137"/>
      <c r="D931" s="135"/>
      <c r="E931" s="144"/>
      <c r="F931" s="144"/>
      <c r="Y931" s="135"/>
      <c r="Z931" s="135"/>
      <c r="AK931" s="135"/>
      <c r="AL931" s="135"/>
    </row>
    <row r="932" spans="3:38">
      <c r="C932" s="137"/>
      <c r="D932" s="135"/>
      <c r="E932" s="144"/>
      <c r="F932" s="144"/>
      <c r="Y932" s="135"/>
      <c r="Z932" s="135"/>
      <c r="AK932" s="135"/>
      <c r="AL932" s="135"/>
    </row>
    <row r="933" spans="3:38">
      <c r="C933" s="137"/>
      <c r="D933" s="135"/>
      <c r="E933" s="144"/>
      <c r="F933" s="144"/>
      <c r="Y933" s="135"/>
      <c r="Z933" s="135"/>
      <c r="AK933" s="135"/>
      <c r="AL933" s="135"/>
    </row>
    <row r="934" spans="3:38">
      <c r="C934" s="137"/>
      <c r="D934" s="135"/>
      <c r="E934" s="144"/>
      <c r="F934" s="144"/>
      <c r="Y934" s="135"/>
      <c r="Z934" s="135"/>
      <c r="AK934" s="135"/>
      <c r="AL934" s="135"/>
    </row>
    <row r="935" spans="3:38">
      <c r="C935" s="137"/>
      <c r="D935" s="135"/>
      <c r="E935" s="144"/>
      <c r="F935" s="144"/>
      <c r="Y935" s="135"/>
      <c r="Z935" s="135"/>
      <c r="AK935" s="135"/>
      <c r="AL935" s="135"/>
    </row>
    <row r="936" spans="3:38">
      <c r="C936" s="137"/>
      <c r="D936" s="135"/>
      <c r="E936" s="144"/>
      <c r="F936" s="144"/>
      <c r="Y936" s="135"/>
      <c r="Z936" s="135"/>
      <c r="AK936" s="135"/>
      <c r="AL936" s="135"/>
    </row>
    <row r="937" spans="3:38">
      <c r="C937" s="137"/>
      <c r="D937" s="135"/>
      <c r="E937" s="144"/>
      <c r="F937" s="144"/>
      <c r="Y937" s="135"/>
      <c r="Z937" s="135"/>
      <c r="AK937" s="135"/>
      <c r="AL937" s="135"/>
    </row>
    <row r="938" spans="3:38">
      <c r="C938" s="137"/>
      <c r="D938" s="135"/>
      <c r="E938" s="144"/>
      <c r="F938" s="144"/>
      <c r="Y938" s="135"/>
      <c r="Z938" s="135"/>
      <c r="AK938" s="135"/>
      <c r="AL938" s="135"/>
    </row>
    <row r="939" spans="3:38">
      <c r="C939" s="137"/>
      <c r="D939" s="135"/>
      <c r="E939" s="144"/>
      <c r="F939" s="144"/>
      <c r="Y939" s="135"/>
      <c r="Z939" s="135"/>
      <c r="AK939" s="135"/>
      <c r="AL939" s="135"/>
    </row>
    <row r="940" spans="3:38">
      <c r="C940" s="137"/>
      <c r="D940" s="135"/>
      <c r="E940" s="144"/>
      <c r="F940" s="144"/>
      <c r="Y940" s="135"/>
      <c r="Z940" s="135"/>
      <c r="AK940" s="135"/>
      <c r="AL940" s="135"/>
    </row>
    <row r="941" spans="3:38">
      <c r="C941" s="137"/>
      <c r="D941" s="135"/>
      <c r="E941" s="144"/>
      <c r="F941" s="144"/>
      <c r="Y941" s="135"/>
      <c r="Z941" s="135"/>
      <c r="AK941" s="135"/>
      <c r="AL941" s="135"/>
    </row>
    <row r="942" spans="3:38">
      <c r="C942" s="137"/>
      <c r="D942" s="135"/>
      <c r="E942" s="144"/>
      <c r="F942" s="144"/>
      <c r="Y942" s="135"/>
      <c r="Z942" s="135"/>
      <c r="AK942" s="135"/>
      <c r="AL942" s="135"/>
    </row>
    <row r="943" spans="3:38">
      <c r="C943" s="137"/>
      <c r="D943" s="135"/>
      <c r="E943" s="144"/>
      <c r="F943" s="144"/>
      <c r="Y943" s="135"/>
      <c r="Z943" s="135"/>
      <c r="AK943" s="135"/>
      <c r="AL943" s="135"/>
    </row>
    <row r="944" spans="3:38">
      <c r="C944" s="137"/>
      <c r="D944" s="135"/>
      <c r="E944" s="144"/>
      <c r="F944" s="144"/>
      <c r="Y944" s="135"/>
      <c r="Z944" s="135"/>
      <c r="AK944" s="135"/>
      <c r="AL944" s="135"/>
    </row>
    <row r="945" spans="3:38">
      <c r="C945" s="137"/>
      <c r="D945" s="135"/>
      <c r="E945" s="144"/>
      <c r="F945" s="144"/>
      <c r="Y945" s="135"/>
      <c r="Z945" s="135"/>
      <c r="AK945" s="135"/>
      <c r="AL945" s="135"/>
    </row>
    <row r="946" spans="3:38">
      <c r="C946" s="137"/>
      <c r="D946" s="135"/>
      <c r="E946" s="144"/>
      <c r="F946" s="144"/>
      <c r="Y946" s="135"/>
      <c r="Z946" s="135"/>
      <c r="AK946" s="135"/>
      <c r="AL946" s="135"/>
    </row>
    <row r="947" spans="3:38">
      <c r="C947" s="137"/>
      <c r="D947" s="135"/>
      <c r="E947" s="144"/>
      <c r="F947" s="144"/>
      <c r="Y947" s="135"/>
      <c r="Z947" s="135"/>
      <c r="AK947" s="135"/>
      <c r="AL947" s="135"/>
    </row>
    <row r="948" spans="3:38">
      <c r="C948" s="137"/>
      <c r="D948" s="135"/>
      <c r="E948" s="144"/>
      <c r="F948" s="144"/>
      <c r="Y948" s="135"/>
      <c r="Z948" s="135"/>
      <c r="AK948" s="135"/>
      <c r="AL948" s="135"/>
    </row>
    <row r="949" spans="3:38">
      <c r="C949" s="137"/>
      <c r="D949" s="135"/>
      <c r="E949" s="144"/>
      <c r="F949" s="144"/>
      <c r="Y949" s="135"/>
      <c r="Z949" s="135"/>
      <c r="AK949" s="135"/>
      <c r="AL949" s="135"/>
    </row>
    <row r="950" spans="3:38">
      <c r="C950" s="137"/>
      <c r="D950" s="135"/>
      <c r="E950" s="144"/>
      <c r="F950" s="144"/>
      <c r="Y950" s="135"/>
      <c r="Z950" s="135"/>
      <c r="AK950" s="135"/>
      <c r="AL950" s="135"/>
    </row>
    <row r="951" spans="3:38">
      <c r="C951" s="137"/>
      <c r="D951" s="135"/>
      <c r="E951" s="144"/>
      <c r="F951" s="144"/>
      <c r="Y951" s="135"/>
      <c r="Z951" s="135"/>
      <c r="AK951" s="135"/>
      <c r="AL951" s="135"/>
    </row>
    <row r="952" spans="3:38">
      <c r="C952" s="137"/>
      <c r="D952" s="135"/>
      <c r="E952" s="144"/>
      <c r="F952" s="144"/>
      <c r="Y952" s="135"/>
      <c r="Z952" s="135"/>
      <c r="AK952" s="135"/>
      <c r="AL952" s="135"/>
    </row>
    <row r="953" spans="3:38">
      <c r="C953" s="137"/>
      <c r="D953" s="135"/>
      <c r="E953" s="144"/>
      <c r="F953" s="144"/>
      <c r="Y953" s="135"/>
      <c r="Z953" s="135"/>
      <c r="AK953" s="135"/>
      <c r="AL953" s="135"/>
    </row>
    <row r="954" spans="3:38">
      <c r="C954" s="137"/>
      <c r="D954" s="135"/>
      <c r="E954" s="144"/>
      <c r="F954" s="144"/>
      <c r="Y954" s="135"/>
      <c r="Z954" s="135"/>
      <c r="AK954" s="135"/>
      <c r="AL954" s="135"/>
    </row>
    <row r="955" spans="3:38">
      <c r="C955" s="137"/>
      <c r="D955" s="135"/>
      <c r="E955" s="144"/>
      <c r="F955" s="144"/>
      <c r="Y955" s="135"/>
      <c r="Z955" s="135"/>
      <c r="AK955" s="135"/>
      <c r="AL955" s="135"/>
    </row>
    <row r="956" spans="3:38">
      <c r="C956" s="137"/>
      <c r="D956" s="135"/>
      <c r="E956" s="144"/>
      <c r="F956" s="144"/>
      <c r="Y956" s="135"/>
      <c r="Z956" s="135"/>
      <c r="AK956" s="135"/>
      <c r="AL956" s="135"/>
    </row>
    <row r="957" spans="3:38">
      <c r="C957" s="137"/>
      <c r="D957" s="135"/>
      <c r="E957" s="144"/>
      <c r="F957" s="144"/>
      <c r="Y957" s="135"/>
      <c r="Z957" s="135"/>
      <c r="AK957" s="135"/>
      <c r="AL957" s="135"/>
    </row>
    <row r="958" spans="3:38">
      <c r="C958" s="137"/>
      <c r="D958" s="135"/>
      <c r="E958" s="144"/>
      <c r="F958" s="144"/>
      <c r="Y958" s="135"/>
      <c r="Z958" s="135"/>
      <c r="AK958" s="135"/>
      <c r="AL958" s="135"/>
    </row>
    <row r="959" spans="3:38">
      <c r="C959" s="137"/>
      <c r="D959" s="135"/>
      <c r="E959" s="144"/>
      <c r="F959" s="144"/>
      <c r="Y959" s="135"/>
      <c r="Z959" s="135"/>
      <c r="AK959" s="135"/>
      <c r="AL959" s="135"/>
    </row>
    <row r="960" spans="3:38">
      <c r="C960" s="137"/>
      <c r="D960" s="135"/>
      <c r="E960" s="144"/>
      <c r="F960" s="144"/>
      <c r="Y960" s="135"/>
      <c r="Z960" s="135"/>
      <c r="AK960" s="135"/>
      <c r="AL960" s="135"/>
    </row>
    <row r="961" spans="3:38">
      <c r="C961" s="137"/>
      <c r="D961" s="135"/>
      <c r="E961" s="144"/>
      <c r="F961" s="144"/>
      <c r="Y961" s="135"/>
      <c r="Z961" s="135"/>
      <c r="AK961" s="135"/>
      <c r="AL961" s="135"/>
    </row>
    <row r="962" spans="3:38">
      <c r="C962" s="137"/>
      <c r="D962" s="135"/>
      <c r="E962" s="144"/>
      <c r="F962" s="144"/>
      <c r="Y962" s="135"/>
      <c r="Z962" s="135"/>
      <c r="AK962" s="135"/>
      <c r="AL962" s="135"/>
    </row>
    <row r="963" spans="3:38">
      <c r="C963" s="137"/>
      <c r="D963" s="135"/>
      <c r="E963" s="144"/>
      <c r="F963" s="144"/>
      <c r="Y963" s="135"/>
      <c r="Z963" s="135"/>
      <c r="AK963" s="135"/>
      <c r="AL963" s="135"/>
    </row>
    <row r="964" spans="3:38">
      <c r="C964" s="137"/>
      <c r="D964" s="135"/>
      <c r="E964" s="144"/>
      <c r="F964" s="144"/>
      <c r="Y964" s="135"/>
      <c r="Z964" s="135"/>
      <c r="AK964" s="135"/>
      <c r="AL964" s="135"/>
    </row>
    <row r="965" spans="3:38">
      <c r="C965" s="137"/>
      <c r="D965" s="135"/>
      <c r="E965" s="144"/>
      <c r="F965" s="144"/>
      <c r="Y965" s="135"/>
      <c r="Z965" s="135"/>
      <c r="AK965" s="135"/>
      <c r="AL965" s="135"/>
    </row>
    <row r="966" spans="3:38">
      <c r="C966" s="137"/>
      <c r="D966" s="135"/>
      <c r="E966" s="144"/>
      <c r="F966" s="144"/>
      <c r="Y966" s="135"/>
      <c r="Z966" s="135"/>
      <c r="AK966" s="135"/>
      <c r="AL966" s="135"/>
    </row>
    <row r="967" spans="3:38">
      <c r="C967" s="137"/>
      <c r="D967" s="135"/>
      <c r="E967" s="144"/>
      <c r="F967" s="144"/>
      <c r="Y967" s="135"/>
      <c r="Z967" s="135"/>
      <c r="AK967" s="135"/>
      <c r="AL967" s="135"/>
    </row>
    <row r="968" spans="3:38">
      <c r="C968" s="137"/>
      <c r="D968" s="135"/>
      <c r="E968" s="144"/>
      <c r="F968" s="144"/>
      <c r="Y968" s="135"/>
      <c r="Z968" s="135"/>
      <c r="AK968" s="135"/>
      <c r="AL968" s="135"/>
    </row>
    <row r="969" spans="3:38">
      <c r="C969" s="137"/>
      <c r="D969" s="135"/>
      <c r="E969" s="144"/>
      <c r="F969" s="144"/>
      <c r="Y969" s="135"/>
      <c r="Z969" s="135"/>
      <c r="AK969" s="135"/>
      <c r="AL969" s="135"/>
    </row>
    <row r="970" spans="3:38">
      <c r="C970" s="137"/>
      <c r="D970" s="135"/>
      <c r="E970" s="144"/>
      <c r="F970" s="144"/>
      <c r="Y970" s="135"/>
      <c r="Z970" s="135"/>
      <c r="AK970" s="135"/>
      <c r="AL970" s="135"/>
    </row>
    <row r="971" spans="3:38">
      <c r="C971" s="137"/>
      <c r="D971" s="135"/>
      <c r="E971" s="144"/>
      <c r="F971" s="144"/>
      <c r="Y971" s="135"/>
      <c r="Z971" s="135"/>
      <c r="AK971" s="135"/>
      <c r="AL971" s="135"/>
    </row>
    <row r="972" spans="3:38">
      <c r="C972" s="137"/>
      <c r="D972" s="135"/>
      <c r="E972" s="144"/>
      <c r="F972" s="144"/>
      <c r="Y972" s="135"/>
      <c r="Z972" s="135"/>
      <c r="AK972" s="135"/>
      <c r="AL972" s="135"/>
    </row>
    <row r="973" spans="3:38">
      <c r="C973" s="137"/>
      <c r="D973" s="135"/>
      <c r="E973" s="144"/>
      <c r="F973" s="144"/>
      <c r="Y973" s="135"/>
      <c r="Z973" s="135"/>
      <c r="AK973" s="135"/>
      <c r="AL973" s="135"/>
    </row>
    <row r="974" spans="3:38">
      <c r="C974" s="137"/>
      <c r="D974" s="135"/>
      <c r="E974" s="144"/>
      <c r="F974" s="144"/>
      <c r="Y974" s="135"/>
      <c r="Z974" s="135"/>
      <c r="AK974" s="135"/>
      <c r="AL974" s="135"/>
    </row>
    <row r="975" spans="3:38">
      <c r="C975" s="137"/>
      <c r="D975" s="135"/>
      <c r="E975" s="144"/>
      <c r="F975" s="144"/>
      <c r="Y975" s="135"/>
      <c r="Z975" s="135"/>
      <c r="AK975" s="135"/>
      <c r="AL975" s="135"/>
    </row>
    <row r="976" spans="3:38">
      <c r="C976" s="137"/>
      <c r="D976" s="135"/>
      <c r="E976" s="144"/>
      <c r="F976" s="144"/>
      <c r="Y976" s="135"/>
      <c r="Z976" s="135"/>
      <c r="AK976" s="135"/>
      <c r="AL976" s="135"/>
    </row>
    <row r="977" spans="3:38">
      <c r="C977" s="137"/>
      <c r="D977" s="135"/>
      <c r="E977" s="144"/>
      <c r="F977" s="144"/>
      <c r="Y977" s="135"/>
      <c r="Z977" s="135"/>
      <c r="AK977" s="135"/>
      <c r="AL977" s="135"/>
    </row>
    <row r="978" spans="3:38">
      <c r="C978" s="137"/>
      <c r="D978" s="135"/>
      <c r="E978" s="144"/>
      <c r="F978" s="144"/>
      <c r="Y978" s="135"/>
      <c r="Z978" s="135"/>
      <c r="AK978" s="135"/>
      <c r="AL978" s="135"/>
    </row>
    <row r="979" spans="3:38">
      <c r="C979" s="137"/>
      <c r="D979" s="135"/>
      <c r="E979" s="144"/>
      <c r="F979" s="144"/>
      <c r="Y979" s="135"/>
      <c r="Z979" s="135"/>
      <c r="AK979" s="135"/>
      <c r="AL979" s="135"/>
    </row>
    <row r="980" spans="3:38">
      <c r="C980" s="137"/>
      <c r="D980" s="135"/>
      <c r="E980" s="144"/>
      <c r="F980" s="144"/>
      <c r="Y980" s="135"/>
      <c r="Z980" s="135"/>
      <c r="AK980" s="135"/>
      <c r="AL980" s="135"/>
    </row>
    <row r="981" spans="3:38">
      <c r="C981" s="137"/>
      <c r="D981" s="135"/>
      <c r="E981" s="144"/>
      <c r="F981" s="144"/>
      <c r="Y981" s="135"/>
      <c r="Z981" s="135"/>
      <c r="AK981" s="135"/>
      <c r="AL981" s="135"/>
    </row>
    <row r="982" spans="3:38">
      <c r="C982" s="137"/>
      <c r="D982" s="135"/>
      <c r="E982" s="144"/>
      <c r="F982" s="144"/>
      <c r="Y982" s="135"/>
      <c r="Z982" s="135"/>
      <c r="AK982" s="135"/>
      <c r="AL982" s="135"/>
    </row>
    <row r="983" spans="3:38">
      <c r="C983" s="137"/>
      <c r="D983" s="135"/>
      <c r="E983" s="144"/>
      <c r="F983" s="144"/>
      <c r="Y983" s="135"/>
      <c r="Z983" s="135"/>
      <c r="AK983" s="135"/>
      <c r="AL983" s="135"/>
    </row>
    <row r="984" spans="3:38">
      <c r="C984" s="137"/>
      <c r="D984" s="135"/>
      <c r="E984" s="144"/>
      <c r="F984" s="144"/>
      <c r="Y984" s="135"/>
      <c r="Z984" s="135"/>
      <c r="AK984" s="135"/>
      <c r="AL984" s="135"/>
    </row>
    <row r="985" spans="3:38">
      <c r="C985" s="137"/>
      <c r="D985" s="135"/>
      <c r="E985" s="144"/>
      <c r="F985" s="144"/>
      <c r="Y985" s="135"/>
      <c r="Z985" s="135"/>
      <c r="AK985" s="135"/>
      <c r="AL985" s="135"/>
    </row>
    <row r="986" spans="3:38">
      <c r="C986" s="137"/>
      <c r="D986" s="135"/>
      <c r="E986" s="144"/>
      <c r="F986" s="144"/>
      <c r="Y986" s="135"/>
      <c r="Z986" s="135"/>
      <c r="AK986" s="135"/>
      <c r="AL986" s="135"/>
    </row>
    <row r="987" spans="3:38">
      <c r="C987" s="137"/>
      <c r="D987" s="135"/>
      <c r="E987" s="144"/>
      <c r="F987" s="144"/>
      <c r="Y987" s="135"/>
      <c r="Z987" s="135"/>
      <c r="AK987" s="135"/>
      <c r="AL987" s="135"/>
    </row>
    <row r="988" spans="3:38">
      <c r="C988" s="137"/>
      <c r="D988" s="135"/>
      <c r="E988" s="144"/>
      <c r="F988" s="144"/>
      <c r="Y988" s="135"/>
      <c r="Z988" s="135"/>
      <c r="AK988" s="135"/>
      <c r="AL988" s="135"/>
    </row>
    <row r="989" spans="3:38">
      <c r="C989" s="137"/>
      <c r="D989" s="135"/>
      <c r="E989" s="144"/>
      <c r="F989" s="144"/>
      <c r="Y989" s="135"/>
      <c r="Z989" s="135"/>
      <c r="AK989" s="135"/>
      <c r="AL989" s="135"/>
    </row>
    <row r="990" spans="3:38">
      <c r="C990" s="137"/>
      <c r="D990" s="135"/>
      <c r="E990" s="144"/>
      <c r="F990" s="144"/>
      <c r="Y990" s="135"/>
      <c r="Z990" s="135"/>
      <c r="AK990" s="135"/>
      <c r="AL990" s="135"/>
    </row>
    <row r="991" spans="3:38">
      <c r="C991" s="137"/>
      <c r="D991" s="135"/>
      <c r="E991" s="144"/>
      <c r="F991" s="144"/>
      <c r="Y991" s="135"/>
      <c r="Z991" s="135"/>
      <c r="AK991" s="135"/>
      <c r="AL991" s="135"/>
    </row>
    <row r="992" spans="3:38">
      <c r="C992" s="137"/>
      <c r="D992" s="135"/>
      <c r="E992" s="144"/>
      <c r="F992" s="144"/>
      <c r="Y992" s="135"/>
      <c r="Z992" s="135"/>
      <c r="AK992" s="135"/>
      <c r="AL992" s="135"/>
    </row>
    <row r="993" spans="3:38">
      <c r="C993" s="137"/>
      <c r="D993" s="135"/>
      <c r="E993" s="144"/>
      <c r="F993" s="144"/>
      <c r="Y993" s="135"/>
      <c r="Z993" s="135"/>
      <c r="AK993" s="135"/>
      <c r="AL993" s="135"/>
    </row>
    <row r="994" spans="3:38">
      <c r="C994" s="137"/>
      <c r="D994" s="135"/>
      <c r="E994" s="144"/>
      <c r="F994" s="144"/>
      <c r="Y994" s="135"/>
      <c r="Z994" s="135"/>
      <c r="AK994" s="135"/>
      <c r="AL994" s="135"/>
    </row>
    <row r="995" spans="3:38">
      <c r="C995" s="137"/>
      <c r="D995" s="135"/>
      <c r="E995" s="144"/>
      <c r="F995" s="144"/>
      <c r="Y995" s="135"/>
      <c r="Z995" s="135"/>
      <c r="AK995" s="135"/>
      <c r="AL995" s="135"/>
    </row>
    <row r="996" spans="3:38">
      <c r="C996" s="137"/>
      <c r="D996" s="135"/>
      <c r="E996" s="144"/>
      <c r="F996" s="144"/>
      <c r="Y996" s="135"/>
      <c r="Z996" s="135"/>
      <c r="AK996" s="135"/>
      <c r="AL996" s="135"/>
    </row>
    <row r="997" spans="3:38">
      <c r="C997" s="137"/>
      <c r="D997" s="135"/>
      <c r="E997" s="144"/>
      <c r="F997" s="144"/>
      <c r="Y997" s="135"/>
      <c r="Z997" s="135"/>
      <c r="AK997" s="135"/>
      <c r="AL997" s="135"/>
    </row>
    <row r="998" spans="3:38">
      <c r="C998" s="137"/>
      <c r="D998" s="135"/>
      <c r="E998" s="144"/>
      <c r="F998" s="144"/>
      <c r="Y998" s="135"/>
      <c r="Z998" s="135"/>
      <c r="AK998" s="135"/>
      <c r="AL998" s="135"/>
    </row>
    <row r="999" spans="3:38">
      <c r="C999" s="137"/>
      <c r="D999" s="135"/>
      <c r="E999" s="144"/>
      <c r="F999" s="144"/>
      <c r="Y999" s="135"/>
      <c r="Z999" s="135"/>
      <c r="AK999" s="135"/>
      <c r="AL999" s="135"/>
    </row>
    <row r="1000" spans="3:38">
      <c r="C1000" s="137"/>
      <c r="D1000" s="135"/>
      <c r="E1000" s="144"/>
      <c r="F1000" s="144"/>
      <c r="Y1000" s="135"/>
      <c r="Z1000" s="135"/>
      <c r="AK1000" s="135"/>
      <c r="AL1000" s="135"/>
    </row>
    <row r="1001" spans="3:38">
      <c r="C1001" s="137"/>
      <c r="D1001" s="135"/>
      <c r="E1001" s="144"/>
      <c r="F1001" s="144"/>
      <c r="Y1001" s="135"/>
      <c r="Z1001" s="135"/>
      <c r="AK1001" s="135"/>
      <c r="AL1001" s="135"/>
    </row>
    <row r="1002" spans="3:38">
      <c r="C1002" s="137"/>
      <c r="D1002" s="135"/>
      <c r="E1002" s="144"/>
      <c r="F1002" s="144"/>
      <c r="Y1002" s="135"/>
      <c r="Z1002" s="135"/>
      <c r="AK1002" s="135"/>
      <c r="AL1002" s="135"/>
    </row>
    <row r="1003" spans="3:38">
      <c r="C1003" s="137"/>
      <c r="D1003" s="135"/>
      <c r="E1003" s="144"/>
      <c r="F1003" s="144"/>
      <c r="Y1003" s="135"/>
      <c r="Z1003" s="135"/>
      <c r="AK1003" s="135"/>
      <c r="AL1003" s="135"/>
    </row>
    <row r="1004" spans="3:38">
      <c r="C1004" s="137"/>
      <c r="D1004" s="135"/>
      <c r="E1004" s="144"/>
      <c r="F1004" s="144"/>
      <c r="Y1004" s="135"/>
      <c r="Z1004" s="135"/>
      <c r="AK1004" s="135"/>
      <c r="AL1004" s="135"/>
    </row>
    <row r="1005" spans="3:38">
      <c r="C1005" s="137"/>
      <c r="D1005" s="135"/>
      <c r="E1005" s="144"/>
      <c r="F1005" s="144"/>
      <c r="Y1005" s="135"/>
      <c r="Z1005" s="135"/>
      <c r="AK1005" s="135"/>
      <c r="AL1005" s="135"/>
    </row>
    <row r="1006" spans="3:38">
      <c r="C1006" s="137"/>
      <c r="D1006" s="135"/>
      <c r="E1006" s="144"/>
      <c r="F1006" s="144"/>
      <c r="Y1006" s="135"/>
      <c r="Z1006" s="135"/>
      <c r="AK1006" s="135"/>
      <c r="AL1006" s="135"/>
    </row>
    <row r="1007" spans="3:38">
      <c r="C1007" s="137"/>
      <c r="D1007" s="135"/>
      <c r="E1007" s="144"/>
      <c r="F1007" s="144"/>
      <c r="Y1007" s="135"/>
      <c r="Z1007" s="135"/>
      <c r="AK1007" s="135"/>
      <c r="AL1007" s="135"/>
    </row>
    <row r="1008" spans="3:38">
      <c r="C1008" s="137"/>
      <c r="D1008" s="135"/>
      <c r="E1008" s="144"/>
      <c r="F1008" s="144"/>
      <c r="Y1008" s="135"/>
      <c r="Z1008" s="135"/>
      <c r="AK1008" s="135"/>
      <c r="AL1008" s="135"/>
    </row>
    <row r="1009" spans="3:38">
      <c r="C1009" s="137"/>
      <c r="D1009" s="135"/>
      <c r="E1009" s="144"/>
      <c r="F1009" s="144"/>
      <c r="Y1009" s="135"/>
      <c r="Z1009" s="135"/>
      <c r="AK1009" s="135"/>
      <c r="AL1009" s="135"/>
    </row>
    <row r="1010" spans="3:38">
      <c r="C1010" s="137"/>
      <c r="D1010" s="135"/>
      <c r="E1010" s="144"/>
      <c r="F1010" s="144"/>
      <c r="Y1010" s="135"/>
      <c r="Z1010" s="135"/>
      <c r="AK1010" s="135"/>
      <c r="AL1010" s="135"/>
    </row>
    <row r="1011" spans="3:38">
      <c r="C1011" s="137"/>
      <c r="D1011" s="135"/>
      <c r="E1011" s="144"/>
      <c r="F1011" s="144"/>
      <c r="Y1011" s="135"/>
      <c r="Z1011" s="135"/>
      <c r="AK1011" s="135"/>
      <c r="AL1011" s="135"/>
    </row>
    <row r="1012" spans="3:38">
      <c r="C1012" s="137"/>
      <c r="D1012" s="135"/>
      <c r="E1012" s="144"/>
      <c r="F1012" s="144"/>
      <c r="Y1012" s="135"/>
      <c r="Z1012" s="135"/>
      <c r="AK1012" s="135"/>
      <c r="AL1012" s="135"/>
    </row>
    <row r="1013" spans="3:38">
      <c r="C1013" s="137"/>
      <c r="D1013" s="135"/>
      <c r="E1013" s="144"/>
      <c r="F1013" s="144"/>
      <c r="Y1013" s="135"/>
      <c r="Z1013" s="135"/>
      <c r="AK1013" s="135"/>
      <c r="AL1013" s="135"/>
    </row>
    <row r="1014" spans="3:38">
      <c r="C1014" s="137"/>
      <c r="D1014" s="135"/>
      <c r="E1014" s="144"/>
      <c r="F1014" s="144"/>
      <c r="Y1014" s="135"/>
      <c r="Z1014" s="135"/>
      <c r="AK1014" s="135"/>
      <c r="AL1014" s="135"/>
    </row>
    <row r="1015" spans="3:38">
      <c r="C1015" s="137"/>
      <c r="D1015" s="135"/>
      <c r="E1015" s="144"/>
      <c r="F1015" s="144"/>
      <c r="Y1015" s="135"/>
      <c r="Z1015" s="135"/>
      <c r="AK1015" s="135"/>
      <c r="AL1015" s="135"/>
    </row>
    <row r="1016" spans="3:38">
      <c r="C1016" s="137"/>
      <c r="D1016" s="135"/>
      <c r="E1016" s="144"/>
      <c r="F1016" s="144"/>
      <c r="Y1016" s="135"/>
      <c r="Z1016" s="135"/>
      <c r="AK1016" s="135"/>
      <c r="AL1016" s="135"/>
    </row>
    <row r="1017" spans="3:38">
      <c r="C1017" s="137"/>
      <c r="D1017" s="135"/>
      <c r="E1017" s="144"/>
      <c r="F1017" s="144"/>
      <c r="Y1017" s="135"/>
      <c r="Z1017" s="135"/>
      <c r="AK1017" s="135"/>
      <c r="AL1017" s="135"/>
    </row>
    <row r="1018" spans="3:38">
      <c r="C1018" s="137"/>
      <c r="D1018" s="135"/>
      <c r="E1018" s="144"/>
      <c r="F1018" s="144"/>
      <c r="Y1018" s="135"/>
      <c r="Z1018" s="135"/>
      <c r="AK1018" s="135"/>
      <c r="AL1018" s="135"/>
    </row>
    <row r="1019" spans="3:38">
      <c r="C1019" s="137"/>
      <c r="D1019" s="135"/>
      <c r="E1019" s="144"/>
      <c r="F1019" s="144"/>
      <c r="Y1019" s="135"/>
      <c r="Z1019" s="135"/>
      <c r="AK1019" s="135"/>
      <c r="AL1019" s="135"/>
    </row>
    <row r="1020" spans="3:38">
      <c r="C1020" s="137"/>
      <c r="D1020" s="135"/>
      <c r="E1020" s="144"/>
      <c r="F1020" s="144"/>
      <c r="Y1020" s="135"/>
      <c r="Z1020" s="135"/>
      <c r="AK1020" s="135"/>
      <c r="AL1020" s="135"/>
    </row>
    <row r="1021" spans="3:38">
      <c r="C1021" s="137"/>
      <c r="D1021" s="135"/>
      <c r="E1021" s="144"/>
      <c r="F1021" s="144"/>
      <c r="Y1021" s="135"/>
      <c r="Z1021" s="135"/>
      <c r="AK1021" s="135"/>
      <c r="AL1021" s="135"/>
    </row>
    <row r="1022" spans="3:38">
      <c r="C1022" s="137"/>
      <c r="D1022" s="135"/>
      <c r="E1022" s="144"/>
      <c r="F1022" s="144"/>
      <c r="Y1022" s="135"/>
      <c r="Z1022" s="135"/>
      <c r="AK1022" s="135"/>
      <c r="AL1022" s="135"/>
    </row>
    <row r="1023" spans="3:38">
      <c r="C1023" s="137"/>
      <c r="D1023" s="135"/>
      <c r="E1023" s="144"/>
      <c r="F1023" s="144"/>
      <c r="Y1023" s="135"/>
      <c r="Z1023" s="135"/>
      <c r="AK1023" s="135"/>
      <c r="AL1023" s="135"/>
    </row>
    <row r="1024" spans="3:38">
      <c r="C1024" s="137"/>
      <c r="D1024" s="135"/>
      <c r="E1024" s="144"/>
      <c r="F1024" s="144"/>
      <c r="Y1024" s="135"/>
      <c r="Z1024" s="135"/>
      <c r="AK1024" s="135"/>
      <c r="AL1024" s="135"/>
    </row>
    <row r="1025" spans="3:38">
      <c r="C1025" s="137"/>
      <c r="D1025" s="135"/>
      <c r="E1025" s="144"/>
      <c r="F1025" s="144"/>
      <c r="Y1025" s="135"/>
      <c r="Z1025" s="135"/>
      <c r="AK1025" s="135"/>
      <c r="AL1025" s="135"/>
    </row>
    <row r="1026" spans="3:38">
      <c r="C1026" s="137"/>
      <c r="D1026" s="135"/>
      <c r="E1026" s="144"/>
      <c r="F1026" s="144"/>
      <c r="Y1026" s="135"/>
      <c r="Z1026" s="135"/>
      <c r="AK1026" s="135"/>
      <c r="AL1026" s="135"/>
    </row>
    <row r="1027" spans="3:38">
      <c r="C1027" s="137"/>
      <c r="D1027" s="135"/>
      <c r="E1027" s="144"/>
      <c r="F1027" s="144"/>
      <c r="Y1027" s="135"/>
      <c r="Z1027" s="135"/>
      <c r="AK1027" s="135"/>
      <c r="AL1027" s="135"/>
    </row>
    <row r="1028" spans="3:38">
      <c r="C1028" s="137"/>
      <c r="D1028" s="135"/>
      <c r="E1028" s="144"/>
      <c r="F1028" s="144"/>
      <c r="Y1028" s="135"/>
      <c r="Z1028" s="135"/>
      <c r="AK1028" s="135"/>
      <c r="AL1028" s="135"/>
    </row>
    <row r="1029" spans="3:38">
      <c r="C1029" s="137"/>
      <c r="D1029" s="135"/>
      <c r="E1029" s="144"/>
      <c r="F1029" s="144"/>
      <c r="Y1029" s="135"/>
      <c r="Z1029" s="135"/>
      <c r="AK1029" s="135"/>
      <c r="AL1029" s="135"/>
    </row>
    <row r="1030" spans="3:38">
      <c r="C1030" s="137"/>
      <c r="D1030" s="135"/>
      <c r="E1030" s="144"/>
      <c r="F1030" s="144"/>
      <c r="Y1030" s="135"/>
      <c r="Z1030" s="135"/>
      <c r="AK1030" s="135"/>
      <c r="AL1030" s="135"/>
    </row>
    <row r="1031" spans="3:38">
      <c r="C1031" s="137"/>
      <c r="D1031" s="135"/>
      <c r="E1031" s="144"/>
      <c r="F1031" s="144"/>
      <c r="Y1031" s="135"/>
      <c r="Z1031" s="135"/>
      <c r="AK1031" s="135"/>
      <c r="AL1031" s="135"/>
    </row>
    <row r="1032" spans="3:38">
      <c r="C1032" s="137"/>
      <c r="D1032" s="135"/>
      <c r="E1032" s="144"/>
      <c r="F1032" s="144"/>
      <c r="Y1032" s="135"/>
      <c r="Z1032" s="135"/>
      <c r="AK1032" s="135"/>
      <c r="AL1032" s="135"/>
    </row>
    <row r="1033" spans="3:38">
      <c r="C1033" s="137"/>
      <c r="D1033" s="135"/>
      <c r="E1033" s="144"/>
      <c r="F1033" s="144"/>
      <c r="Y1033" s="135"/>
      <c r="Z1033" s="135"/>
      <c r="AK1033" s="135"/>
      <c r="AL1033" s="135"/>
    </row>
    <row r="1034" spans="3:38">
      <c r="C1034" s="137"/>
      <c r="D1034" s="135"/>
      <c r="E1034" s="144"/>
      <c r="F1034" s="144"/>
      <c r="Y1034" s="135"/>
      <c r="Z1034" s="135"/>
      <c r="AK1034" s="135"/>
      <c r="AL1034" s="135"/>
    </row>
    <row r="1035" spans="3:38">
      <c r="C1035" s="137"/>
      <c r="D1035" s="135"/>
      <c r="E1035" s="144"/>
      <c r="F1035" s="144"/>
      <c r="Y1035" s="135"/>
      <c r="Z1035" s="135"/>
      <c r="AK1035" s="135"/>
      <c r="AL1035" s="135"/>
    </row>
    <row r="1036" spans="3:38">
      <c r="C1036" s="137"/>
      <c r="D1036" s="135"/>
      <c r="E1036" s="144"/>
      <c r="F1036" s="144"/>
      <c r="Y1036" s="135"/>
      <c r="Z1036" s="135"/>
      <c r="AK1036" s="135"/>
      <c r="AL1036" s="135"/>
    </row>
    <row r="1037" spans="3:38">
      <c r="C1037" s="137"/>
      <c r="D1037" s="135"/>
      <c r="E1037" s="144"/>
      <c r="F1037" s="144"/>
      <c r="Y1037" s="135"/>
      <c r="Z1037" s="135"/>
      <c r="AK1037" s="135"/>
      <c r="AL1037" s="135"/>
    </row>
    <row r="1038" spans="3:38">
      <c r="C1038" s="137"/>
      <c r="D1038" s="135"/>
      <c r="E1038" s="144"/>
      <c r="F1038" s="144"/>
      <c r="Y1038" s="135"/>
      <c r="Z1038" s="135"/>
      <c r="AK1038" s="135"/>
      <c r="AL1038" s="135"/>
    </row>
    <row r="1039" spans="3:38">
      <c r="C1039" s="137"/>
      <c r="D1039" s="135"/>
      <c r="E1039" s="144"/>
      <c r="F1039" s="144"/>
      <c r="Y1039" s="135"/>
      <c r="Z1039" s="135"/>
      <c r="AK1039" s="135"/>
      <c r="AL1039" s="135"/>
    </row>
    <row r="1040" spans="3:38">
      <c r="C1040" s="137"/>
      <c r="D1040" s="135"/>
      <c r="E1040" s="144"/>
      <c r="F1040" s="144"/>
      <c r="Y1040" s="135"/>
      <c r="Z1040" s="135"/>
      <c r="AK1040" s="135"/>
      <c r="AL1040" s="135"/>
    </row>
    <row r="1041" spans="3:38">
      <c r="C1041" s="137"/>
      <c r="D1041" s="135"/>
      <c r="E1041" s="144"/>
      <c r="F1041" s="144"/>
      <c r="Y1041" s="135"/>
      <c r="Z1041" s="135"/>
      <c r="AK1041" s="135"/>
      <c r="AL1041" s="135"/>
    </row>
    <row r="1042" spans="3:38">
      <c r="C1042" s="137"/>
      <c r="D1042" s="135"/>
      <c r="E1042" s="144"/>
      <c r="F1042" s="144"/>
      <c r="Y1042" s="135"/>
      <c r="Z1042" s="135"/>
      <c r="AK1042" s="135"/>
      <c r="AL1042" s="135"/>
    </row>
    <row r="1043" spans="3:38">
      <c r="C1043" s="137"/>
      <c r="D1043" s="135"/>
      <c r="E1043" s="144"/>
      <c r="F1043" s="144"/>
      <c r="Y1043" s="135"/>
      <c r="Z1043" s="135"/>
      <c r="AK1043" s="135"/>
      <c r="AL1043" s="135"/>
    </row>
    <row r="1044" spans="3:38">
      <c r="C1044" s="137"/>
      <c r="D1044" s="135"/>
      <c r="E1044" s="144"/>
      <c r="F1044" s="144"/>
      <c r="Y1044" s="135"/>
      <c r="Z1044" s="135"/>
      <c r="AK1044" s="135"/>
      <c r="AL1044" s="135"/>
    </row>
    <row r="1045" spans="3:38">
      <c r="C1045" s="137"/>
      <c r="D1045" s="135"/>
      <c r="E1045" s="144"/>
      <c r="F1045" s="144"/>
      <c r="Y1045" s="135"/>
      <c r="Z1045" s="135"/>
      <c r="AK1045" s="135"/>
      <c r="AL1045" s="135"/>
    </row>
    <row r="1046" spans="3:38">
      <c r="C1046" s="137"/>
      <c r="D1046" s="135"/>
      <c r="E1046" s="144"/>
      <c r="F1046" s="144"/>
      <c r="Y1046" s="135"/>
      <c r="Z1046" s="135"/>
      <c r="AK1046" s="135"/>
      <c r="AL1046" s="135"/>
    </row>
    <row r="1047" spans="3:38">
      <c r="C1047" s="137"/>
      <c r="D1047" s="135"/>
      <c r="E1047" s="144"/>
      <c r="F1047" s="144"/>
      <c r="Y1047" s="135"/>
      <c r="Z1047" s="135"/>
      <c r="AK1047" s="135"/>
      <c r="AL1047" s="135"/>
    </row>
    <row r="1048" spans="3:38">
      <c r="C1048" s="137"/>
      <c r="D1048" s="135"/>
      <c r="E1048" s="144"/>
      <c r="F1048" s="144"/>
      <c r="Y1048" s="135"/>
      <c r="Z1048" s="135"/>
      <c r="AK1048" s="135"/>
      <c r="AL1048" s="135"/>
    </row>
    <row r="1049" spans="3:38">
      <c r="C1049" s="137"/>
      <c r="D1049" s="135"/>
      <c r="E1049" s="144"/>
      <c r="F1049" s="144"/>
      <c r="Y1049" s="135"/>
      <c r="Z1049" s="135"/>
      <c r="AK1049" s="135"/>
      <c r="AL1049" s="135"/>
    </row>
    <row r="1050" spans="3:38">
      <c r="C1050" s="137"/>
      <c r="D1050" s="135"/>
      <c r="E1050" s="144"/>
      <c r="F1050" s="144"/>
      <c r="Y1050" s="135"/>
      <c r="Z1050" s="135"/>
      <c r="AK1050" s="135"/>
      <c r="AL1050" s="135"/>
    </row>
    <row r="1051" spans="3:38">
      <c r="C1051" s="137"/>
      <c r="D1051" s="135"/>
      <c r="E1051" s="144"/>
      <c r="F1051" s="144"/>
      <c r="Y1051" s="135"/>
      <c r="Z1051" s="135"/>
      <c r="AK1051" s="135"/>
      <c r="AL1051" s="135"/>
    </row>
    <row r="1052" spans="3:38">
      <c r="C1052" s="137"/>
      <c r="D1052" s="135"/>
      <c r="E1052" s="144"/>
      <c r="F1052" s="144"/>
      <c r="Y1052" s="135"/>
      <c r="Z1052" s="135"/>
      <c r="AK1052" s="135"/>
      <c r="AL1052" s="135"/>
    </row>
    <row r="1053" spans="3:38">
      <c r="C1053" s="137"/>
      <c r="D1053" s="135"/>
      <c r="E1053" s="144"/>
      <c r="F1053" s="144"/>
      <c r="Y1053" s="135"/>
      <c r="Z1053" s="135"/>
      <c r="AK1053" s="135"/>
      <c r="AL1053" s="135"/>
    </row>
    <row r="1054" spans="3:38">
      <c r="C1054" s="137"/>
      <c r="D1054" s="135"/>
      <c r="E1054" s="144"/>
      <c r="F1054" s="144"/>
      <c r="Y1054" s="135"/>
      <c r="Z1054" s="135"/>
      <c r="AK1054" s="135"/>
      <c r="AL1054" s="135"/>
    </row>
    <row r="1055" spans="3:38">
      <c r="C1055" s="137"/>
      <c r="D1055" s="135"/>
      <c r="E1055" s="144"/>
      <c r="F1055" s="144"/>
      <c r="Y1055" s="135"/>
      <c r="Z1055" s="135"/>
      <c r="AK1055" s="135"/>
      <c r="AL1055" s="135"/>
    </row>
    <row r="1056" spans="3:38">
      <c r="C1056" s="137"/>
      <c r="D1056" s="135"/>
      <c r="E1056" s="144"/>
      <c r="F1056" s="144"/>
      <c r="Y1056" s="135"/>
      <c r="Z1056" s="135"/>
      <c r="AK1056" s="135"/>
      <c r="AL1056" s="135"/>
    </row>
    <row r="1057" spans="3:38">
      <c r="C1057" s="137"/>
      <c r="D1057" s="135"/>
      <c r="E1057" s="144"/>
      <c r="F1057" s="144"/>
      <c r="Y1057" s="135"/>
      <c r="Z1057" s="135"/>
      <c r="AK1057" s="135"/>
      <c r="AL1057" s="135"/>
    </row>
    <row r="1058" spans="3:38">
      <c r="C1058" s="137"/>
      <c r="D1058" s="135"/>
      <c r="E1058" s="144"/>
      <c r="F1058" s="144"/>
      <c r="Y1058" s="135"/>
      <c r="Z1058" s="135"/>
      <c r="AK1058" s="135"/>
      <c r="AL1058" s="135"/>
    </row>
    <row r="1059" spans="3:38">
      <c r="C1059" s="137"/>
      <c r="D1059" s="135"/>
      <c r="E1059" s="144"/>
      <c r="F1059" s="144"/>
      <c r="Y1059" s="135"/>
      <c r="Z1059" s="135"/>
      <c r="AK1059" s="135"/>
      <c r="AL1059" s="135"/>
    </row>
    <row r="1060" spans="3:38">
      <c r="C1060" s="137"/>
      <c r="D1060" s="135"/>
      <c r="E1060" s="144"/>
      <c r="F1060" s="144"/>
      <c r="Y1060" s="135"/>
      <c r="Z1060" s="135"/>
      <c r="AK1060" s="135"/>
      <c r="AL1060" s="135"/>
    </row>
    <row r="1061" spans="3:38">
      <c r="C1061" s="137"/>
      <c r="D1061" s="135"/>
      <c r="E1061" s="144"/>
      <c r="F1061" s="144"/>
      <c r="Y1061" s="135"/>
      <c r="Z1061" s="135"/>
      <c r="AK1061" s="135"/>
      <c r="AL1061" s="135"/>
    </row>
    <row r="1062" spans="3:38">
      <c r="C1062" s="137"/>
      <c r="D1062" s="135"/>
      <c r="E1062" s="144"/>
      <c r="F1062" s="144"/>
      <c r="Y1062" s="135"/>
      <c r="Z1062" s="135"/>
      <c r="AK1062" s="135"/>
      <c r="AL1062" s="135"/>
    </row>
    <row r="1063" spans="3:38">
      <c r="C1063" s="137"/>
      <c r="D1063" s="135"/>
      <c r="E1063" s="144"/>
      <c r="F1063" s="144"/>
      <c r="Y1063" s="135"/>
      <c r="Z1063" s="135"/>
      <c r="AK1063" s="135"/>
      <c r="AL1063" s="135"/>
    </row>
    <row r="1064" spans="3:38">
      <c r="C1064" s="137"/>
      <c r="D1064" s="135"/>
      <c r="E1064" s="144"/>
      <c r="F1064" s="144"/>
      <c r="Y1064" s="135"/>
      <c r="Z1064" s="135"/>
      <c r="AK1064" s="135"/>
      <c r="AL1064" s="135"/>
    </row>
    <row r="1065" spans="3:38">
      <c r="C1065" s="137"/>
      <c r="D1065" s="135"/>
      <c r="E1065" s="144"/>
      <c r="F1065" s="144"/>
      <c r="Y1065" s="135"/>
      <c r="Z1065" s="135"/>
      <c r="AK1065" s="135"/>
      <c r="AL1065" s="135"/>
    </row>
    <row r="1066" spans="3:38">
      <c r="C1066" s="137"/>
      <c r="D1066" s="135"/>
      <c r="E1066" s="144"/>
      <c r="F1066" s="144"/>
      <c r="Y1066" s="135"/>
      <c r="Z1066" s="135"/>
      <c r="AK1066" s="135"/>
      <c r="AL1066" s="135"/>
    </row>
    <row r="1067" spans="3:38">
      <c r="C1067" s="137"/>
      <c r="D1067" s="135"/>
      <c r="E1067" s="144"/>
      <c r="F1067" s="144"/>
      <c r="Y1067" s="135"/>
      <c r="Z1067" s="135"/>
      <c r="AK1067" s="135"/>
      <c r="AL1067" s="135"/>
    </row>
    <row r="1068" spans="3:38">
      <c r="C1068" s="137"/>
      <c r="D1068" s="135"/>
      <c r="E1068" s="144"/>
      <c r="F1068" s="144"/>
      <c r="Y1068" s="135"/>
      <c r="Z1068" s="135"/>
      <c r="AK1068" s="135"/>
      <c r="AL1068" s="135"/>
    </row>
    <row r="1069" spans="3:38">
      <c r="C1069" s="137"/>
      <c r="D1069" s="135"/>
      <c r="E1069" s="144"/>
      <c r="F1069" s="144"/>
      <c r="Y1069" s="135"/>
      <c r="Z1069" s="135"/>
      <c r="AK1069" s="135"/>
      <c r="AL1069" s="135"/>
    </row>
    <row r="1070" spans="3:38">
      <c r="C1070" s="137"/>
      <c r="D1070" s="135"/>
      <c r="E1070" s="144"/>
      <c r="F1070" s="144"/>
      <c r="Y1070" s="135"/>
      <c r="Z1070" s="135"/>
      <c r="AK1070" s="135"/>
      <c r="AL1070" s="135"/>
    </row>
    <row r="1071" spans="3:38">
      <c r="C1071" s="137"/>
      <c r="D1071" s="135"/>
      <c r="E1071" s="144"/>
      <c r="F1071" s="144"/>
      <c r="Y1071" s="135"/>
      <c r="Z1071" s="135"/>
      <c r="AK1071" s="135"/>
      <c r="AL1071" s="135"/>
    </row>
    <row r="1072" spans="3:38">
      <c r="C1072" s="137"/>
      <c r="D1072" s="135"/>
      <c r="E1072" s="144"/>
      <c r="F1072" s="144"/>
      <c r="Y1072" s="135"/>
      <c r="Z1072" s="135"/>
      <c r="AK1072" s="135"/>
      <c r="AL1072" s="135"/>
    </row>
    <row r="1073" spans="3:38">
      <c r="C1073" s="137"/>
      <c r="D1073" s="135"/>
      <c r="E1073" s="144"/>
      <c r="F1073" s="144"/>
      <c r="Y1073" s="135"/>
      <c r="Z1073" s="135"/>
      <c r="AK1073" s="135"/>
      <c r="AL1073" s="135"/>
    </row>
    <row r="1074" spans="3:38">
      <c r="C1074" s="137"/>
      <c r="D1074" s="135"/>
      <c r="E1074" s="144"/>
      <c r="F1074" s="144"/>
      <c r="Y1074" s="135"/>
      <c r="Z1074" s="135"/>
      <c r="AK1074" s="135"/>
      <c r="AL1074" s="135"/>
    </row>
    <row r="1075" spans="3:38">
      <c r="C1075" s="137"/>
      <c r="D1075" s="135"/>
      <c r="E1075" s="144"/>
      <c r="F1075" s="144"/>
      <c r="Y1075" s="135"/>
      <c r="Z1075" s="135"/>
      <c r="AK1075" s="135"/>
      <c r="AL1075" s="135"/>
    </row>
    <row r="1076" spans="3:38">
      <c r="C1076" s="137"/>
      <c r="D1076" s="135"/>
      <c r="E1076" s="144"/>
      <c r="F1076" s="144"/>
      <c r="Y1076" s="135"/>
      <c r="Z1076" s="135"/>
      <c r="AK1076" s="135"/>
      <c r="AL1076" s="135"/>
    </row>
    <row r="1077" spans="3:38">
      <c r="C1077" s="137"/>
      <c r="D1077" s="135"/>
      <c r="E1077" s="144"/>
      <c r="F1077" s="144"/>
      <c r="Y1077" s="135"/>
      <c r="Z1077" s="135"/>
      <c r="AK1077" s="135"/>
      <c r="AL1077" s="135"/>
    </row>
    <row r="1078" spans="3:38">
      <c r="C1078" s="137"/>
      <c r="D1078" s="135"/>
      <c r="E1078" s="144"/>
      <c r="F1078" s="144"/>
      <c r="Y1078" s="135"/>
      <c r="Z1078" s="135"/>
      <c r="AK1078" s="135"/>
      <c r="AL1078" s="135"/>
    </row>
    <row r="1079" spans="3:38">
      <c r="C1079" s="137"/>
      <c r="D1079" s="135"/>
      <c r="E1079" s="144"/>
      <c r="F1079" s="144"/>
      <c r="Y1079" s="135"/>
      <c r="Z1079" s="135"/>
      <c r="AK1079" s="135"/>
      <c r="AL1079" s="135"/>
    </row>
    <row r="1080" spans="3:38">
      <c r="C1080" s="137"/>
      <c r="D1080" s="135"/>
      <c r="E1080" s="144"/>
      <c r="F1080" s="144"/>
      <c r="Y1080" s="135"/>
      <c r="Z1080" s="135"/>
      <c r="AK1080" s="135"/>
      <c r="AL1080" s="135"/>
    </row>
    <row r="1081" spans="3:38">
      <c r="C1081" s="137"/>
      <c r="D1081" s="135"/>
      <c r="E1081" s="144"/>
      <c r="F1081" s="144"/>
      <c r="Y1081" s="135"/>
      <c r="Z1081" s="135"/>
      <c r="AK1081" s="135"/>
      <c r="AL1081" s="135"/>
    </row>
    <row r="1082" spans="3:38">
      <c r="C1082" s="137"/>
      <c r="D1082" s="135"/>
      <c r="E1082" s="144"/>
      <c r="F1082" s="144"/>
      <c r="Y1082" s="135"/>
      <c r="Z1082" s="135"/>
      <c r="AK1082" s="135"/>
      <c r="AL1082" s="135"/>
    </row>
    <row r="1083" spans="3:38">
      <c r="C1083" s="137"/>
      <c r="D1083" s="135"/>
      <c r="E1083" s="144"/>
      <c r="F1083" s="144"/>
      <c r="Y1083" s="135"/>
      <c r="Z1083" s="135"/>
      <c r="AK1083" s="135"/>
      <c r="AL1083" s="135"/>
    </row>
    <row r="1084" spans="3:38">
      <c r="C1084" s="137"/>
      <c r="D1084" s="135"/>
      <c r="E1084" s="144"/>
      <c r="F1084" s="144"/>
      <c r="Y1084" s="135"/>
      <c r="Z1084" s="135"/>
      <c r="AK1084" s="135"/>
      <c r="AL1084" s="135"/>
    </row>
    <row r="1085" spans="3:38">
      <c r="C1085" s="137"/>
      <c r="D1085" s="135"/>
      <c r="E1085" s="144"/>
      <c r="F1085" s="144"/>
      <c r="Y1085" s="135"/>
      <c r="Z1085" s="135"/>
      <c r="AK1085" s="135"/>
      <c r="AL1085" s="135"/>
    </row>
    <row r="1086" spans="3:38">
      <c r="C1086" s="137"/>
      <c r="D1086" s="135"/>
      <c r="E1086" s="144"/>
      <c r="F1086" s="144"/>
      <c r="Y1086" s="135"/>
      <c r="Z1086" s="135"/>
      <c r="AK1086" s="135"/>
      <c r="AL1086" s="135"/>
    </row>
    <row r="1087" spans="3:38">
      <c r="C1087" s="137"/>
      <c r="D1087" s="135"/>
      <c r="E1087" s="144"/>
      <c r="F1087" s="144"/>
      <c r="Y1087" s="135"/>
      <c r="Z1087" s="135"/>
      <c r="AK1087" s="135"/>
      <c r="AL1087" s="135"/>
    </row>
    <row r="1088" spans="3:38">
      <c r="C1088" s="137"/>
      <c r="D1088" s="135"/>
      <c r="E1088" s="144"/>
      <c r="F1088" s="144"/>
      <c r="Y1088" s="135"/>
      <c r="Z1088" s="135"/>
      <c r="AK1088" s="135"/>
      <c r="AL1088" s="135"/>
    </row>
    <row r="1089" spans="3:38">
      <c r="C1089" s="137"/>
      <c r="D1089" s="135"/>
      <c r="E1089" s="144"/>
      <c r="F1089" s="144"/>
      <c r="Y1089" s="135"/>
      <c r="Z1089" s="135"/>
      <c r="AK1089" s="135"/>
      <c r="AL1089" s="135"/>
    </row>
    <row r="1090" spans="3:38">
      <c r="C1090" s="137"/>
      <c r="D1090" s="135"/>
      <c r="E1090" s="144"/>
      <c r="F1090" s="144"/>
      <c r="Y1090" s="135"/>
      <c r="Z1090" s="135"/>
      <c r="AK1090" s="135"/>
      <c r="AL1090" s="135"/>
    </row>
    <row r="1091" spans="3:38">
      <c r="C1091" s="137"/>
      <c r="D1091" s="135"/>
      <c r="E1091" s="144"/>
      <c r="F1091" s="144"/>
      <c r="Y1091" s="135"/>
      <c r="Z1091" s="135"/>
      <c r="AK1091" s="135"/>
      <c r="AL1091" s="135"/>
    </row>
    <row r="1092" spans="3:38">
      <c r="C1092" s="137"/>
      <c r="D1092" s="135"/>
      <c r="E1092" s="144"/>
      <c r="F1092" s="144"/>
      <c r="Y1092" s="135"/>
      <c r="Z1092" s="135"/>
      <c r="AK1092" s="135"/>
      <c r="AL1092" s="135"/>
    </row>
    <row r="1093" spans="3:38">
      <c r="C1093" s="137"/>
      <c r="D1093" s="135"/>
      <c r="E1093" s="144"/>
      <c r="F1093" s="144"/>
      <c r="Y1093" s="135"/>
      <c r="Z1093" s="135"/>
      <c r="AK1093" s="135"/>
      <c r="AL1093" s="135"/>
    </row>
    <row r="1094" spans="3:38">
      <c r="C1094" s="137"/>
      <c r="D1094" s="135"/>
      <c r="E1094" s="144"/>
      <c r="F1094" s="144"/>
      <c r="Y1094" s="135"/>
      <c r="Z1094" s="135"/>
      <c r="AK1094" s="135"/>
      <c r="AL1094" s="135"/>
    </row>
    <row r="1095" spans="3:38">
      <c r="C1095" s="137"/>
      <c r="D1095" s="135"/>
      <c r="E1095" s="144"/>
      <c r="F1095" s="144"/>
      <c r="Y1095" s="135"/>
      <c r="Z1095" s="135"/>
      <c r="AK1095" s="135"/>
      <c r="AL1095" s="135"/>
    </row>
    <row r="1096" spans="3:38">
      <c r="C1096" s="137"/>
      <c r="D1096" s="135"/>
      <c r="E1096" s="144"/>
      <c r="F1096" s="144"/>
      <c r="Y1096" s="135"/>
      <c r="Z1096" s="135"/>
      <c r="AK1096" s="135"/>
      <c r="AL1096" s="135"/>
    </row>
    <row r="1097" spans="3:38">
      <c r="C1097" s="137"/>
      <c r="D1097" s="135"/>
      <c r="E1097" s="144"/>
      <c r="F1097" s="144"/>
      <c r="Y1097" s="135"/>
      <c r="Z1097" s="135"/>
      <c r="AK1097" s="135"/>
      <c r="AL1097" s="135"/>
    </row>
    <row r="1098" spans="3:38">
      <c r="C1098" s="137"/>
      <c r="D1098" s="135"/>
      <c r="E1098" s="144"/>
      <c r="F1098" s="144"/>
      <c r="Y1098" s="135"/>
      <c r="Z1098" s="135"/>
      <c r="AK1098" s="135"/>
      <c r="AL1098" s="135"/>
    </row>
    <row r="1099" spans="3:38">
      <c r="C1099" s="137"/>
      <c r="D1099" s="135"/>
      <c r="E1099" s="144"/>
      <c r="F1099" s="144"/>
      <c r="Y1099" s="135"/>
      <c r="Z1099" s="135"/>
      <c r="AK1099" s="135"/>
      <c r="AL1099" s="135"/>
    </row>
    <row r="1100" spans="3:38">
      <c r="C1100" s="137"/>
      <c r="D1100" s="135"/>
      <c r="E1100" s="144"/>
      <c r="F1100" s="144"/>
      <c r="Y1100" s="135"/>
      <c r="Z1100" s="135"/>
      <c r="AK1100" s="135"/>
      <c r="AL1100" s="135"/>
    </row>
    <row r="1101" spans="3:38">
      <c r="C1101" s="137"/>
      <c r="D1101" s="135"/>
      <c r="E1101" s="144"/>
      <c r="F1101" s="144"/>
      <c r="Y1101" s="135"/>
      <c r="Z1101" s="135"/>
      <c r="AK1101" s="135"/>
      <c r="AL1101" s="135"/>
    </row>
    <row r="1102" spans="3:38">
      <c r="C1102" s="137"/>
      <c r="D1102" s="135"/>
      <c r="E1102" s="144"/>
      <c r="F1102" s="144"/>
      <c r="Y1102" s="135"/>
      <c r="Z1102" s="135"/>
      <c r="AK1102" s="135"/>
      <c r="AL1102" s="135"/>
    </row>
    <row r="1103" spans="3:38">
      <c r="C1103" s="137"/>
      <c r="D1103" s="135"/>
      <c r="E1103" s="144"/>
      <c r="F1103" s="144"/>
      <c r="Y1103" s="135"/>
      <c r="Z1103" s="135"/>
      <c r="AK1103" s="135"/>
      <c r="AL1103" s="135"/>
    </row>
    <row r="1104" spans="3:38">
      <c r="C1104" s="137"/>
      <c r="D1104" s="135"/>
      <c r="E1104" s="144"/>
      <c r="F1104" s="144"/>
      <c r="Y1104" s="135"/>
      <c r="Z1104" s="135"/>
      <c r="AK1104" s="135"/>
      <c r="AL1104" s="135"/>
    </row>
    <row r="1105" spans="3:38">
      <c r="C1105" s="137"/>
      <c r="D1105" s="135"/>
      <c r="E1105" s="144"/>
      <c r="F1105" s="144"/>
      <c r="Y1105" s="135"/>
      <c r="Z1105" s="135"/>
      <c r="AK1105" s="135"/>
      <c r="AL1105" s="135"/>
    </row>
    <row r="1106" spans="3:38">
      <c r="C1106" s="137"/>
      <c r="D1106" s="135"/>
      <c r="E1106" s="144"/>
      <c r="F1106" s="144"/>
      <c r="Y1106" s="135"/>
      <c r="Z1106" s="135"/>
      <c r="AK1106" s="135"/>
      <c r="AL1106" s="135"/>
    </row>
    <row r="1107" spans="3:38">
      <c r="C1107" s="137"/>
      <c r="D1107" s="135"/>
      <c r="E1107" s="144"/>
      <c r="F1107" s="144"/>
      <c r="Y1107" s="135"/>
      <c r="Z1107" s="135"/>
      <c r="AK1107" s="135"/>
      <c r="AL1107" s="135"/>
    </row>
    <row r="1108" spans="3:38">
      <c r="C1108" s="137"/>
      <c r="D1108" s="135"/>
      <c r="E1108" s="144"/>
      <c r="F1108" s="144"/>
      <c r="Y1108" s="135"/>
      <c r="Z1108" s="135"/>
      <c r="AK1108" s="135"/>
      <c r="AL1108" s="135"/>
    </row>
    <row r="1109" spans="3:38">
      <c r="C1109" s="137"/>
      <c r="D1109" s="135"/>
      <c r="E1109" s="144"/>
      <c r="F1109" s="144"/>
      <c r="Y1109" s="135"/>
      <c r="Z1109" s="135"/>
      <c r="AK1109" s="135"/>
      <c r="AL1109" s="135"/>
    </row>
    <row r="1110" spans="3:38">
      <c r="C1110" s="137"/>
      <c r="D1110" s="135"/>
      <c r="E1110" s="144"/>
      <c r="F1110" s="144"/>
      <c r="Y1110" s="135"/>
      <c r="Z1110" s="135"/>
      <c r="AK1110" s="135"/>
      <c r="AL1110" s="135"/>
    </row>
    <row r="1111" spans="3:38">
      <c r="C1111" s="137"/>
      <c r="D1111" s="135"/>
      <c r="E1111" s="144"/>
      <c r="F1111" s="144"/>
      <c r="Y1111" s="135"/>
      <c r="Z1111" s="135"/>
      <c r="AK1111" s="135"/>
      <c r="AL1111" s="135"/>
    </row>
    <row r="1112" spans="3:38">
      <c r="C1112" s="137"/>
      <c r="D1112" s="135"/>
      <c r="E1112" s="144"/>
      <c r="F1112" s="144"/>
      <c r="Y1112" s="135"/>
      <c r="Z1112" s="135"/>
      <c r="AK1112" s="135"/>
      <c r="AL1112" s="135"/>
    </row>
    <row r="1113" spans="3:38">
      <c r="C1113" s="137"/>
      <c r="D1113" s="135"/>
      <c r="E1113" s="144"/>
      <c r="F1113" s="144"/>
      <c r="Y1113" s="135"/>
      <c r="Z1113" s="135"/>
      <c r="AK1113" s="135"/>
      <c r="AL1113" s="135"/>
    </row>
    <row r="1114" spans="3:38">
      <c r="C1114" s="137"/>
      <c r="D1114" s="135"/>
      <c r="E1114" s="144"/>
      <c r="F1114" s="144"/>
      <c r="Y1114" s="135"/>
      <c r="Z1114" s="135"/>
      <c r="AK1114" s="135"/>
      <c r="AL1114" s="135"/>
    </row>
    <row r="1115" spans="3:38">
      <c r="C1115" s="137"/>
      <c r="D1115" s="135"/>
      <c r="E1115" s="144"/>
      <c r="F1115" s="144"/>
      <c r="Y1115" s="135"/>
      <c r="Z1115" s="135"/>
      <c r="AK1115" s="135"/>
      <c r="AL1115" s="135"/>
    </row>
    <row r="1116" spans="3:38">
      <c r="C1116" s="137"/>
      <c r="D1116" s="135"/>
      <c r="E1116" s="144"/>
      <c r="F1116" s="144"/>
      <c r="Y1116" s="135"/>
      <c r="Z1116" s="135"/>
      <c r="AK1116" s="135"/>
      <c r="AL1116" s="135"/>
    </row>
    <row r="1117" spans="3:38">
      <c r="C1117" s="137"/>
      <c r="D1117" s="135"/>
      <c r="E1117" s="144"/>
      <c r="F1117" s="144"/>
      <c r="Y1117" s="135"/>
      <c r="Z1117" s="135"/>
      <c r="AK1117" s="135"/>
      <c r="AL1117" s="135"/>
    </row>
    <row r="1118" spans="3:38">
      <c r="C1118" s="137"/>
      <c r="D1118" s="135"/>
      <c r="E1118" s="144"/>
      <c r="F1118" s="144"/>
      <c r="Y1118" s="135"/>
      <c r="Z1118" s="135"/>
      <c r="AK1118" s="135"/>
      <c r="AL1118" s="135"/>
    </row>
    <row r="1119" spans="3:38">
      <c r="C1119" s="137"/>
      <c r="D1119" s="135"/>
      <c r="E1119" s="144"/>
      <c r="F1119" s="144"/>
      <c r="Y1119" s="135"/>
      <c r="Z1119" s="135"/>
      <c r="AK1119" s="135"/>
      <c r="AL1119" s="135"/>
    </row>
    <row r="1120" spans="3:38">
      <c r="C1120" s="137"/>
      <c r="D1120" s="135"/>
      <c r="E1120" s="144"/>
      <c r="F1120" s="144"/>
      <c r="Y1120" s="135"/>
      <c r="Z1120" s="135"/>
      <c r="AK1120" s="135"/>
      <c r="AL1120" s="135"/>
    </row>
    <row r="1121" spans="3:38">
      <c r="C1121" s="137"/>
      <c r="D1121" s="135"/>
      <c r="E1121" s="144"/>
      <c r="F1121" s="144"/>
      <c r="Y1121" s="135"/>
      <c r="Z1121" s="135"/>
      <c r="AK1121" s="135"/>
      <c r="AL1121" s="135"/>
    </row>
    <row r="1122" spans="3:38">
      <c r="C1122" s="137"/>
      <c r="D1122" s="135"/>
      <c r="E1122" s="144"/>
      <c r="F1122" s="144"/>
      <c r="Y1122" s="135"/>
      <c r="Z1122" s="135"/>
      <c r="AK1122" s="135"/>
      <c r="AL1122" s="135"/>
    </row>
    <row r="1123" spans="3:38">
      <c r="C1123" s="137"/>
      <c r="D1123" s="135"/>
      <c r="E1123" s="144"/>
      <c r="F1123" s="144"/>
      <c r="Y1123" s="135"/>
      <c r="Z1123" s="135"/>
      <c r="AK1123" s="135"/>
      <c r="AL1123" s="135"/>
    </row>
    <row r="1124" spans="3:38">
      <c r="C1124" s="137"/>
      <c r="D1124" s="135"/>
      <c r="E1124" s="144"/>
      <c r="F1124" s="144"/>
      <c r="Y1124" s="135"/>
      <c r="Z1124" s="135"/>
      <c r="AK1124" s="135"/>
      <c r="AL1124" s="135"/>
    </row>
    <row r="1125" spans="3:38">
      <c r="C1125" s="137"/>
      <c r="D1125" s="135"/>
      <c r="E1125" s="144"/>
      <c r="F1125" s="144"/>
      <c r="Y1125" s="135"/>
      <c r="Z1125" s="135"/>
      <c r="AK1125" s="135"/>
      <c r="AL1125" s="135"/>
    </row>
    <row r="1126" spans="3:38">
      <c r="C1126" s="137"/>
      <c r="D1126" s="135"/>
      <c r="E1126" s="144"/>
      <c r="F1126" s="144"/>
      <c r="Y1126" s="135"/>
      <c r="Z1126" s="135"/>
      <c r="AK1126" s="135"/>
      <c r="AL1126" s="135"/>
    </row>
    <row r="1127" spans="3:38">
      <c r="C1127" s="137"/>
      <c r="D1127" s="135"/>
      <c r="E1127" s="144"/>
      <c r="F1127" s="144"/>
      <c r="Y1127" s="135"/>
      <c r="Z1127" s="135"/>
      <c r="AK1127" s="135"/>
      <c r="AL1127" s="135"/>
    </row>
    <row r="1128" spans="3:38">
      <c r="C1128" s="137"/>
      <c r="D1128" s="135"/>
      <c r="E1128" s="144"/>
      <c r="F1128" s="144"/>
      <c r="Y1128" s="135"/>
      <c r="Z1128" s="135"/>
      <c r="AK1128" s="135"/>
      <c r="AL1128" s="135"/>
    </row>
    <row r="1129" spans="3:38">
      <c r="C1129" s="137"/>
      <c r="D1129" s="135"/>
      <c r="E1129" s="144"/>
      <c r="F1129" s="144"/>
      <c r="Y1129" s="135"/>
      <c r="Z1129" s="135"/>
      <c r="AK1129" s="135"/>
      <c r="AL1129" s="135"/>
    </row>
    <row r="1130" spans="3:38">
      <c r="C1130" s="137"/>
      <c r="D1130" s="135"/>
      <c r="E1130" s="144"/>
      <c r="F1130" s="144"/>
      <c r="Y1130" s="135"/>
      <c r="Z1130" s="135"/>
      <c r="AK1130" s="135"/>
      <c r="AL1130" s="135"/>
    </row>
    <row r="1131" spans="3:38">
      <c r="C1131" s="137"/>
      <c r="D1131" s="135"/>
      <c r="E1131" s="144"/>
      <c r="F1131" s="144"/>
      <c r="Y1131" s="135"/>
      <c r="Z1131" s="135"/>
      <c r="AK1131" s="135"/>
      <c r="AL1131" s="135"/>
    </row>
    <row r="1132" spans="3:38">
      <c r="C1132" s="137"/>
      <c r="D1132" s="135"/>
      <c r="E1132" s="144"/>
      <c r="F1132" s="144"/>
      <c r="Y1132" s="135"/>
      <c r="Z1132" s="135"/>
      <c r="AK1132" s="135"/>
      <c r="AL1132" s="135"/>
    </row>
    <row r="1133" spans="3:38">
      <c r="C1133" s="137"/>
      <c r="D1133" s="135"/>
      <c r="E1133" s="144"/>
      <c r="F1133" s="144"/>
      <c r="Y1133" s="135"/>
      <c r="Z1133" s="135"/>
      <c r="AK1133" s="135"/>
      <c r="AL1133" s="135"/>
    </row>
    <row r="1134" spans="3:38">
      <c r="C1134" s="137"/>
      <c r="D1134" s="135"/>
      <c r="E1134" s="144"/>
      <c r="F1134" s="144"/>
      <c r="Y1134" s="135"/>
      <c r="Z1134" s="135"/>
      <c r="AK1134" s="135"/>
      <c r="AL1134" s="135"/>
    </row>
    <row r="1135" spans="3:38">
      <c r="C1135" s="137"/>
      <c r="D1135" s="135"/>
      <c r="E1135" s="144"/>
      <c r="F1135" s="144"/>
      <c r="Y1135" s="135"/>
      <c r="Z1135" s="135"/>
      <c r="AK1135" s="135"/>
      <c r="AL1135" s="135"/>
    </row>
    <row r="1136" spans="3:38">
      <c r="C1136" s="137"/>
      <c r="D1136" s="135"/>
      <c r="E1136" s="144"/>
      <c r="F1136" s="144"/>
      <c r="Y1136" s="135"/>
      <c r="Z1136" s="135"/>
      <c r="AK1136" s="135"/>
      <c r="AL1136" s="135"/>
    </row>
    <row r="1137" spans="3:38">
      <c r="C1137" s="137"/>
      <c r="D1137" s="135"/>
      <c r="E1137" s="144"/>
      <c r="F1137" s="144"/>
      <c r="Y1137" s="135"/>
      <c r="Z1137" s="135"/>
      <c r="AK1137" s="135"/>
      <c r="AL1137" s="135"/>
    </row>
    <row r="1138" spans="3:38">
      <c r="C1138" s="137"/>
      <c r="D1138" s="135"/>
      <c r="E1138" s="144"/>
      <c r="F1138" s="144"/>
      <c r="Y1138" s="135"/>
      <c r="Z1138" s="135"/>
      <c r="AK1138" s="135"/>
      <c r="AL1138" s="135"/>
    </row>
    <row r="1139" spans="3:38">
      <c r="C1139" s="137"/>
      <c r="D1139" s="135"/>
      <c r="E1139" s="144"/>
      <c r="F1139" s="144"/>
      <c r="Y1139" s="135"/>
      <c r="Z1139" s="135"/>
      <c r="AK1139" s="135"/>
      <c r="AL1139" s="135"/>
    </row>
    <row r="1140" spans="3:38">
      <c r="C1140" s="137"/>
      <c r="D1140" s="135"/>
      <c r="E1140" s="144"/>
      <c r="F1140" s="144"/>
      <c r="Y1140" s="135"/>
      <c r="Z1140" s="135"/>
      <c r="AK1140" s="135"/>
      <c r="AL1140" s="135"/>
    </row>
    <row r="1141" spans="3:38">
      <c r="C1141" s="137"/>
      <c r="D1141" s="135"/>
      <c r="E1141" s="144"/>
      <c r="F1141" s="144"/>
      <c r="Y1141" s="135"/>
      <c r="Z1141" s="135"/>
      <c r="AK1141" s="135"/>
      <c r="AL1141" s="135"/>
    </row>
    <row r="1142" spans="3:38">
      <c r="C1142" s="137"/>
      <c r="D1142" s="135"/>
      <c r="E1142" s="144"/>
      <c r="F1142" s="144"/>
      <c r="Y1142" s="135"/>
      <c r="Z1142" s="135"/>
      <c r="AK1142" s="135"/>
      <c r="AL1142" s="135"/>
    </row>
    <row r="1143" spans="3:38">
      <c r="C1143" s="137"/>
      <c r="D1143" s="135"/>
      <c r="E1143" s="144"/>
      <c r="F1143" s="144"/>
      <c r="Y1143" s="135"/>
      <c r="Z1143" s="135"/>
      <c r="AK1143" s="135"/>
      <c r="AL1143" s="135"/>
    </row>
    <row r="1144" spans="3:38">
      <c r="C1144" s="137"/>
      <c r="D1144" s="135"/>
      <c r="E1144" s="144"/>
      <c r="F1144" s="144"/>
      <c r="Y1144" s="135"/>
      <c r="Z1144" s="135"/>
      <c r="AK1144" s="135"/>
      <c r="AL1144" s="135"/>
    </row>
    <row r="1145" spans="3:38">
      <c r="C1145" s="137"/>
      <c r="D1145" s="135"/>
      <c r="E1145" s="144"/>
      <c r="F1145" s="144"/>
      <c r="Y1145" s="135"/>
      <c r="Z1145" s="135"/>
      <c r="AK1145" s="135"/>
      <c r="AL1145" s="135"/>
    </row>
    <row r="1146" spans="3:38">
      <c r="C1146" s="137"/>
      <c r="D1146" s="135"/>
      <c r="E1146" s="144"/>
      <c r="F1146" s="144"/>
      <c r="Y1146" s="135"/>
      <c r="Z1146" s="135"/>
      <c r="AK1146" s="135"/>
      <c r="AL1146" s="135"/>
    </row>
    <row r="1147" spans="3:38">
      <c r="C1147" s="137"/>
      <c r="D1147" s="135"/>
      <c r="E1147" s="144"/>
      <c r="F1147" s="144"/>
      <c r="Y1147" s="135"/>
      <c r="Z1147" s="135"/>
      <c r="AK1147" s="135"/>
      <c r="AL1147" s="135"/>
    </row>
    <row r="1148" spans="3:38">
      <c r="C1148" s="137"/>
      <c r="D1148" s="135"/>
      <c r="E1148" s="144"/>
      <c r="F1148" s="144"/>
      <c r="Y1148" s="135"/>
      <c r="Z1148" s="135"/>
      <c r="AK1148" s="135"/>
      <c r="AL1148" s="135"/>
    </row>
    <row r="1149" spans="3:38">
      <c r="C1149" s="137"/>
      <c r="D1149" s="135"/>
      <c r="E1149" s="144"/>
      <c r="F1149" s="144"/>
      <c r="Y1149" s="135"/>
      <c r="Z1149" s="135"/>
      <c r="AK1149" s="135"/>
      <c r="AL1149" s="135"/>
    </row>
    <row r="1150" spans="3:38">
      <c r="C1150" s="137"/>
      <c r="D1150" s="135"/>
      <c r="E1150" s="144"/>
      <c r="F1150" s="144"/>
      <c r="Y1150" s="135"/>
      <c r="Z1150" s="135"/>
      <c r="AK1150" s="135"/>
      <c r="AL1150" s="135"/>
    </row>
    <row r="1151" spans="3:38">
      <c r="C1151" s="137"/>
      <c r="D1151" s="135"/>
      <c r="E1151" s="144"/>
      <c r="F1151" s="144"/>
      <c r="Y1151" s="135"/>
      <c r="Z1151" s="135"/>
      <c r="AK1151" s="135"/>
      <c r="AL1151" s="135"/>
    </row>
    <row r="1152" spans="3:38">
      <c r="C1152" s="137"/>
      <c r="D1152" s="135"/>
      <c r="E1152" s="144"/>
      <c r="F1152" s="144"/>
      <c r="Y1152" s="135"/>
      <c r="Z1152" s="135"/>
      <c r="AK1152" s="135"/>
      <c r="AL1152" s="135"/>
    </row>
    <row r="1153" spans="3:38">
      <c r="C1153" s="137"/>
      <c r="D1153" s="135"/>
      <c r="E1153" s="144"/>
      <c r="F1153" s="144"/>
      <c r="Y1153" s="135"/>
      <c r="Z1153" s="135"/>
      <c r="AK1153" s="135"/>
      <c r="AL1153" s="135"/>
    </row>
    <row r="1154" spans="3:38">
      <c r="C1154" s="137"/>
      <c r="D1154" s="135"/>
      <c r="E1154" s="144"/>
      <c r="F1154" s="144"/>
      <c r="Y1154" s="135"/>
      <c r="Z1154" s="135"/>
      <c r="AK1154" s="135"/>
      <c r="AL1154" s="135"/>
    </row>
    <row r="1155" spans="3:38">
      <c r="C1155" s="137"/>
      <c r="D1155" s="135"/>
      <c r="E1155" s="144"/>
      <c r="F1155" s="144"/>
      <c r="Y1155" s="135"/>
      <c r="Z1155" s="135"/>
      <c r="AK1155" s="135"/>
      <c r="AL1155" s="135"/>
    </row>
    <row r="1156" spans="3:38">
      <c r="C1156" s="137"/>
      <c r="D1156" s="135"/>
      <c r="E1156" s="144"/>
      <c r="F1156" s="144"/>
      <c r="Y1156" s="135"/>
      <c r="Z1156" s="135"/>
      <c r="AK1156" s="135"/>
      <c r="AL1156" s="135"/>
    </row>
    <row r="1157" spans="3:38">
      <c r="C1157" s="137"/>
      <c r="D1157" s="135"/>
      <c r="E1157" s="144"/>
      <c r="F1157" s="144"/>
      <c r="Y1157" s="135"/>
      <c r="Z1157" s="135"/>
      <c r="AK1157" s="135"/>
      <c r="AL1157" s="135"/>
    </row>
    <row r="1158" spans="3:38">
      <c r="C1158" s="137"/>
      <c r="D1158" s="135"/>
      <c r="E1158" s="144"/>
      <c r="F1158" s="144"/>
      <c r="Y1158" s="135"/>
      <c r="Z1158" s="135"/>
      <c r="AK1158" s="135"/>
      <c r="AL1158" s="135"/>
    </row>
    <row r="1159" spans="3:38">
      <c r="C1159" s="137"/>
      <c r="D1159" s="135"/>
      <c r="E1159" s="144"/>
      <c r="F1159" s="144"/>
      <c r="Y1159" s="135"/>
      <c r="Z1159" s="135"/>
      <c r="AK1159" s="135"/>
      <c r="AL1159" s="135"/>
    </row>
    <row r="1160" spans="3:38">
      <c r="C1160" s="137"/>
      <c r="D1160" s="135"/>
      <c r="E1160" s="144"/>
      <c r="F1160" s="144"/>
      <c r="Y1160" s="135"/>
      <c r="Z1160" s="135"/>
      <c r="AK1160" s="135"/>
      <c r="AL1160" s="135"/>
    </row>
    <row r="1161" spans="3:38">
      <c r="C1161" s="137"/>
      <c r="D1161" s="135"/>
      <c r="E1161" s="144"/>
      <c r="F1161" s="144"/>
      <c r="Y1161" s="135"/>
      <c r="Z1161" s="135"/>
      <c r="AK1161" s="135"/>
      <c r="AL1161" s="135"/>
    </row>
    <row r="1162" spans="3:38">
      <c r="C1162" s="137"/>
      <c r="D1162" s="135"/>
      <c r="E1162" s="144"/>
      <c r="F1162" s="144"/>
      <c r="Y1162" s="135"/>
      <c r="Z1162" s="135"/>
      <c r="AK1162" s="135"/>
      <c r="AL1162" s="135"/>
    </row>
    <row r="1163" spans="3:38">
      <c r="C1163" s="137"/>
      <c r="D1163" s="135"/>
      <c r="E1163" s="144"/>
      <c r="F1163" s="144"/>
      <c r="Y1163" s="135"/>
      <c r="Z1163" s="135"/>
      <c r="AK1163" s="135"/>
      <c r="AL1163" s="135"/>
    </row>
    <row r="1164" spans="3:38">
      <c r="C1164" s="137"/>
      <c r="D1164" s="135"/>
      <c r="E1164" s="144"/>
      <c r="F1164" s="144"/>
      <c r="Y1164" s="135"/>
      <c r="Z1164" s="135"/>
      <c r="AK1164" s="135"/>
      <c r="AL1164" s="135"/>
    </row>
    <row r="1165" spans="3:38">
      <c r="C1165" s="137"/>
      <c r="D1165" s="135"/>
      <c r="E1165" s="144"/>
      <c r="F1165" s="144"/>
      <c r="Y1165" s="135"/>
      <c r="Z1165" s="135"/>
      <c r="AK1165" s="135"/>
      <c r="AL1165" s="135"/>
    </row>
    <row r="1166" spans="3:38">
      <c r="C1166" s="137"/>
      <c r="D1166" s="135"/>
      <c r="E1166" s="144"/>
      <c r="F1166" s="144"/>
      <c r="Y1166" s="135"/>
      <c r="Z1166" s="135"/>
      <c r="AK1166" s="135"/>
      <c r="AL1166" s="135"/>
    </row>
    <row r="1167" spans="3:38">
      <c r="C1167" s="137"/>
      <c r="D1167" s="135"/>
      <c r="E1167" s="144"/>
      <c r="F1167" s="144"/>
      <c r="Y1167" s="135"/>
      <c r="Z1167" s="135"/>
      <c r="AK1167" s="135"/>
      <c r="AL1167" s="135"/>
    </row>
    <row r="1168" spans="3:38">
      <c r="C1168" s="137"/>
      <c r="D1168" s="135"/>
      <c r="E1168" s="144"/>
      <c r="F1168" s="144"/>
      <c r="Y1168" s="135"/>
      <c r="Z1168" s="135"/>
      <c r="AK1168" s="135"/>
      <c r="AL1168" s="135"/>
    </row>
    <row r="1169" spans="3:40">
      <c r="C1169" s="137"/>
      <c r="D1169" s="135"/>
      <c r="E1169" s="144"/>
      <c r="F1169" s="144"/>
      <c r="AA1169" s="135"/>
      <c r="AB1169" s="135"/>
      <c r="AM1169" s="135"/>
      <c r="AN1169" s="135"/>
    </row>
    <row r="1170" spans="3:40">
      <c r="C1170" s="137"/>
      <c r="D1170" s="135"/>
      <c r="E1170" s="144"/>
      <c r="F1170" s="144"/>
      <c r="AA1170" s="135"/>
      <c r="AB1170" s="135"/>
      <c r="AM1170" s="135"/>
      <c r="AN1170" s="135"/>
    </row>
    <row r="1171" spans="3:40">
      <c r="C1171" s="137"/>
      <c r="D1171" s="135"/>
      <c r="E1171" s="144"/>
      <c r="F1171" s="144"/>
      <c r="AA1171" s="135"/>
      <c r="AB1171" s="135"/>
      <c r="AM1171" s="135"/>
      <c r="AN1171" s="135"/>
    </row>
    <row r="1172" spans="3:40">
      <c r="C1172" s="137"/>
      <c r="D1172" s="135"/>
      <c r="E1172" s="144"/>
      <c r="F1172" s="144"/>
      <c r="AA1172" s="135"/>
      <c r="AB1172" s="135"/>
      <c r="AM1172" s="135"/>
      <c r="AN1172" s="135"/>
    </row>
    <row r="1173" spans="3:40">
      <c r="C1173" s="137"/>
      <c r="D1173" s="135"/>
      <c r="E1173" s="144"/>
      <c r="F1173" s="144"/>
      <c r="AA1173" s="135"/>
      <c r="AB1173" s="135"/>
      <c r="AM1173" s="135"/>
      <c r="AN1173" s="135"/>
    </row>
    <row r="1174" spans="3:40">
      <c r="C1174" s="137"/>
      <c r="D1174" s="135"/>
      <c r="E1174" s="144"/>
      <c r="F1174" s="144"/>
      <c r="AA1174" s="135"/>
      <c r="AB1174" s="135"/>
      <c r="AH1174" s="135"/>
      <c r="AM1174" s="135"/>
      <c r="AN1174" s="135"/>
    </row>
    <row r="1175" spans="3:40">
      <c r="C1175" s="137"/>
      <c r="D1175" s="135"/>
      <c r="E1175" s="144"/>
      <c r="F1175" s="144"/>
      <c r="AA1175" s="135"/>
      <c r="AB1175" s="135"/>
      <c r="AH1175" s="135"/>
      <c r="AM1175" s="135"/>
      <c r="AN1175" s="135"/>
    </row>
    <row r="1176" spans="3:40">
      <c r="C1176" s="137"/>
      <c r="D1176" s="135"/>
      <c r="E1176" s="144"/>
      <c r="F1176" s="144"/>
      <c r="AA1176" s="135"/>
      <c r="AB1176" s="135"/>
      <c r="AH1176" s="135"/>
      <c r="AM1176" s="135"/>
      <c r="AN1176" s="135"/>
    </row>
    <row r="1177" spans="3:40">
      <c r="C1177" s="137"/>
      <c r="D1177" s="135"/>
      <c r="E1177" s="144"/>
      <c r="F1177" s="144"/>
      <c r="AA1177" s="135"/>
      <c r="AB1177" s="135"/>
      <c r="AH1177" s="135"/>
      <c r="AM1177" s="135"/>
      <c r="AN1177" s="135"/>
    </row>
    <row r="1178" spans="3:40">
      <c r="C1178" s="137"/>
      <c r="D1178" s="135"/>
      <c r="E1178" s="144"/>
      <c r="F1178" s="144"/>
      <c r="AA1178" s="135"/>
      <c r="AB1178" s="135"/>
      <c r="AH1178" s="135"/>
      <c r="AM1178" s="135"/>
      <c r="AN1178" s="135"/>
    </row>
    <row r="1179" spans="3:40">
      <c r="C1179" s="137"/>
      <c r="D1179" s="135"/>
      <c r="E1179" s="144"/>
      <c r="F1179" s="144"/>
      <c r="AA1179" s="135"/>
      <c r="AB1179" s="135"/>
      <c r="AH1179" s="135"/>
      <c r="AM1179" s="135"/>
      <c r="AN1179" s="135"/>
    </row>
    <row r="1180" spans="3:40">
      <c r="C1180" s="137"/>
      <c r="D1180" s="135"/>
      <c r="E1180" s="144"/>
      <c r="F1180" s="144"/>
      <c r="AA1180" s="135"/>
      <c r="AB1180" s="135"/>
      <c r="AH1180" s="135"/>
      <c r="AM1180" s="135"/>
      <c r="AN1180" s="135"/>
    </row>
    <row r="1181" spans="3:40">
      <c r="C1181" s="137"/>
      <c r="D1181" s="135"/>
      <c r="E1181" s="144"/>
      <c r="F1181" s="144"/>
      <c r="AA1181" s="135"/>
      <c r="AB1181" s="135"/>
      <c r="AH1181" s="135"/>
      <c r="AM1181" s="135"/>
      <c r="AN1181" s="135"/>
    </row>
    <row r="1182" spans="3:40">
      <c r="C1182" s="137"/>
      <c r="D1182" s="135"/>
      <c r="E1182" s="144"/>
      <c r="F1182" s="144"/>
      <c r="AA1182" s="135"/>
      <c r="AB1182" s="135"/>
      <c r="AH1182" s="135"/>
      <c r="AM1182" s="135"/>
      <c r="AN1182" s="135"/>
    </row>
    <row r="1183" spans="3:40">
      <c r="C1183" s="137"/>
      <c r="D1183" s="135"/>
      <c r="E1183" s="144"/>
      <c r="F1183" s="144"/>
      <c r="AA1183" s="135"/>
      <c r="AB1183" s="135"/>
      <c r="AH1183" s="135"/>
      <c r="AM1183" s="135"/>
      <c r="AN1183" s="135"/>
    </row>
    <row r="1184" spans="3:40">
      <c r="C1184" s="137"/>
      <c r="D1184" s="135"/>
      <c r="E1184" s="144"/>
      <c r="F1184" s="144"/>
      <c r="AA1184" s="135"/>
      <c r="AB1184" s="135"/>
      <c r="AH1184" s="135"/>
      <c r="AM1184" s="135"/>
      <c r="AN1184" s="135"/>
    </row>
    <row r="1185" spans="3:40">
      <c r="C1185" s="137"/>
      <c r="D1185" s="135"/>
      <c r="E1185" s="144"/>
      <c r="F1185" s="144"/>
      <c r="AA1185" s="135"/>
      <c r="AB1185" s="135"/>
      <c r="AH1185" s="135"/>
      <c r="AM1185" s="135"/>
      <c r="AN1185" s="135"/>
    </row>
    <row r="1186" spans="3:40">
      <c r="C1186" s="137"/>
      <c r="D1186" s="135"/>
      <c r="E1186" s="144"/>
      <c r="F1186" s="144"/>
      <c r="AA1186" s="135"/>
      <c r="AB1186" s="135"/>
      <c r="AH1186" s="135"/>
      <c r="AM1186" s="135"/>
      <c r="AN1186" s="135"/>
    </row>
    <row r="1187" spans="3:40">
      <c r="C1187" s="137"/>
      <c r="D1187" s="135"/>
      <c r="E1187" s="144"/>
      <c r="F1187" s="144"/>
      <c r="AA1187" s="135"/>
      <c r="AB1187" s="135"/>
      <c r="AH1187" s="135"/>
      <c r="AM1187" s="135"/>
      <c r="AN1187" s="135"/>
    </row>
    <row r="1188" spans="3:40">
      <c r="C1188" s="137"/>
      <c r="D1188" s="135"/>
      <c r="E1188" s="144"/>
      <c r="F1188" s="144"/>
      <c r="AA1188" s="135"/>
      <c r="AB1188" s="135"/>
      <c r="AH1188" s="135"/>
      <c r="AM1188" s="135"/>
      <c r="AN1188" s="135"/>
    </row>
    <row r="1189" spans="3:40">
      <c r="C1189" s="137"/>
      <c r="D1189" s="135"/>
      <c r="E1189" s="144"/>
      <c r="F1189" s="144"/>
      <c r="AA1189" s="135"/>
      <c r="AB1189" s="135"/>
      <c r="AH1189" s="135"/>
      <c r="AM1189" s="135"/>
      <c r="AN1189" s="135"/>
    </row>
    <row r="1190" spans="3:40">
      <c r="C1190" s="137"/>
      <c r="D1190" s="135"/>
      <c r="E1190" s="144"/>
      <c r="F1190" s="144"/>
      <c r="AA1190" s="135"/>
      <c r="AB1190" s="135"/>
      <c r="AH1190" s="135"/>
      <c r="AM1190" s="135"/>
      <c r="AN1190" s="135"/>
    </row>
    <row r="1191" spans="3:40">
      <c r="C1191" s="137"/>
      <c r="D1191" s="135"/>
      <c r="E1191" s="144"/>
      <c r="F1191" s="144"/>
      <c r="AA1191" s="135"/>
      <c r="AB1191" s="135"/>
      <c r="AH1191" s="135"/>
      <c r="AM1191" s="135"/>
      <c r="AN1191" s="135"/>
    </row>
    <row r="1192" spans="3:40">
      <c r="C1192" s="137"/>
      <c r="D1192" s="135"/>
      <c r="E1192" s="144"/>
      <c r="F1192" s="144"/>
      <c r="AA1192" s="135"/>
      <c r="AB1192" s="135"/>
      <c r="AH1192" s="135"/>
      <c r="AM1192" s="135"/>
      <c r="AN1192" s="135"/>
    </row>
    <row r="1193" spans="3:40">
      <c r="C1193" s="137"/>
      <c r="D1193" s="135"/>
      <c r="E1193" s="144"/>
      <c r="F1193" s="144"/>
      <c r="AA1193" s="135"/>
      <c r="AB1193" s="135"/>
      <c r="AH1193" s="135"/>
      <c r="AM1193" s="135"/>
      <c r="AN1193" s="135"/>
    </row>
    <row r="1194" spans="3:40">
      <c r="C1194" s="137"/>
      <c r="D1194" s="135"/>
      <c r="E1194" s="144"/>
      <c r="F1194" s="144"/>
      <c r="AA1194" s="135"/>
      <c r="AB1194" s="135"/>
      <c r="AH1194" s="135"/>
      <c r="AM1194" s="135"/>
      <c r="AN1194" s="135"/>
    </row>
    <row r="1195" spans="3:40">
      <c r="C1195" s="137"/>
      <c r="D1195" s="135"/>
      <c r="E1195" s="144"/>
      <c r="F1195" s="144"/>
      <c r="AA1195" s="135"/>
      <c r="AB1195" s="135"/>
      <c r="AH1195" s="135"/>
      <c r="AM1195" s="135"/>
      <c r="AN1195" s="135"/>
    </row>
    <row r="1196" spans="3:40">
      <c r="C1196" s="137"/>
      <c r="D1196" s="135"/>
      <c r="E1196" s="144"/>
      <c r="F1196" s="144"/>
      <c r="AA1196" s="135"/>
      <c r="AB1196" s="135"/>
      <c r="AH1196" s="135"/>
      <c r="AM1196" s="135"/>
      <c r="AN1196" s="135"/>
    </row>
    <row r="1197" spans="3:40">
      <c r="C1197" s="137"/>
      <c r="D1197" s="135"/>
      <c r="E1197" s="144"/>
      <c r="F1197" s="144"/>
      <c r="AA1197" s="135"/>
      <c r="AB1197" s="135"/>
      <c r="AH1197" s="135"/>
      <c r="AM1197" s="135"/>
      <c r="AN1197" s="135"/>
    </row>
    <row r="1198" spans="3:40">
      <c r="C1198" s="137"/>
      <c r="D1198" s="135"/>
      <c r="E1198" s="144"/>
      <c r="F1198" s="144"/>
      <c r="AA1198" s="135"/>
      <c r="AB1198" s="135"/>
      <c r="AH1198" s="135"/>
      <c r="AM1198" s="135"/>
      <c r="AN1198" s="135"/>
    </row>
    <row r="1199" spans="3:40">
      <c r="C1199" s="137"/>
      <c r="D1199" s="135"/>
      <c r="E1199" s="144"/>
      <c r="F1199" s="144"/>
      <c r="AA1199" s="135"/>
      <c r="AB1199" s="135"/>
      <c r="AH1199" s="135"/>
      <c r="AM1199" s="135"/>
      <c r="AN1199" s="135"/>
    </row>
    <row r="1200" spans="3:40">
      <c r="C1200" s="137"/>
      <c r="D1200" s="135"/>
      <c r="E1200" s="144"/>
      <c r="F1200" s="144"/>
      <c r="AA1200" s="135"/>
      <c r="AB1200" s="135"/>
      <c r="AH1200" s="135"/>
      <c r="AM1200" s="135"/>
      <c r="AN1200" s="135"/>
    </row>
    <row r="1201" spans="3:40">
      <c r="C1201" s="137"/>
      <c r="D1201" s="135"/>
      <c r="E1201" s="144"/>
      <c r="F1201" s="144"/>
      <c r="AA1201" s="135"/>
      <c r="AB1201" s="135"/>
      <c r="AH1201" s="135"/>
      <c r="AM1201" s="135"/>
      <c r="AN1201" s="135"/>
    </row>
    <row r="1202" spans="3:40">
      <c r="C1202" s="137"/>
      <c r="D1202" s="135"/>
      <c r="E1202" s="144"/>
      <c r="F1202" s="144"/>
      <c r="AA1202" s="135"/>
      <c r="AB1202" s="135"/>
      <c r="AH1202" s="135"/>
      <c r="AM1202" s="135"/>
      <c r="AN1202" s="135"/>
    </row>
    <row r="1203" spans="3:40">
      <c r="C1203" s="137"/>
      <c r="D1203" s="135"/>
      <c r="E1203" s="144"/>
      <c r="F1203" s="144"/>
      <c r="AA1203" s="135"/>
      <c r="AB1203" s="135"/>
      <c r="AH1203" s="135"/>
      <c r="AM1203" s="135"/>
      <c r="AN1203" s="135"/>
    </row>
    <row r="1204" spans="3:40">
      <c r="C1204" s="137"/>
      <c r="D1204" s="135"/>
      <c r="E1204" s="144"/>
      <c r="F1204" s="144"/>
      <c r="AA1204" s="135"/>
      <c r="AB1204" s="135"/>
      <c r="AH1204" s="135"/>
      <c r="AM1204" s="135"/>
      <c r="AN1204" s="135"/>
    </row>
    <row r="1205" spans="3:40">
      <c r="C1205" s="137"/>
      <c r="D1205" s="135"/>
      <c r="E1205" s="144"/>
      <c r="F1205" s="144"/>
      <c r="AA1205" s="135"/>
      <c r="AB1205" s="135"/>
      <c r="AH1205" s="135"/>
      <c r="AM1205" s="135"/>
      <c r="AN1205" s="135"/>
    </row>
    <row r="1206" spans="3:40">
      <c r="C1206" s="137"/>
      <c r="D1206" s="135"/>
      <c r="E1206" s="144"/>
      <c r="F1206" s="144"/>
      <c r="AA1206" s="135"/>
      <c r="AB1206" s="135"/>
      <c r="AH1206" s="135"/>
      <c r="AM1206" s="135"/>
      <c r="AN1206" s="135"/>
    </row>
    <row r="1207" spans="3:40">
      <c r="C1207" s="137"/>
      <c r="D1207" s="135"/>
      <c r="E1207" s="144"/>
      <c r="F1207" s="144"/>
      <c r="AA1207" s="135"/>
      <c r="AB1207" s="135"/>
      <c r="AH1207" s="135"/>
      <c r="AM1207" s="135"/>
      <c r="AN1207" s="135"/>
    </row>
    <row r="1208" spans="3:40">
      <c r="C1208" s="137"/>
      <c r="D1208" s="135"/>
      <c r="E1208" s="144"/>
      <c r="F1208" s="144"/>
      <c r="AA1208" s="135"/>
      <c r="AB1208" s="135"/>
      <c r="AH1208" s="135"/>
      <c r="AM1208" s="135"/>
      <c r="AN1208" s="135"/>
    </row>
    <row r="1209" spans="3:40">
      <c r="C1209" s="137"/>
      <c r="D1209" s="135"/>
      <c r="E1209" s="144"/>
      <c r="F1209" s="144"/>
      <c r="AA1209" s="135"/>
      <c r="AB1209" s="135"/>
      <c r="AH1209" s="135"/>
      <c r="AM1209" s="135"/>
      <c r="AN1209" s="135"/>
    </row>
    <row r="1210" spans="3:40">
      <c r="C1210" s="137"/>
      <c r="D1210" s="135"/>
      <c r="E1210" s="144"/>
      <c r="F1210" s="144"/>
      <c r="AA1210" s="135"/>
      <c r="AB1210" s="135"/>
      <c r="AH1210" s="135"/>
      <c r="AM1210" s="135"/>
      <c r="AN1210" s="135"/>
    </row>
    <row r="1211" spans="3:40">
      <c r="C1211" s="137"/>
      <c r="D1211" s="135"/>
      <c r="E1211" s="144"/>
      <c r="F1211" s="144"/>
      <c r="AA1211" s="135"/>
      <c r="AB1211" s="135"/>
      <c r="AH1211" s="135"/>
      <c r="AM1211" s="135"/>
      <c r="AN1211" s="135"/>
    </row>
    <row r="1212" spans="3:40">
      <c r="C1212" s="137"/>
      <c r="D1212" s="135"/>
      <c r="E1212" s="144"/>
      <c r="F1212" s="144"/>
      <c r="AA1212" s="135"/>
      <c r="AB1212" s="135"/>
      <c r="AH1212" s="135"/>
      <c r="AM1212" s="135"/>
      <c r="AN1212" s="135"/>
    </row>
    <row r="1213" spans="3:40">
      <c r="C1213" s="137"/>
      <c r="D1213" s="135"/>
      <c r="E1213" s="144"/>
      <c r="F1213" s="144"/>
      <c r="AA1213" s="135"/>
      <c r="AB1213" s="135"/>
      <c r="AH1213" s="135"/>
      <c r="AM1213" s="135"/>
      <c r="AN1213" s="135"/>
    </row>
    <row r="1214" spans="3:40">
      <c r="C1214" s="137"/>
      <c r="D1214" s="135"/>
      <c r="E1214" s="144"/>
      <c r="F1214" s="144"/>
      <c r="AA1214" s="135"/>
      <c r="AB1214" s="135"/>
      <c r="AH1214" s="135"/>
      <c r="AM1214" s="135"/>
      <c r="AN1214" s="135"/>
    </row>
    <row r="1215" spans="3:40">
      <c r="C1215" s="137"/>
      <c r="D1215" s="135"/>
      <c r="E1215" s="144"/>
      <c r="F1215" s="144"/>
      <c r="AA1215" s="135"/>
      <c r="AB1215" s="135"/>
      <c r="AH1215" s="135"/>
      <c r="AM1215" s="135"/>
      <c r="AN1215" s="135"/>
    </row>
    <row r="1216" spans="3:40">
      <c r="C1216" s="137"/>
      <c r="D1216" s="135"/>
      <c r="E1216" s="144"/>
      <c r="F1216" s="144"/>
      <c r="AA1216" s="135"/>
      <c r="AB1216" s="135"/>
      <c r="AH1216" s="135"/>
      <c r="AM1216" s="135"/>
      <c r="AN1216" s="135"/>
    </row>
    <row r="1217" spans="3:40">
      <c r="C1217" s="137"/>
      <c r="D1217" s="135"/>
      <c r="E1217" s="144"/>
      <c r="F1217" s="144"/>
      <c r="AA1217" s="135"/>
      <c r="AB1217" s="135"/>
      <c r="AH1217" s="135"/>
      <c r="AM1217" s="135"/>
      <c r="AN1217" s="135"/>
    </row>
    <row r="1218" spans="3:40">
      <c r="C1218" s="137"/>
      <c r="D1218" s="135"/>
      <c r="E1218" s="144"/>
      <c r="F1218" s="144"/>
      <c r="AA1218" s="135"/>
      <c r="AB1218" s="135"/>
      <c r="AH1218" s="135"/>
      <c r="AM1218" s="135"/>
      <c r="AN1218" s="135"/>
    </row>
    <row r="1219" spans="3:40">
      <c r="C1219" s="137"/>
      <c r="D1219" s="135"/>
      <c r="E1219" s="144"/>
      <c r="F1219" s="144"/>
      <c r="AA1219" s="135"/>
      <c r="AB1219" s="135"/>
      <c r="AH1219" s="135"/>
      <c r="AM1219" s="135"/>
      <c r="AN1219" s="135"/>
    </row>
    <row r="1220" spans="3:40">
      <c r="C1220" s="137"/>
      <c r="D1220" s="135"/>
      <c r="E1220" s="144"/>
      <c r="F1220" s="144"/>
      <c r="AA1220" s="135"/>
      <c r="AB1220" s="135"/>
      <c r="AH1220" s="135"/>
      <c r="AM1220" s="135"/>
      <c r="AN1220" s="135"/>
    </row>
    <row r="1221" spans="3:40">
      <c r="C1221" s="137"/>
      <c r="D1221" s="135"/>
      <c r="E1221" s="144"/>
      <c r="F1221" s="144"/>
      <c r="AA1221" s="135"/>
      <c r="AB1221" s="135"/>
      <c r="AH1221" s="135"/>
      <c r="AM1221" s="135"/>
      <c r="AN1221" s="135"/>
    </row>
    <row r="1222" spans="3:40">
      <c r="C1222" s="137"/>
      <c r="D1222" s="135"/>
      <c r="E1222" s="144"/>
      <c r="F1222" s="144"/>
      <c r="AA1222" s="135"/>
      <c r="AB1222" s="135"/>
      <c r="AH1222" s="135"/>
      <c r="AM1222" s="135"/>
      <c r="AN1222" s="135"/>
    </row>
    <row r="1223" spans="3:40">
      <c r="C1223" s="137"/>
      <c r="D1223" s="135"/>
      <c r="E1223" s="144"/>
      <c r="F1223" s="144"/>
      <c r="AA1223" s="135"/>
      <c r="AB1223" s="135"/>
      <c r="AH1223" s="135"/>
      <c r="AM1223" s="135"/>
      <c r="AN1223" s="135"/>
    </row>
    <row r="1224" spans="3:40">
      <c r="C1224" s="137"/>
      <c r="D1224" s="135"/>
      <c r="E1224" s="144"/>
      <c r="F1224" s="144"/>
      <c r="AA1224" s="135"/>
      <c r="AB1224" s="135"/>
      <c r="AH1224" s="135"/>
      <c r="AM1224" s="135"/>
      <c r="AN1224" s="135"/>
    </row>
    <row r="1225" spans="3:40">
      <c r="C1225" s="137"/>
      <c r="D1225" s="135"/>
      <c r="E1225" s="144"/>
      <c r="F1225" s="144"/>
      <c r="AA1225" s="135"/>
      <c r="AB1225" s="135"/>
      <c r="AH1225" s="135"/>
      <c r="AM1225" s="135"/>
      <c r="AN1225" s="135"/>
    </row>
    <row r="1226" spans="3:40">
      <c r="C1226" s="137"/>
      <c r="D1226" s="135"/>
      <c r="E1226" s="144"/>
      <c r="F1226" s="144"/>
      <c r="AA1226" s="135"/>
      <c r="AB1226" s="135"/>
      <c r="AH1226" s="135"/>
      <c r="AM1226" s="135"/>
      <c r="AN1226" s="135"/>
    </row>
    <row r="1227" spans="3:40">
      <c r="C1227" s="137"/>
      <c r="D1227" s="135"/>
      <c r="E1227" s="144"/>
      <c r="F1227" s="144"/>
      <c r="AA1227" s="135"/>
      <c r="AB1227" s="135"/>
      <c r="AH1227" s="135"/>
      <c r="AM1227" s="135"/>
      <c r="AN1227" s="135"/>
    </row>
    <row r="1228" spans="3:40">
      <c r="C1228" s="137"/>
      <c r="D1228" s="135"/>
      <c r="E1228" s="144"/>
      <c r="F1228" s="144"/>
      <c r="AA1228" s="135"/>
      <c r="AB1228" s="135"/>
      <c r="AH1228" s="135"/>
      <c r="AM1228" s="135"/>
      <c r="AN1228" s="135"/>
    </row>
    <row r="1229" spans="3:40">
      <c r="C1229" s="137"/>
      <c r="D1229" s="135"/>
      <c r="E1229" s="144"/>
      <c r="F1229" s="144"/>
      <c r="AA1229" s="135"/>
      <c r="AB1229" s="135"/>
      <c r="AH1229" s="135"/>
      <c r="AM1229" s="135"/>
      <c r="AN1229" s="135"/>
    </row>
    <row r="1230" spans="3:40">
      <c r="C1230" s="137"/>
      <c r="D1230" s="135"/>
      <c r="E1230" s="144"/>
      <c r="F1230" s="144"/>
      <c r="AA1230" s="135"/>
      <c r="AB1230" s="135"/>
      <c r="AH1230" s="135"/>
      <c r="AM1230" s="135"/>
      <c r="AN1230" s="135"/>
    </row>
    <row r="1231" spans="3:40">
      <c r="C1231" s="137"/>
      <c r="D1231" s="135"/>
      <c r="E1231" s="144"/>
      <c r="F1231" s="144"/>
      <c r="AA1231" s="135"/>
      <c r="AB1231" s="135"/>
      <c r="AH1231" s="135"/>
      <c r="AM1231" s="135"/>
      <c r="AN1231" s="135"/>
    </row>
    <row r="1232" spans="3:40">
      <c r="C1232" s="137"/>
      <c r="D1232" s="135"/>
      <c r="E1232" s="144"/>
      <c r="F1232" s="144"/>
      <c r="AA1232" s="135"/>
      <c r="AB1232" s="135"/>
      <c r="AH1232" s="135"/>
      <c r="AM1232" s="135"/>
      <c r="AN1232" s="135"/>
    </row>
    <row r="1233" spans="3:40">
      <c r="C1233" s="137"/>
      <c r="D1233" s="135"/>
      <c r="E1233" s="144"/>
      <c r="F1233" s="144"/>
      <c r="AA1233" s="135"/>
      <c r="AB1233" s="135"/>
      <c r="AH1233" s="135"/>
      <c r="AM1233" s="135"/>
      <c r="AN1233" s="135"/>
    </row>
    <row r="1234" spans="3:40">
      <c r="C1234" s="137"/>
      <c r="D1234" s="135"/>
      <c r="E1234" s="144"/>
      <c r="F1234" s="144"/>
      <c r="O1234" s="135"/>
      <c r="P1234" s="135"/>
      <c r="AA1234" s="135"/>
      <c r="AB1234" s="135"/>
      <c r="AH1234" s="135"/>
      <c r="AM1234" s="135"/>
      <c r="AN1234" s="135"/>
    </row>
    <row r="1235" spans="3:40">
      <c r="C1235" s="137"/>
      <c r="D1235" s="135"/>
      <c r="E1235" s="144"/>
      <c r="F1235" s="144"/>
      <c r="O1235" s="135"/>
      <c r="P1235" s="135"/>
      <c r="AA1235" s="135"/>
      <c r="AB1235" s="135"/>
      <c r="AH1235" s="135"/>
      <c r="AM1235" s="135"/>
      <c r="AN1235" s="135"/>
    </row>
    <row r="1236" spans="3:40">
      <c r="C1236" s="137"/>
      <c r="D1236" s="135"/>
      <c r="E1236" s="144"/>
      <c r="F1236" s="144"/>
      <c r="O1236" s="135"/>
      <c r="P1236" s="135"/>
      <c r="AA1236" s="135"/>
      <c r="AB1236" s="135"/>
      <c r="AH1236" s="135"/>
      <c r="AM1236" s="135"/>
      <c r="AN1236" s="135"/>
    </row>
    <row r="1237" spans="3:40">
      <c r="C1237" s="137"/>
      <c r="D1237" s="135"/>
      <c r="E1237" s="144"/>
      <c r="F1237" s="144"/>
      <c r="O1237" s="135"/>
      <c r="P1237" s="135"/>
      <c r="AA1237" s="135"/>
      <c r="AB1237" s="135"/>
      <c r="AH1237" s="135"/>
      <c r="AM1237" s="135"/>
      <c r="AN1237" s="135"/>
    </row>
    <row r="1238" spans="3:40">
      <c r="C1238" s="137"/>
      <c r="D1238" s="135"/>
      <c r="E1238" s="144"/>
      <c r="F1238" s="144"/>
      <c r="O1238" s="135"/>
      <c r="P1238" s="135"/>
      <c r="AA1238" s="135"/>
      <c r="AB1238" s="135"/>
      <c r="AH1238" s="135"/>
      <c r="AM1238" s="135"/>
      <c r="AN1238" s="135"/>
    </row>
    <row r="1239" spans="3:40">
      <c r="C1239" s="137"/>
      <c r="D1239" s="135"/>
      <c r="E1239" s="144"/>
      <c r="F1239" s="144"/>
      <c r="O1239" s="135"/>
      <c r="P1239" s="135"/>
      <c r="AA1239" s="135"/>
      <c r="AB1239" s="135"/>
      <c r="AH1239" s="135"/>
      <c r="AM1239" s="135"/>
      <c r="AN1239" s="135"/>
    </row>
    <row r="1240" spans="3:40">
      <c r="C1240" s="137"/>
      <c r="D1240" s="135"/>
      <c r="E1240" s="144"/>
      <c r="F1240" s="144"/>
      <c r="O1240" s="135"/>
      <c r="P1240" s="135"/>
      <c r="AA1240" s="135"/>
      <c r="AB1240" s="135"/>
      <c r="AH1240" s="135"/>
      <c r="AM1240" s="135"/>
      <c r="AN1240" s="135"/>
    </row>
    <row r="1241" spans="3:40">
      <c r="C1241" s="137"/>
      <c r="D1241" s="135"/>
      <c r="E1241" s="144"/>
      <c r="F1241" s="144"/>
      <c r="O1241" s="135"/>
      <c r="P1241" s="135"/>
      <c r="AA1241" s="135"/>
      <c r="AB1241" s="135"/>
      <c r="AH1241" s="135"/>
      <c r="AM1241" s="135"/>
      <c r="AN1241" s="135"/>
    </row>
    <row r="1242" spans="3:40">
      <c r="C1242" s="137"/>
      <c r="D1242" s="135"/>
      <c r="E1242" s="144"/>
      <c r="F1242" s="144"/>
      <c r="O1242" s="135"/>
      <c r="P1242" s="135"/>
      <c r="AA1242" s="135"/>
      <c r="AB1242" s="135"/>
      <c r="AH1242" s="135"/>
      <c r="AM1242" s="135"/>
      <c r="AN1242" s="135"/>
    </row>
    <row r="1243" spans="3:40">
      <c r="C1243" s="137"/>
      <c r="D1243" s="135"/>
      <c r="E1243" s="144"/>
      <c r="F1243" s="144"/>
      <c r="O1243" s="135"/>
      <c r="P1243" s="135"/>
      <c r="AA1243" s="135"/>
      <c r="AB1243" s="135"/>
      <c r="AH1243" s="135"/>
      <c r="AM1243" s="135"/>
      <c r="AN1243" s="135"/>
    </row>
    <row r="1244" spans="3:40">
      <c r="C1244" s="137"/>
      <c r="D1244" s="135"/>
      <c r="E1244" s="144"/>
      <c r="F1244" s="144"/>
      <c r="O1244" s="135"/>
      <c r="P1244" s="135"/>
      <c r="AA1244" s="135"/>
      <c r="AB1244" s="135"/>
      <c r="AH1244" s="135"/>
      <c r="AM1244" s="135"/>
      <c r="AN1244" s="135"/>
    </row>
    <row r="1245" spans="3:40">
      <c r="C1245" s="137"/>
      <c r="D1245" s="135"/>
      <c r="E1245" s="144"/>
      <c r="F1245" s="144"/>
      <c r="O1245" s="135"/>
      <c r="P1245" s="135"/>
      <c r="AA1245" s="135"/>
      <c r="AB1245" s="135"/>
      <c r="AH1245" s="135"/>
      <c r="AM1245" s="135"/>
      <c r="AN1245" s="135"/>
    </row>
    <row r="1246" spans="3:40">
      <c r="C1246" s="137"/>
      <c r="D1246" s="135"/>
      <c r="E1246" s="144"/>
      <c r="F1246" s="144"/>
      <c r="O1246" s="135"/>
      <c r="P1246" s="135"/>
      <c r="AA1246" s="135"/>
      <c r="AB1246" s="135"/>
      <c r="AH1246" s="135"/>
      <c r="AM1246" s="135"/>
      <c r="AN1246" s="135"/>
    </row>
    <row r="1247" spans="3:40">
      <c r="C1247" s="137"/>
      <c r="D1247" s="135"/>
      <c r="E1247" s="144"/>
      <c r="F1247" s="144"/>
      <c r="O1247" s="135"/>
      <c r="P1247" s="135"/>
      <c r="AA1247" s="135"/>
      <c r="AB1247" s="135"/>
      <c r="AH1247" s="135"/>
      <c r="AM1247" s="135"/>
      <c r="AN1247" s="135"/>
    </row>
    <row r="1248" spans="3:40">
      <c r="C1248" s="137"/>
      <c r="D1248" s="135"/>
      <c r="E1248" s="144"/>
      <c r="F1248" s="144"/>
      <c r="O1248" s="135"/>
      <c r="P1248" s="135"/>
      <c r="AA1248" s="135"/>
      <c r="AB1248" s="135"/>
      <c r="AH1248" s="135"/>
      <c r="AM1248" s="135"/>
      <c r="AN1248" s="135"/>
    </row>
    <row r="1249" spans="3:40">
      <c r="C1249" s="137"/>
      <c r="D1249" s="135"/>
      <c r="E1249" s="144"/>
      <c r="F1249" s="144"/>
      <c r="O1249" s="135"/>
      <c r="P1249" s="135"/>
      <c r="AA1249" s="135"/>
      <c r="AB1249" s="135"/>
      <c r="AH1249" s="135"/>
      <c r="AM1249" s="135"/>
      <c r="AN1249" s="135"/>
    </row>
    <row r="1250" spans="3:40">
      <c r="C1250" s="137"/>
      <c r="D1250" s="135"/>
      <c r="E1250" s="144"/>
      <c r="F1250" s="144"/>
      <c r="O1250" s="135"/>
      <c r="P1250" s="135"/>
      <c r="AA1250" s="135"/>
      <c r="AB1250" s="135"/>
      <c r="AH1250" s="135"/>
      <c r="AM1250" s="135"/>
      <c r="AN1250" s="135"/>
    </row>
    <row r="1251" spans="3:40">
      <c r="C1251" s="137"/>
      <c r="D1251" s="135"/>
      <c r="E1251" s="144"/>
      <c r="F1251" s="144"/>
      <c r="O1251" s="135"/>
      <c r="P1251" s="135"/>
      <c r="AA1251" s="135"/>
      <c r="AB1251" s="135"/>
      <c r="AH1251" s="135"/>
      <c r="AM1251" s="135"/>
      <c r="AN1251" s="135"/>
    </row>
    <row r="1252" spans="3:40">
      <c r="C1252" s="137"/>
      <c r="D1252" s="135"/>
      <c r="E1252" s="144"/>
      <c r="F1252" s="144"/>
      <c r="O1252" s="135"/>
      <c r="P1252" s="135"/>
      <c r="AA1252" s="135"/>
      <c r="AB1252" s="135"/>
      <c r="AM1252" s="135"/>
      <c r="AN1252" s="135"/>
    </row>
    <row r="1253" spans="3:40">
      <c r="C1253" s="137"/>
      <c r="D1253" s="135"/>
      <c r="E1253" s="144"/>
      <c r="F1253" s="144"/>
      <c r="O1253" s="135"/>
      <c r="P1253" s="135"/>
      <c r="AA1253" s="135"/>
      <c r="AB1253" s="135"/>
      <c r="AM1253" s="135"/>
      <c r="AN1253" s="135"/>
    </row>
    <row r="1254" spans="3:40">
      <c r="C1254" s="137"/>
      <c r="D1254" s="135"/>
      <c r="E1254" s="144"/>
      <c r="F1254" s="144"/>
      <c r="O1254" s="135"/>
      <c r="P1254" s="135"/>
      <c r="AA1254" s="135"/>
      <c r="AB1254" s="135"/>
      <c r="AM1254" s="135"/>
      <c r="AN1254" s="135"/>
    </row>
    <row r="1255" spans="3:40">
      <c r="C1255" s="137"/>
      <c r="D1255" s="135"/>
      <c r="E1255" s="144"/>
      <c r="F1255" s="144"/>
      <c r="O1255" s="135"/>
      <c r="P1255" s="135"/>
      <c r="AA1255" s="135"/>
      <c r="AB1255" s="135"/>
      <c r="AM1255" s="135"/>
      <c r="AN1255" s="135"/>
    </row>
    <row r="1256" spans="3:40">
      <c r="C1256" s="137"/>
      <c r="D1256" s="135"/>
      <c r="E1256" s="144"/>
      <c r="F1256" s="144"/>
      <c r="O1256" s="135"/>
      <c r="P1256" s="135"/>
      <c r="AA1256" s="135"/>
      <c r="AB1256" s="135"/>
      <c r="AM1256" s="135"/>
      <c r="AN1256" s="135"/>
    </row>
    <row r="1257" spans="3:40">
      <c r="C1257" s="137"/>
      <c r="D1257" s="135"/>
      <c r="E1257" s="144"/>
      <c r="F1257" s="144"/>
      <c r="O1257" s="135"/>
      <c r="P1257" s="135"/>
      <c r="AA1257" s="135"/>
      <c r="AB1257" s="135"/>
      <c r="AM1257" s="135"/>
      <c r="AN1257" s="135"/>
    </row>
    <row r="1258" spans="3:40">
      <c r="C1258" s="137"/>
      <c r="D1258" s="135"/>
      <c r="E1258" s="144"/>
      <c r="F1258" s="144"/>
      <c r="O1258" s="135"/>
      <c r="P1258" s="135"/>
      <c r="AA1258" s="135"/>
      <c r="AB1258" s="135"/>
      <c r="AM1258" s="135"/>
      <c r="AN1258" s="135"/>
    </row>
    <row r="1259" spans="3:40">
      <c r="C1259" s="137"/>
      <c r="D1259" s="135"/>
      <c r="E1259" s="144"/>
      <c r="F1259" s="144"/>
      <c r="O1259" s="135"/>
      <c r="P1259" s="135"/>
      <c r="AA1259" s="135"/>
      <c r="AB1259" s="135"/>
      <c r="AM1259" s="135"/>
      <c r="AN1259" s="135"/>
    </row>
    <row r="1260" spans="3:40">
      <c r="C1260" s="137"/>
      <c r="D1260" s="135"/>
      <c r="E1260" s="144"/>
      <c r="F1260" s="144"/>
      <c r="O1260" s="135"/>
      <c r="P1260" s="135"/>
      <c r="AA1260" s="135"/>
      <c r="AB1260" s="135"/>
      <c r="AM1260" s="135"/>
      <c r="AN1260" s="135"/>
    </row>
    <row r="1261" spans="3:40">
      <c r="C1261" s="137"/>
      <c r="D1261" s="135"/>
      <c r="E1261" s="144"/>
      <c r="F1261" s="144"/>
      <c r="O1261" s="135"/>
      <c r="P1261" s="135"/>
      <c r="AA1261" s="135"/>
      <c r="AB1261" s="135"/>
      <c r="AM1261" s="135"/>
      <c r="AN1261" s="135"/>
    </row>
    <row r="1262" spans="3:40">
      <c r="C1262" s="137"/>
      <c r="D1262" s="135"/>
      <c r="E1262" s="144"/>
      <c r="F1262" s="144"/>
      <c r="O1262" s="135"/>
      <c r="P1262" s="135"/>
      <c r="AA1262" s="135"/>
      <c r="AB1262" s="135"/>
      <c r="AM1262" s="135"/>
      <c r="AN1262" s="135"/>
    </row>
    <row r="1263" spans="3:40">
      <c r="C1263" s="137"/>
      <c r="D1263" s="135"/>
      <c r="E1263" s="144"/>
      <c r="F1263" s="144"/>
      <c r="O1263" s="135"/>
      <c r="P1263" s="135"/>
      <c r="AA1263" s="135"/>
      <c r="AB1263" s="135"/>
      <c r="AM1263" s="135"/>
      <c r="AN1263" s="135"/>
    </row>
    <row r="1264" spans="3:40">
      <c r="C1264" s="137"/>
      <c r="D1264" s="135"/>
      <c r="E1264" s="144"/>
      <c r="F1264" s="144"/>
      <c r="O1264" s="135"/>
      <c r="P1264" s="135"/>
      <c r="AA1264" s="135"/>
      <c r="AB1264" s="135"/>
      <c r="AM1264" s="135"/>
      <c r="AN1264" s="135"/>
    </row>
    <row r="1265" spans="3:40">
      <c r="C1265" s="137"/>
      <c r="D1265" s="135"/>
      <c r="E1265" s="144"/>
      <c r="F1265" s="144"/>
      <c r="O1265" s="135"/>
      <c r="P1265" s="135"/>
      <c r="AA1265" s="135"/>
      <c r="AB1265" s="135"/>
      <c r="AM1265" s="135"/>
      <c r="AN1265" s="135"/>
    </row>
    <row r="1266" spans="3:40">
      <c r="C1266" s="137"/>
      <c r="D1266" s="135"/>
      <c r="E1266" s="144"/>
      <c r="F1266" s="144"/>
      <c r="O1266" s="135"/>
      <c r="P1266" s="135"/>
      <c r="AA1266" s="135"/>
      <c r="AB1266" s="135"/>
      <c r="AM1266" s="135"/>
      <c r="AN1266" s="135"/>
    </row>
    <row r="1267" spans="3:40">
      <c r="C1267" s="137"/>
      <c r="D1267" s="135"/>
      <c r="E1267" s="144"/>
      <c r="F1267" s="144"/>
      <c r="O1267" s="135"/>
      <c r="P1267" s="135"/>
      <c r="AA1267" s="135"/>
      <c r="AB1267" s="135"/>
      <c r="AM1267" s="135"/>
      <c r="AN1267" s="135"/>
    </row>
    <row r="1268" spans="3:40">
      <c r="C1268" s="137"/>
      <c r="D1268" s="135"/>
      <c r="E1268" s="144"/>
      <c r="F1268" s="144"/>
      <c r="O1268" s="135"/>
      <c r="P1268" s="135"/>
      <c r="AA1268" s="135"/>
      <c r="AB1268" s="135"/>
      <c r="AM1268" s="135"/>
      <c r="AN1268" s="135"/>
    </row>
    <row r="1269" spans="3:40">
      <c r="C1269" s="137"/>
      <c r="D1269" s="135"/>
      <c r="E1269" s="144"/>
      <c r="F1269" s="144"/>
      <c r="O1269" s="135"/>
      <c r="P1269" s="135"/>
      <c r="AA1269" s="135"/>
      <c r="AB1269" s="135"/>
      <c r="AM1269" s="135"/>
      <c r="AN1269" s="135"/>
    </row>
    <row r="1270" spans="3:40">
      <c r="C1270" s="137"/>
      <c r="D1270" s="135"/>
      <c r="E1270" s="144"/>
      <c r="F1270" s="144"/>
      <c r="O1270" s="135"/>
      <c r="P1270" s="135"/>
      <c r="AA1270" s="135"/>
      <c r="AB1270" s="135"/>
      <c r="AM1270" s="135"/>
      <c r="AN1270" s="135"/>
    </row>
    <row r="1271" spans="3:40">
      <c r="C1271" s="137"/>
      <c r="D1271" s="135"/>
      <c r="E1271" s="144"/>
      <c r="F1271" s="144"/>
      <c r="O1271" s="135"/>
      <c r="P1271" s="135"/>
      <c r="AA1271" s="135"/>
      <c r="AB1271" s="135"/>
      <c r="AM1271" s="135"/>
      <c r="AN1271" s="135"/>
    </row>
    <row r="1272" spans="3:40">
      <c r="C1272" s="137"/>
      <c r="D1272" s="135"/>
      <c r="E1272" s="144"/>
      <c r="F1272" s="144"/>
      <c r="O1272" s="135"/>
      <c r="P1272" s="135"/>
      <c r="AA1272" s="135"/>
      <c r="AB1272" s="135"/>
      <c r="AM1272" s="135"/>
      <c r="AN1272" s="135"/>
    </row>
    <row r="1273" spans="3:40">
      <c r="C1273" s="137"/>
      <c r="D1273" s="135"/>
      <c r="E1273" s="144"/>
      <c r="F1273" s="144"/>
      <c r="O1273" s="135"/>
      <c r="P1273" s="135"/>
      <c r="AA1273" s="135"/>
      <c r="AB1273" s="135"/>
      <c r="AM1273" s="135"/>
      <c r="AN1273" s="135"/>
    </row>
    <row r="1274" spans="3:40">
      <c r="C1274" s="137"/>
      <c r="D1274" s="135"/>
      <c r="E1274" s="144"/>
      <c r="F1274" s="144"/>
      <c r="O1274" s="135"/>
      <c r="P1274" s="135"/>
      <c r="AA1274" s="135"/>
      <c r="AB1274" s="135"/>
      <c r="AM1274" s="135"/>
      <c r="AN1274" s="135"/>
    </row>
    <row r="1275" spans="3:40">
      <c r="C1275" s="137"/>
      <c r="D1275" s="135"/>
      <c r="E1275" s="144"/>
      <c r="F1275" s="144"/>
      <c r="O1275" s="135"/>
      <c r="P1275" s="135"/>
      <c r="AA1275" s="135"/>
      <c r="AB1275" s="135"/>
      <c r="AM1275" s="135"/>
      <c r="AN1275" s="135"/>
    </row>
    <row r="1276" spans="3:40">
      <c r="C1276" s="137"/>
      <c r="D1276" s="135"/>
      <c r="E1276" s="144"/>
      <c r="F1276" s="144"/>
      <c r="O1276" s="135"/>
      <c r="P1276" s="135"/>
      <c r="AA1276" s="135"/>
      <c r="AB1276" s="135"/>
      <c r="AM1276" s="135"/>
      <c r="AN1276" s="135"/>
    </row>
    <row r="1277" spans="3:40">
      <c r="C1277" s="137"/>
      <c r="D1277" s="135"/>
      <c r="E1277" s="144"/>
      <c r="F1277" s="144"/>
      <c r="O1277" s="135"/>
      <c r="P1277" s="135"/>
      <c r="AA1277" s="135"/>
      <c r="AB1277" s="135"/>
      <c r="AM1277" s="135"/>
      <c r="AN1277" s="135"/>
    </row>
    <row r="1278" spans="3:40">
      <c r="C1278" s="137"/>
      <c r="D1278" s="135"/>
      <c r="E1278" s="144"/>
      <c r="F1278" s="144"/>
      <c r="O1278" s="135"/>
      <c r="P1278" s="135"/>
      <c r="AA1278" s="135"/>
      <c r="AB1278" s="135"/>
      <c r="AM1278" s="135"/>
      <c r="AN1278" s="135"/>
    </row>
    <row r="1279" spans="3:40">
      <c r="C1279" s="137"/>
      <c r="D1279" s="135"/>
      <c r="E1279" s="144"/>
      <c r="F1279" s="144"/>
      <c r="O1279" s="135"/>
      <c r="P1279" s="135"/>
      <c r="AA1279" s="135"/>
      <c r="AB1279" s="135"/>
      <c r="AM1279" s="135"/>
      <c r="AN1279" s="135"/>
    </row>
    <row r="1280" spans="3:40">
      <c r="C1280" s="137"/>
      <c r="D1280" s="135"/>
      <c r="E1280" s="144"/>
      <c r="F1280" s="144"/>
      <c r="O1280" s="135"/>
      <c r="P1280" s="135"/>
      <c r="AA1280" s="135"/>
      <c r="AB1280" s="135"/>
      <c r="AM1280" s="135"/>
      <c r="AN1280" s="135"/>
    </row>
    <row r="1281" spans="3:40">
      <c r="C1281" s="137"/>
      <c r="D1281" s="135"/>
      <c r="E1281" s="144"/>
      <c r="F1281" s="144"/>
      <c r="O1281" s="135"/>
      <c r="P1281" s="135"/>
      <c r="AA1281" s="135"/>
      <c r="AB1281" s="135"/>
      <c r="AM1281" s="135"/>
      <c r="AN1281" s="135"/>
    </row>
    <row r="1282" spans="3:40">
      <c r="C1282" s="137"/>
      <c r="D1282" s="135"/>
      <c r="E1282" s="144"/>
      <c r="F1282" s="144"/>
      <c r="O1282" s="135"/>
      <c r="P1282" s="135"/>
      <c r="AA1282" s="135"/>
      <c r="AB1282" s="135"/>
      <c r="AM1282" s="135"/>
      <c r="AN1282" s="135"/>
    </row>
    <row r="1283" spans="3:40">
      <c r="C1283" s="137"/>
      <c r="D1283" s="135"/>
      <c r="E1283" s="144"/>
      <c r="F1283" s="144"/>
      <c r="O1283" s="135"/>
      <c r="P1283" s="135"/>
      <c r="AA1283" s="135"/>
      <c r="AB1283" s="135"/>
      <c r="AM1283" s="135"/>
      <c r="AN1283" s="135"/>
    </row>
    <row r="1284" spans="3:40">
      <c r="C1284" s="137"/>
      <c r="D1284" s="135"/>
      <c r="E1284" s="144"/>
      <c r="F1284" s="144"/>
      <c r="O1284" s="135"/>
      <c r="P1284" s="135"/>
      <c r="AA1284" s="135"/>
      <c r="AB1284" s="135"/>
      <c r="AM1284" s="135"/>
      <c r="AN1284" s="135"/>
    </row>
    <row r="1285" spans="3:40">
      <c r="C1285" s="137"/>
      <c r="D1285" s="135"/>
      <c r="E1285" s="144"/>
      <c r="F1285" s="144"/>
      <c r="O1285" s="135"/>
      <c r="P1285" s="135"/>
      <c r="AA1285" s="135"/>
      <c r="AB1285" s="135"/>
      <c r="AM1285" s="135"/>
      <c r="AN1285" s="135"/>
    </row>
    <row r="1286" spans="3:40">
      <c r="C1286" s="137"/>
      <c r="D1286" s="135"/>
      <c r="E1286" s="144"/>
      <c r="F1286" s="144"/>
      <c r="O1286" s="135"/>
      <c r="P1286" s="135"/>
      <c r="AA1286" s="135"/>
      <c r="AB1286" s="135"/>
      <c r="AM1286" s="135"/>
      <c r="AN1286" s="135"/>
    </row>
    <row r="1287" spans="3:40">
      <c r="C1287" s="137"/>
      <c r="D1287" s="135"/>
      <c r="E1287" s="144"/>
      <c r="F1287" s="144"/>
      <c r="O1287" s="135"/>
      <c r="P1287" s="135"/>
      <c r="AA1287" s="135"/>
      <c r="AB1287" s="135"/>
      <c r="AM1287" s="135"/>
      <c r="AN1287" s="135"/>
    </row>
    <row r="1288" spans="3:40">
      <c r="C1288" s="137"/>
      <c r="D1288" s="135"/>
      <c r="E1288" s="144"/>
      <c r="F1288" s="144"/>
      <c r="O1288" s="135"/>
      <c r="P1288" s="135"/>
      <c r="AA1288" s="135"/>
      <c r="AB1288" s="135"/>
      <c r="AM1288" s="135"/>
      <c r="AN1288" s="135"/>
    </row>
    <row r="1289" spans="3:40">
      <c r="C1289" s="137"/>
      <c r="D1289" s="135"/>
      <c r="E1289" s="144"/>
      <c r="F1289" s="144"/>
      <c r="O1289" s="135"/>
      <c r="P1289" s="135"/>
      <c r="AA1289" s="135"/>
      <c r="AB1289" s="135"/>
      <c r="AM1289" s="135"/>
      <c r="AN1289" s="135"/>
    </row>
    <row r="1290" spans="3:40">
      <c r="C1290" s="137"/>
      <c r="D1290" s="135"/>
      <c r="E1290" s="144"/>
      <c r="F1290" s="144"/>
      <c r="O1290" s="135"/>
      <c r="P1290" s="135"/>
      <c r="AA1290" s="135"/>
      <c r="AB1290" s="135"/>
      <c r="AM1290" s="135"/>
      <c r="AN1290" s="135"/>
    </row>
    <row r="1291" spans="3:40">
      <c r="C1291" s="137"/>
      <c r="D1291" s="135"/>
      <c r="E1291" s="144"/>
      <c r="F1291" s="144"/>
      <c r="O1291" s="135"/>
      <c r="P1291" s="135"/>
      <c r="AA1291" s="135"/>
      <c r="AB1291" s="135"/>
      <c r="AM1291" s="135"/>
      <c r="AN1291" s="135"/>
    </row>
    <row r="1292" spans="3:40">
      <c r="C1292" s="137"/>
      <c r="D1292" s="135"/>
      <c r="E1292" s="144"/>
      <c r="F1292" s="144"/>
      <c r="O1292" s="135"/>
      <c r="P1292" s="135"/>
      <c r="AA1292" s="135"/>
      <c r="AB1292" s="135"/>
      <c r="AM1292" s="135"/>
      <c r="AN1292" s="135"/>
    </row>
    <row r="1293" spans="3:40">
      <c r="C1293" s="137"/>
      <c r="D1293" s="135"/>
      <c r="E1293" s="144"/>
      <c r="F1293" s="144"/>
      <c r="O1293" s="135"/>
      <c r="P1293" s="135"/>
      <c r="AA1293" s="135"/>
      <c r="AB1293" s="135"/>
      <c r="AM1293" s="135"/>
      <c r="AN1293" s="135"/>
    </row>
    <row r="1294" spans="3:40">
      <c r="C1294" s="137"/>
      <c r="D1294" s="135"/>
      <c r="E1294" s="144"/>
      <c r="F1294" s="144"/>
      <c r="O1294" s="135"/>
      <c r="P1294" s="135"/>
      <c r="AA1294" s="135"/>
      <c r="AB1294" s="135"/>
      <c r="AM1294" s="135"/>
      <c r="AN1294" s="135"/>
    </row>
    <row r="1295" spans="3:40">
      <c r="C1295" s="137"/>
      <c r="D1295" s="135"/>
      <c r="E1295" s="144"/>
      <c r="F1295" s="144"/>
      <c r="O1295" s="135"/>
      <c r="P1295" s="135"/>
      <c r="AA1295" s="135"/>
      <c r="AB1295" s="135"/>
      <c r="AM1295" s="135"/>
      <c r="AN1295" s="135"/>
    </row>
    <row r="1296" spans="3:40">
      <c r="C1296" s="137"/>
      <c r="D1296" s="135"/>
      <c r="E1296" s="144"/>
      <c r="F1296" s="144"/>
      <c r="O1296" s="135"/>
      <c r="P1296" s="135"/>
      <c r="AA1296" s="135"/>
      <c r="AB1296" s="135"/>
      <c r="AM1296" s="135"/>
      <c r="AN1296" s="135"/>
    </row>
    <row r="1297" spans="3:40">
      <c r="C1297" s="137"/>
      <c r="D1297" s="135"/>
      <c r="E1297" s="144"/>
      <c r="F1297" s="144"/>
      <c r="O1297" s="135"/>
      <c r="P1297" s="135"/>
      <c r="AA1297" s="135"/>
      <c r="AB1297" s="135"/>
      <c r="AM1297" s="135"/>
      <c r="AN1297" s="135"/>
    </row>
    <row r="1298" spans="3:40">
      <c r="C1298" s="137"/>
      <c r="D1298" s="135"/>
      <c r="E1298" s="144"/>
      <c r="F1298" s="144"/>
      <c r="O1298" s="135"/>
      <c r="P1298" s="135"/>
      <c r="AA1298" s="135"/>
      <c r="AB1298" s="135"/>
      <c r="AM1298" s="135"/>
      <c r="AN1298" s="135"/>
    </row>
    <row r="1299" spans="3:40">
      <c r="C1299" s="137"/>
      <c r="D1299" s="135"/>
      <c r="E1299" s="144"/>
      <c r="F1299" s="144"/>
      <c r="O1299" s="135"/>
      <c r="P1299" s="135"/>
      <c r="AA1299" s="135"/>
      <c r="AB1299" s="135"/>
      <c r="AM1299" s="135"/>
      <c r="AN1299" s="135"/>
    </row>
    <row r="1300" spans="3:40">
      <c r="C1300" s="137"/>
      <c r="D1300" s="135"/>
      <c r="E1300" s="144"/>
      <c r="F1300" s="144"/>
      <c r="O1300" s="135"/>
      <c r="P1300" s="135"/>
      <c r="AA1300" s="135"/>
      <c r="AB1300" s="135"/>
      <c r="AM1300" s="135"/>
      <c r="AN1300" s="135"/>
    </row>
    <row r="1301" spans="3:40">
      <c r="C1301" s="137"/>
      <c r="D1301" s="135"/>
      <c r="E1301" s="144"/>
      <c r="F1301" s="144"/>
      <c r="O1301" s="135"/>
      <c r="P1301" s="135"/>
      <c r="AA1301" s="135"/>
      <c r="AB1301" s="135"/>
      <c r="AM1301" s="135"/>
      <c r="AN1301" s="135"/>
    </row>
    <row r="1302" spans="3:40">
      <c r="C1302" s="137"/>
      <c r="D1302" s="135"/>
      <c r="E1302" s="144"/>
      <c r="F1302" s="144"/>
      <c r="O1302" s="135"/>
      <c r="P1302" s="135"/>
      <c r="AA1302" s="135"/>
      <c r="AB1302" s="135"/>
      <c r="AM1302" s="135"/>
      <c r="AN1302" s="135"/>
    </row>
    <row r="1303" spans="3:40">
      <c r="C1303" s="137"/>
      <c r="D1303" s="135"/>
      <c r="E1303" s="144"/>
      <c r="F1303" s="144"/>
      <c r="O1303" s="135"/>
      <c r="P1303" s="135"/>
      <c r="AA1303" s="135"/>
      <c r="AB1303" s="135"/>
      <c r="AM1303" s="135"/>
      <c r="AN1303" s="135"/>
    </row>
    <row r="1304" spans="3:40">
      <c r="C1304" s="137"/>
      <c r="D1304" s="135"/>
      <c r="E1304" s="144"/>
      <c r="F1304" s="144"/>
      <c r="O1304" s="135"/>
      <c r="P1304" s="135"/>
      <c r="AA1304" s="135"/>
      <c r="AB1304" s="135"/>
      <c r="AM1304" s="135"/>
      <c r="AN1304" s="135"/>
    </row>
    <row r="1305" spans="3:40">
      <c r="C1305" s="137"/>
      <c r="D1305" s="135"/>
      <c r="E1305" s="144"/>
      <c r="F1305" s="144"/>
      <c r="O1305" s="135"/>
      <c r="P1305" s="135"/>
      <c r="AA1305" s="135"/>
      <c r="AB1305" s="135"/>
      <c r="AM1305" s="135"/>
      <c r="AN1305" s="135"/>
    </row>
    <row r="1306" spans="3:40">
      <c r="C1306" s="137"/>
      <c r="D1306" s="135"/>
      <c r="E1306" s="144"/>
      <c r="F1306" s="144"/>
      <c r="O1306" s="135"/>
      <c r="P1306" s="135"/>
      <c r="AA1306" s="135"/>
      <c r="AB1306" s="135"/>
      <c r="AM1306" s="135"/>
      <c r="AN1306" s="135"/>
    </row>
    <row r="1307" spans="3:40">
      <c r="C1307" s="137"/>
      <c r="D1307" s="135"/>
      <c r="E1307" s="144"/>
      <c r="F1307" s="144"/>
      <c r="O1307" s="135"/>
      <c r="P1307" s="135"/>
      <c r="AA1307" s="135"/>
      <c r="AB1307" s="135"/>
      <c r="AM1307" s="135"/>
      <c r="AN1307" s="135"/>
    </row>
    <row r="1308" spans="3:40">
      <c r="C1308" s="137"/>
      <c r="D1308" s="135"/>
      <c r="E1308" s="144"/>
      <c r="F1308" s="144"/>
      <c r="O1308" s="135"/>
      <c r="P1308" s="135"/>
      <c r="AA1308" s="135"/>
      <c r="AB1308" s="135"/>
      <c r="AM1308" s="135"/>
      <c r="AN1308" s="135"/>
    </row>
    <row r="1309" spans="3:40">
      <c r="C1309" s="137"/>
      <c r="D1309" s="135"/>
      <c r="E1309" s="144"/>
      <c r="F1309" s="144"/>
      <c r="O1309" s="135"/>
      <c r="P1309" s="135"/>
      <c r="AA1309" s="135"/>
      <c r="AB1309" s="135"/>
      <c r="AM1309" s="135"/>
      <c r="AN1309" s="135"/>
    </row>
    <row r="1310" spans="3:40">
      <c r="C1310" s="137"/>
      <c r="D1310" s="135"/>
      <c r="E1310" s="144"/>
      <c r="F1310" s="144"/>
      <c r="O1310" s="135"/>
      <c r="P1310" s="135"/>
      <c r="AA1310" s="135"/>
      <c r="AB1310" s="135"/>
      <c r="AM1310" s="135"/>
      <c r="AN1310" s="135"/>
    </row>
    <row r="1311" spans="3:40">
      <c r="C1311" s="137"/>
      <c r="D1311" s="135"/>
      <c r="E1311" s="144"/>
      <c r="F1311" s="144"/>
      <c r="O1311" s="135"/>
      <c r="P1311" s="135"/>
      <c r="AA1311" s="135"/>
      <c r="AB1311" s="135"/>
      <c r="AM1311" s="135"/>
      <c r="AN1311" s="135"/>
    </row>
    <row r="1312" spans="3:40">
      <c r="C1312" s="137"/>
      <c r="D1312" s="135"/>
      <c r="E1312" s="144"/>
      <c r="F1312" s="144"/>
      <c r="O1312" s="135"/>
      <c r="P1312" s="135"/>
      <c r="AA1312" s="135"/>
      <c r="AB1312" s="135"/>
      <c r="AM1312" s="135"/>
      <c r="AN1312" s="135"/>
    </row>
    <row r="1313" spans="3:40">
      <c r="C1313" s="137"/>
      <c r="D1313" s="135"/>
      <c r="E1313" s="144"/>
      <c r="F1313" s="144"/>
      <c r="O1313" s="135"/>
      <c r="P1313" s="135"/>
      <c r="AA1313" s="135"/>
      <c r="AB1313" s="135"/>
      <c r="AM1313" s="135"/>
      <c r="AN1313" s="135"/>
    </row>
    <row r="1314" spans="3:40">
      <c r="C1314" s="137"/>
      <c r="D1314" s="135"/>
      <c r="E1314" s="144"/>
      <c r="F1314" s="144"/>
      <c r="O1314" s="135"/>
      <c r="P1314" s="135"/>
      <c r="AA1314" s="135"/>
      <c r="AB1314" s="135"/>
      <c r="AM1314" s="135"/>
      <c r="AN1314" s="135"/>
    </row>
    <row r="1315" spans="3:40">
      <c r="C1315" s="137"/>
      <c r="D1315" s="135"/>
      <c r="E1315" s="144"/>
      <c r="F1315" s="144"/>
      <c r="O1315" s="135"/>
      <c r="P1315" s="135"/>
      <c r="AA1315" s="135"/>
      <c r="AB1315" s="135"/>
      <c r="AM1315" s="135"/>
      <c r="AN1315" s="135"/>
    </row>
    <row r="1316" spans="3:40">
      <c r="C1316" s="137"/>
      <c r="D1316" s="135"/>
      <c r="E1316" s="144"/>
      <c r="F1316" s="144"/>
      <c r="O1316" s="135"/>
      <c r="P1316" s="135"/>
      <c r="AA1316" s="135"/>
      <c r="AB1316" s="135"/>
      <c r="AM1316" s="135"/>
      <c r="AN1316" s="135"/>
    </row>
    <row r="1317" spans="3:40">
      <c r="C1317" s="137"/>
      <c r="D1317" s="135"/>
      <c r="E1317" s="144"/>
      <c r="F1317" s="144"/>
      <c r="O1317" s="135"/>
      <c r="P1317" s="135"/>
      <c r="AA1317" s="135"/>
      <c r="AB1317" s="135"/>
      <c r="AM1317" s="135"/>
      <c r="AN1317" s="135"/>
    </row>
    <row r="1318" spans="3:40">
      <c r="C1318" s="137"/>
      <c r="D1318" s="135"/>
      <c r="E1318" s="144"/>
      <c r="F1318" s="144"/>
      <c r="O1318" s="135"/>
      <c r="P1318" s="135"/>
      <c r="AA1318" s="135"/>
      <c r="AB1318" s="135"/>
      <c r="AM1318" s="135"/>
      <c r="AN1318" s="135"/>
    </row>
    <row r="1319" spans="3:40">
      <c r="C1319" s="137"/>
      <c r="D1319" s="135"/>
      <c r="E1319" s="144"/>
      <c r="F1319" s="144"/>
      <c r="O1319" s="135"/>
      <c r="P1319" s="135"/>
      <c r="AA1319" s="135"/>
      <c r="AB1319" s="135"/>
      <c r="AM1319" s="135"/>
      <c r="AN1319" s="135"/>
    </row>
    <row r="1320" spans="3:40">
      <c r="C1320" s="137"/>
      <c r="D1320" s="135"/>
      <c r="E1320" s="144"/>
      <c r="F1320" s="144"/>
      <c r="O1320" s="135"/>
      <c r="P1320" s="135"/>
      <c r="AA1320" s="135"/>
      <c r="AB1320" s="135"/>
      <c r="AM1320" s="135"/>
      <c r="AN1320" s="135"/>
    </row>
    <row r="1321" spans="3:40">
      <c r="C1321" s="137"/>
      <c r="D1321" s="135"/>
      <c r="E1321" s="144"/>
      <c r="F1321" s="144"/>
      <c r="O1321" s="135"/>
      <c r="P1321" s="135"/>
      <c r="AA1321" s="135"/>
      <c r="AB1321" s="135"/>
      <c r="AM1321" s="135"/>
      <c r="AN1321" s="135"/>
    </row>
    <row r="1322" spans="3:40">
      <c r="C1322" s="137"/>
      <c r="D1322" s="135"/>
      <c r="E1322" s="144"/>
      <c r="F1322" s="144"/>
      <c r="O1322" s="135"/>
      <c r="P1322" s="135"/>
      <c r="AA1322" s="135"/>
      <c r="AB1322" s="135"/>
      <c r="AM1322" s="135"/>
      <c r="AN1322" s="135"/>
    </row>
    <row r="1323" spans="3:40">
      <c r="C1323" s="137"/>
      <c r="D1323" s="135"/>
      <c r="E1323" s="144"/>
      <c r="F1323" s="144"/>
      <c r="O1323" s="135"/>
      <c r="P1323" s="135"/>
      <c r="AA1323" s="135"/>
      <c r="AB1323" s="135"/>
      <c r="AM1323" s="135"/>
      <c r="AN1323" s="135"/>
    </row>
    <row r="1324" spans="3:40">
      <c r="C1324" s="137"/>
      <c r="D1324" s="135"/>
      <c r="E1324" s="144"/>
      <c r="F1324" s="144"/>
      <c r="O1324" s="135"/>
      <c r="P1324" s="135"/>
      <c r="AA1324" s="135"/>
      <c r="AB1324" s="135"/>
      <c r="AM1324" s="135"/>
      <c r="AN1324" s="135"/>
    </row>
    <row r="1325" spans="3:40">
      <c r="C1325" s="137"/>
      <c r="D1325" s="135"/>
      <c r="E1325" s="144"/>
      <c r="F1325" s="144"/>
      <c r="O1325" s="135"/>
      <c r="P1325" s="135"/>
      <c r="AA1325" s="135"/>
      <c r="AB1325" s="135"/>
      <c r="AM1325" s="135"/>
      <c r="AN1325" s="135"/>
    </row>
    <row r="1326" spans="3:40">
      <c r="C1326" s="137"/>
      <c r="D1326" s="135"/>
      <c r="E1326" s="144"/>
      <c r="F1326" s="144"/>
      <c r="O1326" s="135"/>
      <c r="P1326" s="135"/>
      <c r="AA1326" s="135"/>
      <c r="AB1326" s="135"/>
      <c r="AM1326" s="135"/>
      <c r="AN1326" s="135"/>
    </row>
    <row r="1327" spans="3:40">
      <c r="C1327" s="137"/>
      <c r="D1327" s="135"/>
      <c r="E1327" s="144"/>
      <c r="F1327" s="144"/>
      <c r="O1327" s="135"/>
      <c r="P1327" s="135"/>
      <c r="AA1327" s="135"/>
      <c r="AB1327" s="135"/>
      <c r="AM1327" s="135"/>
      <c r="AN1327" s="135"/>
    </row>
    <row r="1328" spans="3:40">
      <c r="C1328" s="137"/>
      <c r="D1328" s="135"/>
      <c r="E1328" s="144"/>
      <c r="F1328" s="144"/>
      <c r="O1328" s="135"/>
      <c r="P1328" s="135"/>
      <c r="AA1328" s="135"/>
      <c r="AB1328" s="135"/>
      <c r="AM1328" s="135"/>
      <c r="AN1328" s="135"/>
    </row>
    <row r="1329" spans="3:40">
      <c r="C1329" s="137"/>
      <c r="D1329" s="135"/>
      <c r="E1329" s="144"/>
      <c r="F1329" s="144"/>
      <c r="O1329" s="135"/>
      <c r="P1329" s="135"/>
      <c r="AA1329" s="135"/>
      <c r="AB1329" s="135"/>
      <c r="AM1329" s="135"/>
      <c r="AN1329" s="135"/>
    </row>
    <row r="1330" spans="3:40">
      <c r="C1330" s="137"/>
      <c r="D1330" s="135"/>
      <c r="E1330" s="144"/>
      <c r="F1330" s="144"/>
      <c r="O1330" s="135"/>
      <c r="P1330" s="135"/>
      <c r="AA1330" s="135"/>
      <c r="AB1330" s="135"/>
      <c r="AM1330" s="135"/>
      <c r="AN1330" s="135"/>
    </row>
    <row r="1331" spans="3:40">
      <c r="C1331" s="137"/>
      <c r="D1331" s="135"/>
      <c r="E1331" s="144"/>
      <c r="F1331" s="144"/>
      <c r="O1331" s="135"/>
      <c r="P1331" s="135"/>
      <c r="AA1331" s="135"/>
      <c r="AB1331" s="135"/>
      <c r="AM1331" s="135"/>
      <c r="AN1331" s="135"/>
    </row>
    <row r="1332" spans="3:40">
      <c r="C1332" s="137"/>
      <c r="D1332" s="135"/>
      <c r="E1332" s="144"/>
      <c r="F1332" s="144"/>
      <c r="O1332" s="135"/>
      <c r="P1332" s="135"/>
      <c r="AA1332" s="135"/>
      <c r="AB1332" s="135"/>
      <c r="AM1332" s="135"/>
      <c r="AN1332" s="135"/>
    </row>
    <row r="1333" spans="3:40">
      <c r="C1333" s="137"/>
      <c r="D1333" s="135"/>
      <c r="E1333" s="144"/>
      <c r="F1333" s="144"/>
      <c r="O1333" s="135"/>
      <c r="P1333" s="135"/>
      <c r="AA1333" s="135"/>
      <c r="AB1333" s="135"/>
      <c r="AM1333" s="135"/>
      <c r="AN1333" s="135"/>
    </row>
    <row r="1334" spans="3:40">
      <c r="C1334" s="137"/>
      <c r="D1334" s="135"/>
      <c r="E1334" s="144"/>
      <c r="F1334" s="144"/>
      <c r="O1334" s="135"/>
      <c r="P1334" s="135"/>
      <c r="AA1334" s="135"/>
      <c r="AB1334" s="135"/>
      <c r="AM1334" s="135"/>
      <c r="AN1334" s="135"/>
    </row>
    <row r="1335" spans="3:40">
      <c r="C1335" s="137"/>
      <c r="D1335" s="135"/>
      <c r="E1335" s="144"/>
      <c r="F1335" s="144"/>
      <c r="O1335" s="135"/>
      <c r="P1335" s="135"/>
      <c r="AA1335" s="135"/>
      <c r="AB1335" s="135"/>
      <c r="AM1335" s="135"/>
      <c r="AN1335" s="135"/>
    </row>
    <row r="1336" spans="3:40">
      <c r="C1336" s="137"/>
      <c r="D1336" s="135"/>
      <c r="E1336" s="144"/>
      <c r="F1336" s="144"/>
      <c r="O1336" s="135"/>
      <c r="P1336" s="135"/>
      <c r="AA1336" s="135"/>
      <c r="AB1336" s="135"/>
      <c r="AM1336" s="135"/>
      <c r="AN1336" s="135"/>
    </row>
    <row r="1337" spans="3:40">
      <c r="C1337" s="137"/>
      <c r="D1337" s="135"/>
      <c r="E1337" s="144"/>
      <c r="F1337" s="144"/>
      <c r="O1337" s="135"/>
      <c r="P1337" s="135"/>
      <c r="AA1337" s="135"/>
      <c r="AB1337" s="135"/>
      <c r="AM1337" s="135"/>
      <c r="AN1337" s="135"/>
    </row>
    <row r="1338" spans="3:40">
      <c r="C1338" s="137"/>
      <c r="D1338" s="135"/>
      <c r="E1338" s="144"/>
      <c r="F1338" s="144"/>
      <c r="O1338" s="135"/>
      <c r="P1338" s="135"/>
      <c r="AA1338" s="135"/>
      <c r="AB1338" s="135"/>
      <c r="AM1338" s="135"/>
      <c r="AN1338" s="135"/>
    </row>
    <row r="1339" spans="3:40">
      <c r="C1339" s="137"/>
      <c r="D1339" s="135"/>
      <c r="E1339" s="144"/>
      <c r="F1339" s="144"/>
      <c r="O1339" s="135"/>
      <c r="P1339" s="135"/>
      <c r="AA1339" s="135"/>
      <c r="AB1339" s="135"/>
      <c r="AM1339" s="135"/>
      <c r="AN1339" s="135"/>
    </row>
    <row r="1340" spans="3:40">
      <c r="C1340" s="137"/>
      <c r="D1340" s="135"/>
      <c r="E1340" s="144"/>
      <c r="F1340" s="144"/>
      <c r="O1340" s="135"/>
      <c r="P1340" s="135"/>
      <c r="AA1340" s="135"/>
      <c r="AB1340" s="135"/>
      <c r="AM1340" s="135"/>
      <c r="AN1340" s="135"/>
    </row>
    <row r="1341" spans="3:40">
      <c r="C1341" s="137"/>
      <c r="D1341" s="135"/>
      <c r="E1341" s="144"/>
      <c r="F1341" s="144"/>
      <c r="O1341" s="135"/>
      <c r="P1341" s="135"/>
      <c r="AA1341" s="135"/>
      <c r="AB1341" s="135"/>
      <c r="AM1341" s="135"/>
      <c r="AN1341" s="135"/>
    </row>
    <row r="1342" spans="3:40">
      <c r="C1342" s="137"/>
      <c r="D1342" s="135"/>
      <c r="E1342" s="144"/>
      <c r="F1342" s="144"/>
      <c r="O1342" s="135"/>
      <c r="P1342" s="135"/>
      <c r="AA1342" s="135"/>
      <c r="AB1342" s="135"/>
      <c r="AM1342" s="135"/>
      <c r="AN1342" s="135"/>
    </row>
    <row r="1343" spans="3:40">
      <c r="C1343" s="137"/>
      <c r="D1343" s="135"/>
      <c r="E1343" s="144"/>
      <c r="F1343" s="144"/>
      <c r="O1343" s="135"/>
      <c r="P1343" s="135"/>
      <c r="AA1343" s="135"/>
      <c r="AB1343" s="135"/>
      <c r="AM1343" s="135"/>
      <c r="AN1343" s="135"/>
    </row>
    <row r="1344" spans="3:40">
      <c r="C1344" s="137"/>
      <c r="D1344" s="135"/>
      <c r="E1344" s="144"/>
      <c r="F1344" s="144"/>
      <c r="O1344" s="135"/>
      <c r="P1344" s="135"/>
      <c r="AA1344" s="135"/>
      <c r="AB1344" s="135"/>
      <c r="AM1344" s="135"/>
      <c r="AN1344" s="135"/>
    </row>
    <row r="1345" spans="3:40">
      <c r="C1345" s="137"/>
      <c r="D1345" s="135"/>
      <c r="E1345" s="144"/>
      <c r="F1345" s="144"/>
      <c r="O1345" s="135"/>
      <c r="P1345" s="135"/>
      <c r="AA1345" s="135"/>
      <c r="AB1345" s="135"/>
      <c r="AM1345" s="135"/>
      <c r="AN1345" s="135"/>
    </row>
    <row r="1346" spans="3:40">
      <c r="C1346" s="137"/>
      <c r="D1346" s="135"/>
      <c r="E1346" s="144"/>
      <c r="F1346" s="144"/>
      <c r="O1346" s="135"/>
      <c r="P1346" s="135"/>
      <c r="AA1346" s="135"/>
      <c r="AB1346" s="135"/>
      <c r="AM1346" s="135"/>
      <c r="AN1346" s="135"/>
    </row>
    <row r="1347" spans="3:40">
      <c r="C1347" s="137"/>
      <c r="D1347" s="135"/>
      <c r="E1347" s="144"/>
      <c r="F1347" s="144"/>
      <c r="O1347" s="135"/>
      <c r="P1347" s="135"/>
      <c r="AA1347" s="135"/>
      <c r="AB1347" s="135"/>
      <c r="AM1347" s="135"/>
      <c r="AN1347" s="135"/>
    </row>
    <row r="1348" spans="3:40">
      <c r="C1348" s="137"/>
      <c r="D1348" s="135"/>
      <c r="E1348" s="144"/>
      <c r="F1348" s="144"/>
      <c r="O1348" s="135"/>
      <c r="P1348" s="135"/>
      <c r="AA1348" s="135"/>
      <c r="AB1348" s="135"/>
      <c r="AM1348" s="135"/>
      <c r="AN1348" s="135"/>
    </row>
    <row r="1349" spans="3:40">
      <c r="C1349" s="137"/>
      <c r="D1349" s="135"/>
      <c r="E1349" s="144"/>
      <c r="F1349" s="144"/>
      <c r="O1349" s="135"/>
      <c r="P1349" s="135"/>
      <c r="AA1349" s="135"/>
      <c r="AB1349" s="135"/>
      <c r="AM1349" s="135"/>
      <c r="AN1349" s="135"/>
    </row>
    <row r="1350" spans="3:40">
      <c r="C1350" s="137"/>
      <c r="D1350" s="135"/>
      <c r="E1350" s="144"/>
      <c r="F1350" s="144"/>
      <c r="O1350" s="135"/>
      <c r="P1350" s="135"/>
      <c r="AA1350" s="135"/>
      <c r="AB1350" s="135"/>
      <c r="AM1350" s="135"/>
      <c r="AN1350" s="135"/>
    </row>
    <row r="1351" spans="3:40">
      <c r="C1351" s="137"/>
      <c r="D1351" s="135"/>
      <c r="E1351" s="144"/>
      <c r="F1351" s="144"/>
      <c r="O1351" s="135"/>
      <c r="P1351" s="135"/>
      <c r="AA1351" s="135"/>
      <c r="AB1351" s="135"/>
      <c r="AM1351" s="135"/>
      <c r="AN1351" s="135"/>
    </row>
    <row r="1352" spans="3:40">
      <c r="C1352" s="137"/>
      <c r="D1352" s="135"/>
      <c r="E1352" s="144"/>
      <c r="F1352" s="144"/>
      <c r="O1352" s="135"/>
      <c r="P1352" s="135"/>
      <c r="AA1352" s="135"/>
      <c r="AB1352" s="135"/>
      <c r="AM1352" s="135"/>
      <c r="AN1352" s="135"/>
    </row>
    <row r="1353" spans="3:40">
      <c r="C1353" s="137"/>
      <c r="D1353" s="135"/>
      <c r="E1353" s="144"/>
      <c r="F1353" s="144"/>
      <c r="O1353" s="135"/>
      <c r="P1353" s="135"/>
      <c r="AA1353" s="135"/>
      <c r="AB1353" s="135"/>
      <c r="AM1353" s="135"/>
      <c r="AN1353" s="135"/>
    </row>
    <row r="1354" spans="3:40">
      <c r="C1354" s="137"/>
      <c r="D1354" s="135"/>
      <c r="E1354" s="144"/>
      <c r="F1354" s="144"/>
      <c r="O1354" s="135"/>
      <c r="P1354" s="135"/>
      <c r="AA1354" s="135"/>
      <c r="AB1354" s="135"/>
      <c r="AM1354" s="135"/>
      <c r="AN1354" s="135"/>
    </row>
    <row r="1355" spans="3:40">
      <c r="C1355" s="137"/>
      <c r="D1355" s="135"/>
      <c r="E1355" s="144"/>
      <c r="F1355" s="144"/>
      <c r="O1355" s="135"/>
      <c r="P1355" s="135"/>
      <c r="AA1355" s="135"/>
      <c r="AB1355" s="135"/>
      <c r="AM1355" s="135"/>
      <c r="AN1355" s="135"/>
    </row>
    <row r="1356" spans="3:40">
      <c r="C1356" s="137"/>
      <c r="D1356" s="135"/>
      <c r="E1356" s="144"/>
      <c r="F1356" s="144"/>
      <c r="O1356" s="135"/>
      <c r="P1356" s="135"/>
      <c r="AA1356" s="135"/>
      <c r="AB1356" s="135"/>
      <c r="AM1356" s="135"/>
      <c r="AN1356" s="135"/>
    </row>
    <row r="1357" spans="3:40">
      <c r="C1357" s="137"/>
      <c r="D1357" s="135"/>
      <c r="E1357" s="144"/>
      <c r="F1357" s="144"/>
      <c r="O1357" s="135"/>
      <c r="P1357" s="135"/>
      <c r="AA1357" s="135"/>
      <c r="AB1357" s="135"/>
      <c r="AM1357" s="135"/>
      <c r="AN1357" s="135"/>
    </row>
    <row r="1358" spans="3:40">
      <c r="C1358" s="137"/>
      <c r="D1358" s="135"/>
      <c r="E1358" s="144"/>
      <c r="F1358" s="144"/>
      <c r="O1358" s="135"/>
      <c r="P1358" s="135"/>
      <c r="AA1358" s="135"/>
      <c r="AB1358" s="135"/>
      <c r="AM1358" s="135"/>
      <c r="AN1358" s="135"/>
    </row>
    <row r="1359" spans="3:40">
      <c r="C1359" s="137"/>
      <c r="D1359" s="135"/>
      <c r="E1359" s="144"/>
      <c r="F1359" s="144"/>
      <c r="O1359" s="135"/>
      <c r="P1359" s="135"/>
      <c r="AA1359" s="135"/>
      <c r="AB1359" s="135"/>
      <c r="AM1359" s="135"/>
      <c r="AN1359" s="135"/>
    </row>
    <row r="1360" spans="3:40">
      <c r="C1360" s="137"/>
      <c r="D1360" s="135"/>
      <c r="E1360" s="144"/>
      <c r="F1360" s="144"/>
      <c r="AA1360" s="135"/>
      <c r="AB1360" s="135"/>
      <c r="AM1360" s="135"/>
      <c r="AN1360" s="135"/>
    </row>
    <row r="1361" spans="3:40">
      <c r="C1361" s="137"/>
      <c r="D1361" s="135"/>
      <c r="E1361" s="144"/>
      <c r="F1361" s="144"/>
      <c r="AA1361" s="135"/>
      <c r="AB1361" s="135"/>
      <c r="AM1361" s="135"/>
      <c r="AN1361" s="135"/>
    </row>
    <row r="1362" spans="3:40">
      <c r="C1362" s="137"/>
      <c r="D1362" s="135"/>
      <c r="E1362" s="144"/>
      <c r="F1362" s="144"/>
      <c r="AA1362" s="135"/>
      <c r="AB1362" s="135"/>
      <c r="AM1362" s="135"/>
      <c r="AN1362" s="135"/>
    </row>
    <row r="1363" spans="3:40">
      <c r="C1363" s="137"/>
      <c r="D1363" s="135"/>
      <c r="E1363" s="144"/>
      <c r="F1363" s="144"/>
      <c r="AA1363" s="135"/>
      <c r="AB1363" s="135"/>
      <c r="AM1363" s="135"/>
      <c r="AN1363" s="135"/>
    </row>
    <row r="1364" spans="3:40">
      <c r="C1364" s="137"/>
      <c r="D1364" s="135"/>
      <c r="E1364" s="144"/>
      <c r="F1364" s="144"/>
      <c r="AA1364" s="135"/>
      <c r="AB1364" s="135"/>
      <c r="AM1364" s="135"/>
      <c r="AN1364" s="135"/>
    </row>
    <row r="1365" spans="3:40">
      <c r="C1365" s="137"/>
      <c r="D1365" s="135"/>
      <c r="E1365" s="144"/>
      <c r="F1365" s="144"/>
      <c r="AA1365" s="135"/>
      <c r="AB1365" s="135"/>
      <c r="AM1365" s="135"/>
      <c r="AN1365" s="135"/>
    </row>
    <row r="1366" spans="3:40">
      <c r="C1366" s="137"/>
      <c r="D1366" s="135"/>
      <c r="E1366" s="144"/>
      <c r="F1366" s="144"/>
      <c r="AA1366" s="135"/>
      <c r="AB1366" s="135"/>
      <c r="AM1366" s="135"/>
      <c r="AN1366" s="135"/>
    </row>
    <row r="1367" spans="3:40">
      <c r="C1367" s="137"/>
      <c r="D1367" s="135"/>
      <c r="E1367" s="144"/>
      <c r="F1367" s="144"/>
      <c r="AA1367" s="135"/>
      <c r="AB1367" s="135"/>
      <c r="AM1367" s="135"/>
      <c r="AN1367" s="135"/>
    </row>
    <row r="1368" spans="3:40">
      <c r="C1368" s="137"/>
      <c r="D1368" s="135"/>
      <c r="E1368" s="144"/>
      <c r="F1368" s="144"/>
      <c r="AA1368" s="135"/>
      <c r="AB1368" s="135"/>
      <c r="AM1368" s="135"/>
      <c r="AN1368" s="135"/>
    </row>
    <row r="1369" spans="3:40">
      <c r="C1369" s="137"/>
      <c r="D1369" s="135"/>
      <c r="E1369" s="144"/>
      <c r="F1369" s="144"/>
      <c r="AA1369" s="135"/>
      <c r="AB1369" s="135"/>
      <c r="AM1369" s="135"/>
      <c r="AN1369" s="135"/>
    </row>
    <row r="1370" spans="3:40">
      <c r="C1370" s="137"/>
      <c r="D1370" s="135"/>
      <c r="E1370" s="144"/>
      <c r="F1370" s="144"/>
      <c r="AA1370" s="135"/>
      <c r="AB1370" s="135"/>
      <c r="AM1370" s="135"/>
      <c r="AN1370" s="135"/>
    </row>
    <row r="1371" spans="3:40">
      <c r="C1371" s="137"/>
      <c r="D1371" s="135"/>
      <c r="E1371" s="144"/>
      <c r="F1371" s="144"/>
      <c r="AA1371" s="135"/>
      <c r="AB1371" s="135"/>
      <c r="AM1371" s="135"/>
      <c r="AN1371" s="135"/>
    </row>
    <row r="1372" spans="3:40">
      <c r="C1372" s="137"/>
      <c r="D1372" s="135"/>
      <c r="E1372" s="144"/>
      <c r="F1372" s="144"/>
      <c r="AA1372" s="135"/>
      <c r="AB1372" s="135"/>
      <c r="AM1372" s="135"/>
      <c r="AN1372" s="135"/>
    </row>
    <row r="1373" spans="3:40">
      <c r="C1373" s="137"/>
      <c r="D1373" s="135"/>
      <c r="E1373" s="144"/>
      <c r="F1373" s="144"/>
      <c r="AA1373" s="135"/>
      <c r="AB1373" s="135"/>
      <c r="AM1373" s="135"/>
      <c r="AN1373" s="135"/>
    </row>
    <row r="1374" spans="3:40">
      <c r="C1374" s="137"/>
      <c r="D1374" s="135"/>
      <c r="E1374" s="144"/>
      <c r="F1374" s="144"/>
      <c r="AA1374" s="135"/>
      <c r="AB1374" s="135"/>
      <c r="AM1374" s="135"/>
      <c r="AN1374" s="135"/>
    </row>
    <row r="1375" spans="3:40">
      <c r="C1375" s="137"/>
      <c r="D1375" s="135"/>
      <c r="E1375" s="144"/>
      <c r="F1375" s="144"/>
      <c r="AA1375" s="135"/>
      <c r="AB1375" s="135"/>
      <c r="AM1375" s="135"/>
      <c r="AN1375" s="135"/>
    </row>
    <row r="1376" spans="3:40">
      <c r="C1376" s="137"/>
      <c r="D1376" s="135"/>
      <c r="E1376" s="144"/>
      <c r="F1376" s="144"/>
      <c r="AA1376" s="135"/>
      <c r="AB1376" s="135"/>
      <c r="AM1376" s="135"/>
      <c r="AN1376" s="135"/>
    </row>
    <row r="1377" spans="3:40">
      <c r="C1377" s="137"/>
      <c r="D1377" s="135"/>
      <c r="E1377" s="144"/>
      <c r="F1377" s="144"/>
      <c r="AA1377" s="135"/>
      <c r="AB1377" s="135"/>
      <c r="AM1377" s="135"/>
      <c r="AN1377" s="135"/>
    </row>
    <row r="1378" spans="3:40">
      <c r="C1378" s="137"/>
      <c r="D1378" s="135"/>
      <c r="E1378" s="144"/>
      <c r="F1378" s="144"/>
      <c r="AA1378" s="135"/>
      <c r="AB1378" s="135"/>
      <c r="AM1378" s="135"/>
      <c r="AN1378" s="135"/>
    </row>
    <row r="1379" spans="3:40">
      <c r="C1379" s="137"/>
      <c r="D1379" s="135"/>
      <c r="E1379" s="144"/>
      <c r="F1379" s="144"/>
      <c r="AA1379" s="135"/>
      <c r="AB1379" s="135"/>
      <c r="AM1379" s="135"/>
      <c r="AN1379" s="135"/>
    </row>
    <row r="1380" spans="3:40">
      <c r="C1380" s="137"/>
      <c r="D1380" s="135"/>
      <c r="E1380" s="144"/>
      <c r="F1380" s="144"/>
      <c r="AA1380" s="135"/>
      <c r="AB1380" s="135"/>
      <c r="AM1380" s="135"/>
      <c r="AN1380" s="135"/>
    </row>
    <row r="1381" spans="3:40">
      <c r="C1381" s="137"/>
      <c r="D1381" s="135"/>
      <c r="E1381" s="144"/>
      <c r="F1381" s="144"/>
      <c r="AA1381" s="135"/>
      <c r="AB1381" s="135"/>
      <c r="AM1381" s="135"/>
      <c r="AN1381" s="135"/>
    </row>
    <row r="1382" spans="3:40">
      <c r="C1382" s="137"/>
      <c r="D1382" s="135"/>
      <c r="E1382" s="144"/>
      <c r="F1382" s="144"/>
      <c r="AA1382" s="135"/>
      <c r="AB1382" s="135"/>
      <c r="AM1382" s="135"/>
      <c r="AN1382" s="135"/>
    </row>
    <row r="1383" spans="3:40">
      <c r="C1383" s="137"/>
      <c r="D1383" s="135"/>
      <c r="E1383" s="144"/>
      <c r="F1383" s="144"/>
      <c r="AA1383" s="135"/>
      <c r="AB1383" s="135"/>
      <c r="AM1383" s="135"/>
      <c r="AN1383" s="135"/>
    </row>
    <row r="1384" spans="3:40">
      <c r="C1384" s="137"/>
      <c r="D1384" s="135"/>
      <c r="E1384" s="144"/>
      <c r="F1384" s="144"/>
      <c r="AA1384" s="135"/>
      <c r="AB1384" s="135"/>
      <c r="AM1384" s="135"/>
      <c r="AN1384" s="135"/>
    </row>
    <row r="1385" spans="3:40">
      <c r="C1385" s="137"/>
      <c r="D1385" s="135"/>
      <c r="E1385" s="144"/>
      <c r="F1385" s="144"/>
      <c r="AA1385" s="135"/>
      <c r="AB1385" s="135"/>
      <c r="AM1385" s="135"/>
      <c r="AN1385" s="135"/>
    </row>
    <row r="1386" spans="3:40">
      <c r="C1386" s="137"/>
      <c r="D1386" s="135"/>
      <c r="E1386" s="144"/>
      <c r="F1386" s="144"/>
      <c r="AA1386" s="135"/>
      <c r="AB1386" s="135"/>
      <c r="AM1386" s="135"/>
      <c r="AN1386" s="135"/>
    </row>
    <row r="1387" spans="3:40">
      <c r="C1387" s="137"/>
      <c r="D1387" s="135"/>
      <c r="E1387" s="144"/>
      <c r="F1387" s="144"/>
      <c r="AA1387" s="135"/>
      <c r="AB1387" s="135"/>
      <c r="AM1387" s="135"/>
      <c r="AN1387" s="135"/>
    </row>
    <row r="1388" spans="3:40">
      <c r="C1388" s="137"/>
      <c r="D1388" s="135"/>
      <c r="E1388" s="144"/>
      <c r="F1388" s="144"/>
      <c r="AA1388" s="135"/>
      <c r="AB1388" s="135"/>
      <c r="AM1388" s="135"/>
      <c r="AN1388" s="135"/>
    </row>
    <row r="1389" spans="3:40">
      <c r="C1389" s="137"/>
      <c r="D1389" s="135"/>
      <c r="E1389" s="144"/>
      <c r="F1389" s="144"/>
      <c r="AA1389" s="135"/>
      <c r="AB1389" s="135"/>
      <c r="AM1389" s="135"/>
      <c r="AN1389" s="135"/>
    </row>
    <row r="1390" spans="3:40">
      <c r="C1390" s="137"/>
      <c r="D1390" s="135"/>
      <c r="E1390" s="144"/>
      <c r="F1390" s="144"/>
      <c r="AA1390" s="135"/>
      <c r="AB1390" s="135"/>
      <c r="AM1390" s="135"/>
      <c r="AN1390" s="135"/>
    </row>
    <row r="1391" spans="3:40">
      <c r="C1391" s="137"/>
      <c r="D1391" s="135"/>
      <c r="E1391" s="144"/>
      <c r="F1391" s="144"/>
      <c r="AA1391" s="135"/>
      <c r="AB1391" s="135"/>
      <c r="AM1391" s="135"/>
      <c r="AN1391" s="135"/>
    </row>
    <row r="1392" spans="3:40">
      <c r="C1392" s="137"/>
      <c r="D1392" s="135"/>
      <c r="E1392" s="144"/>
      <c r="F1392" s="144"/>
      <c r="AA1392" s="135"/>
      <c r="AB1392" s="135"/>
      <c r="AM1392" s="135"/>
      <c r="AN1392" s="135"/>
    </row>
    <row r="1393" spans="3:40">
      <c r="C1393" s="137"/>
      <c r="D1393" s="135"/>
      <c r="E1393" s="144"/>
      <c r="F1393" s="144"/>
      <c r="AA1393" s="135"/>
      <c r="AB1393" s="135"/>
      <c r="AM1393" s="135"/>
      <c r="AN1393" s="135"/>
    </row>
    <row r="1394" spans="3:40">
      <c r="C1394" s="137"/>
      <c r="D1394" s="135"/>
      <c r="E1394" s="144"/>
      <c r="F1394" s="144"/>
      <c r="AA1394" s="135"/>
      <c r="AB1394" s="135"/>
      <c r="AM1394" s="135"/>
      <c r="AN1394" s="135"/>
    </row>
    <row r="1395" spans="3:40">
      <c r="C1395" s="137"/>
      <c r="D1395" s="135"/>
      <c r="E1395" s="144"/>
      <c r="F1395" s="144"/>
      <c r="AA1395" s="135"/>
      <c r="AB1395" s="135"/>
      <c r="AM1395" s="135"/>
      <c r="AN1395" s="135"/>
    </row>
    <row r="1396" spans="3:40">
      <c r="C1396" s="137"/>
      <c r="D1396" s="135"/>
      <c r="E1396" s="144"/>
      <c r="F1396" s="144"/>
      <c r="AA1396" s="135"/>
      <c r="AB1396" s="135"/>
      <c r="AM1396" s="135"/>
      <c r="AN1396" s="135"/>
    </row>
    <row r="1397" spans="3:40">
      <c r="C1397" s="137"/>
      <c r="D1397" s="135"/>
      <c r="E1397" s="144"/>
      <c r="F1397" s="144"/>
      <c r="AA1397" s="135"/>
      <c r="AB1397" s="135"/>
      <c r="AM1397" s="135"/>
      <c r="AN1397" s="135"/>
    </row>
    <row r="1398" spans="3:40">
      <c r="C1398" s="137"/>
      <c r="D1398" s="135"/>
      <c r="E1398" s="144"/>
      <c r="F1398" s="144"/>
      <c r="AA1398" s="135"/>
      <c r="AB1398" s="135"/>
      <c r="AM1398" s="135"/>
      <c r="AN1398" s="135"/>
    </row>
    <row r="1399" spans="3:40">
      <c r="C1399" s="137"/>
      <c r="D1399" s="135"/>
      <c r="E1399" s="144"/>
      <c r="F1399" s="144"/>
      <c r="AA1399" s="135"/>
      <c r="AB1399" s="135"/>
      <c r="AM1399" s="135"/>
      <c r="AN1399" s="135"/>
    </row>
    <row r="1400" spans="3:40">
      <c r="C1400" s="137"/>
      <c r="D1400" s="135"/>
      <c r="E1400" s="144"/>
      <c r="F1400" s="144"/>
      <c r="AA1400" s="135"/>
      <c r="AB1400" s="135"/>
      <c r="AM1400" s="135"/>
      <c r="AN1400" s="135"/>
    </row>
    <row r="1401" spans="3:40">
      <c r="C1401" s="137"/>
      <c r="D1401" s="135"/>
      <c r="E1401" s="144"/>
      <c r="F1401" s="144"/>
      <c r="AA1401" s="135"/>
      <c r="AB1401" s="135"/>
      <c r="AM1401" s="135"/>
      <c r="AN1401" s="135"/>
    </row>
    <row r="1402" spans="3:40">
      <c r="C1402" s="137"/>
      <c r="D1402" s="135"/>
      <c r="E1402" s="144"/>
      <c r="F1402" s="144"/>
      <c r="AA1402" s="135"/>
      <c r="AB1402" s="135"/>
      <c r="AM1402" s="135"/>
      <c r="AN1402" s="135"/>
    </row>
    <row r="1403" spans="3:40">
      <c r="C1403" s="137"/>
      <c r="D1403" s="135"/>
      <c r="E1403" s="144"/>
      <c r="F1403" s="144"/>
      <c r="AA1403" s="135"/>
      <c r="AB1403" s="135"/>
      <c r="AM1403" s="135"/>
      <c r="AN1403" s="135"/>
    </row>
    <row r="1404" spans="3:40">
      <c r="C1404" s="137"/>
      <c r="D1404" s="135"/>
      <c r="E1404" s="144"/>
      <c r="F1404" s="144"/>
      <c r="AA1404" s="135"/>
      <c r="AB1404" s="135"/>
      <c r="AM1404" s="135"/>
      <c r="AN1404" s="135"/>
    </row>
    <row r="1405" spans="3:40">
      <c r="C1405" s="137"/>
      <c r="D1405" s="135"/>
      <c r="E1405" s="144"/>
      <c r="F1405" s="144"/>
      <c r="AA1405" s="135"/>
      <c r="AB1405" s="135"/>
      <c r="AM1405" s="135"/>
      <c r="AN1405" s="135"/>
    </row>
    <row r="1406" spans="3:40">
      <c r="C1406" s="137"/>
      <c r="D1406" s="135"/>
      <c r="E1406" s="144"/>
      <c r="F1406" s="144"/>
      <c r="AA1406" s="135"/>
      <c r="AB1406" s="135"/>
      <c r="AM1406" s="135"/>
      <c r="AN1406" s="135"/>
    </row>
    <row r="1407" spans="3:40">
      <c r="C1407" s="137"/>
      <c r="D1407" s="135"/>
      <c r="E1407" s="144"/>
      <c r="F1407" s="144"/>
      <c r="AA1407" s="135"/>
      <c r="AB1407" s="135"/>
      <c r="AM1407" s="135"/>
      <c r="AN1407" s="135"/>
    </row>
    <row r="1408" spans="3:40">
      <c r="C1408" s="137"/>
      <c r="D1408" s="135"/>
      <c r="E1408" s="144"/>
      <c r="F1408" s="144"/>
      <c r="AA1408" s="135"/>
      <c r="AB1408" s="135"/>
      <c r="AM1408" s="135"/>
      <c r="AN1408" s="135"/>
    </row>
    <row r="1409" spans="3:40">
      <c r="C1409" s="137"/>
      <c r="D1409" s="135"/>
      <c r="E1409" s="144"/>
      <c r="F1409" s="144"/>
      <c r="AA1409" s="135"/>
      <c r="AB1409" s="135"/>
      <c r="AM1409" s="135"/>
      <c r="AN1409" s="135"/>
    </row>
    <row r="1410" spans="3:40">
      <c r="C1410" s="137"/>
      <c r="D1410" s="135"/>
      <c r="E1410" s="144"/>
      <c r="F1410" s="144"/>
      <c r="AA1410" s="135"/>
      <c r="AB1410" s="135"/>
      <c r="AM1410" s="135"/>
      <c r="AN1410" s="135"/>
    </row>
    <row r="1411" spans="3:40">
      <c r="C1411" s="137"/>
      <c r="D1411" s="135"/>
      <c r="E1411" s="144"/>
      <c r="F1411" s="144"/>
      <c r="AA1411" s="135"/>
      <c r="AB1411" s="135"/>
      <c r="AM1411" s="135"/>
      <c r="AN1411" s="135"/>
    </row>
    <row r="1412" spans="3:40">
      <c r="C1412" s="137"/>
      <c r="D1412" s="135"/>
      <c r="E1412" s="144"/>
      <c r="F1412" s="144"/>
      <c r="AA1412" s="135"/>
      <c r="AB1412" s="135"/>
      <c r="AM1412" s="135"/>
      <c r="AN1412" s="135"/>
    </row>
    <row r="1413" spans="3:40">
      <c r="C1413" s="137"/>
      <c r="D1413" s="135"/>
      <c r="E1413" s="144"/>
      <c r="F1413" s="144"/>
      <c r="AA1413" s="135"/>
      <c r="AB1413" s="135"/>
      <c r="AM1413" s="135"/>
      <c r="AN1413" s="135"/>
    </row>
    <row r="1414" spans="3:40">
      <c r="C1414" s="137"/>
      <c r="D1414" s="135"/>
      <c r="E1414" s="144"/>
      <c r="F1414" s="144"/>
      <c r="AA1414" s="135"/>
      <c r="AB1414" s="135"/>
      <c r="AM1414" s="135"/>
      <c r="AN1414" s="135"/>
    </row>
    <row r="1415" spans="3:40">
      <c r="C1415" s="137"/>
      <c r="D1415" s="135"/>
      <c r="E1415" s="144"/>
      <c r="F1415" s="144"/>
      <c r="AA1415" s="135"/>
      <c r="AB1415" s="135"/>
      <c r="AM1415" s="135"/>
      <c r="AN1415" s="135"/>
    </row>
    <row r="1416" spans="3:40">
      <c r="C1416" s="137"/>
      <c r="D1416" s="135"/>
      <c r="E1416" s="144"/>
      <c r="F1416" s="144"/>
      <c r="AA1416" s="135"/>
      <c r="AB1416" s="135"/>
      <c r="AM1416" s="135"/>
      <c r="AN1416" s="135"/>
    </row>
    <row r="1417" spans="3:40">
      <c r="C1417" s="137"/>
      <c r="D1417" s="135"/>
      <c r="E1417" s="144"/>
      <c r="F1417" s="144"/>
      <c r="AA1417" s="135"/>
      <c r="AB1417" s="135"/>
      <c r="AM1417" s="135"/>
      <c r="AN1417" s="135"/>
    </row>
    <row r="1418" spans="3:40">
      <c r="C1418" s="137"/>
      <c r="D1418" s="135"/>
      <c r="E1418" s="144"/>
      <c r="F1418" s="144"/>
      <c r="AA1418" s="135"/>
      <c r="AB1418" s="135"/>
      <c r="AM1418" s="135"/>
      <c r="AN1418" s="135"/>
    </row>
    <row r="1419" spans="3:40">
      <c r="C1419" s="137"/>
      <c r="D1419" s="135"/>
      <c r="E1419" s="144"/>
      <c r="F1419" s="144"/>
      <c r="AA1419" s="135"/>
      <c r="AB1419" s="135"/>
      <c r="AM1419" s="135"/>
      <c r="AN1419" s="135"/>
    </row>
    <row r="1420" spans="3:40">
      <c r="C1420" s="137"/>
      <c r="D1420" s="135"/>
      <c r="E1420" s="144"/>
      <c r="F1420" s="144"/>
      <c r="AA1420" s="135"/>
      <c r="AB1420" s="135"/>
      <c r="AM1420" s="135"/>
      <c r="AN1420" s="135"/>
    </row>
    <row r="1421" spans="3:40">
      <c r="C1421" s="137"/>
      <c r="D1421" s="135"/>
      <c r="E1421" s="144"/>
      <c r="F1421" s="144"/>
      <c r="AA1421" s="135"/>
      <c r="AB1421" s="135"/>
      <c r="AM1421" s="135"/>
      <c r="AN1421" s="135"/>
    </row>
    <row r="1422" spans="3:40">
      <c r="C1422" s="137"/>
      <c r="D1422" s="135"/>
      <c r="E1422" s="144"/>
      <c r="F1422" s="144"/>
      <c r="AA1422" s="135"/>
      <c r="AB1422" s="135"/>
      <c r="AM1422" s="135"/>
      <c r="AN1422" s="135"/>
    </row>
    <row r="1423" spans="3:40">
      <c r="C1423" s="137"/>
      <c r="D1423" s="135"/>
      <c r="E1423" s="144"/>
      <c r="F1423" s="144"/>
      <c r="AA1423" s="135"/>
      <c r="AB1423" s="135"/>
      <c r="AM1423" s="135"/>
      <c r="AN1423" s="135"/>
    </row>
    <row r="1424" spans="3:40">
      <c r="C1424" s="137"/>
      <c r="D1424" s="135"/>
      <c r="E1424" s="144"/>
      <c r="F1424" s="144"/>
      <c r="AA1424" s="135"/>
      <c r="AB1424" s="135"/>
      <c r="AM1424" s="135"/>
      <c r="AN1424" s="135"/>
    </row>
    <row r="1425" spans="3:40">
      <c r="C1425" s="137"/>
      <c r="D1425" s="135"/>
      <c r="E1425" s="144"/>
      <c r="F1425" s="144"/>
      <c r="AA1425" s="135"/>
      <c r="AB1425" s="135"/>
      <c r="AM1425" s="135"/>
      <c r="AN1425" s="135"/>
    </row>
    <row r="1426" spans="3:40">
      <c r="C1426" s="137"/>
      <c r="D1426" s="135"/>
      <c r="E1426" s="144"/>
      <c r="F1426" s="144"/>
      <c r="AA1426" s="135"/>
      <c r="AB1426" s="135"/>
      <c r="AM1426" s="135"/>
      <c r="AN1426" s="135"/>
    </row>
    <row r="1427" spans="3:40">
      <c r="C1427" s="137"/>
      <c r="D1427" s="135"/>
      <c r="E1427" s="144"/>
      <c r="F1427" s="144"/>
      <c r="AA1427" s="135"/>
      <c r="AB1427" s="135"/>
      <c r="AM1427" s="135"/>
      <c r="AN1427" s="135"/>
    </row>
    <row r="1428" spans="3:40">
      <c r="C1428" s="137"/>
      <c r="D1428" s="135"/>
      <c r="E1428" s="144"/>
      <c r="F1428" s="144"/>
      <c r="AA1428" s="135"/>
      <c r="AB1428" s="135"/>
      <c r="AM1428" s="135"/>
      <c r="AN1428" s="135"/>
    </row>
    <row r="1429" spans="3:40">
      <c r="C1429" s="137"/>
      <c r="D1429" s="135"/>
      <c r="E1429" s="144"/>
      <c r="F1429" s="144"/>
      <c r="AA1429" s="135"/>
      <c r="AB1429" s="135"/>
      <c r="AM1429" s="135"/>
      <c r="AN1429" s="135"/>
    </row>
    <row r="1430" spans="3:40">
      <c r="C1430" s="137"/>
      <c r="D1430" s="135"/>
      <c r="E1430" s="144"/>
      <c r="F1430" s="144"/>
      <c r="AA1430" s="135"/>
      <c r="AB1430" s="135"/>
      <c r="AM1430" s="135"/>
      <c r="AN1430" s="135"/>
    </row>
    <row r="1431" spans="3:40">
      <c r="C1431" s="137"/>
      <c r="D1431" s="135"/>
      <c r="E1431" s="144"/>
      <c r="F1431" s="144"/>
      <c r="AA1431" s="135"/>
      <c r="AB1431" s="135"/>
      <c r="AM1431" s="135"/>
      <c r="AN1431" s="135"/>
    </row>
    <row r="1432" spans="3:40">
      <c r="C1432" s="137"/>
      <c r="D1432" s="135"/>
      <c r="E1432" s="144"/>
      <c r="F1432" s="144"/>
      <c r="AA1432" s="135"/>
      <c r="AB1432" s="135"/>
      <c r="AM1432" s="135"/>
      <c r="AN1432" s="135"/>
    </row>
    <row r="1433" spans="3:40">
      <c r="C1433" s="137"/>
      <c r="D1433" s="135"/>
      <c r="E1433" s="144"/>
      <c r="F1433" s="144"/>
      <c r="AA1433" s="135"/>
      <c r="AB1433" s="135"/>
      <c r="AM1433" s="135"/>
      <c r="AN1433" s="135"/>
    </row>
    <row r="1434" spans="3:40">
      <c r="C1434" s="137"/>
      <c r="D1434" s="135"/>
      <c r="E1434" s="144"/>
      <c r="F1434" s="144"/>
      <c r="AA1434" s="135"/>
      <c r="AB1434" s="135"/>
      <c r="AM1434" s="135"/>
      <c r="AN1434" s="135"/>
    </row>
    <row r="1435" spans="3:40">
      <c r="C1435" s="137"/>
      <c r="D1435" s="135"/>
      <c r="E1435" s="144"/>
      <c r="F1435" s="144"/>
      <c r="AA1435" s="135"/>
      <c r="AB1435" s="135"/>
      <c r="AM1435" s="135"/>
      <c r="AN1435" s="135"/>
    </row>
    <row r="1436" spans="3:40">
      <c r="C1436" s="137"/>
      <c r="D1436" s="135"/>
      <c r="E1436" s="144"/>
      <c r="F1436" s="144"/>
      <c r="AA1436" s="135"/>
      <c r="AB1436" s="135"/>
      <c r="AM1436" s="135"/>
      <c r="AN1436" s="135"/>
    </row>
    <row r="1437" spans="3:40">
      <c r="C1437" s="137"/>
      <c r="D1437" s="135"/>
      <c r="E1437" s="144"/>
      <c r="F1437" s="144"/>
      <c r="AA1437" s="135"/>
      <c r="AB1437" s="135"/>
      <c r="AM1437" s="135"/>
      <c r="AN1437" s="135"/>
    </row>
    <row r="1438" spans="3:40">
      <c r="C1438" s="137"/>
      <c r="D1438" s="135"/>
      <c r="E1438" s="144"/>
      <c r="F1438" s="144"/>
      <c r="AA1438" s="135"/>
      <c r="AB1438" s="135"/>
      <c r="AM1438" s="135"/>
      <c r="AN1438" s="135"/>
    </row>
    <row r="1439" spans="3:40">
      <c r="C1439" s="137"/>
      <c r="D1439" s="135"/>
      <c r="E1439" s="144"/>
      <c r="F1439" s="144"/>
      <c r="AA1439" s="135"/>
      <c r="AB1439" s="135"/>
      <c r="AM1439" s="135"/>
      <c r="AN1439" s="135"/>
    </row>
    <row r="1440" spans="3:40">
      <c r="C1440" s="137"/>
      <c r="D1440" s="135"/>
      <c r="E1440" s="144"/>
      <c r="F1440" s="144"/>
      <c r="AA1440" s="135"/>
      <c r="AB1440" s="135"/>
      <c r="AM1440" s="135"/>
      <c r="AN1440" s="135"/>
    </row>
    <row r="1441" spans="3:40">
      <c r="C1441" s="137"/>
      <c r="D1441" s="135"/>
      <c r="E1441" s="144"/>
      <c r="F1441" s="144"/>
      <c r="AA1441" s="135"/>
      <c r="AB1441" s="135"/>
      <c r="AM1441" s="135"/>
      <c r="AN1441" s="135"/>
    </row>
    <row r="1442" spans="3:40">
      <c r="C1442" s="137"/>
      <c r="D1442" s="135"/>
      <c r="E1442" s="144"/>
      <c r="F1442" s="144"/>
      <c r="AA1442" s="135"/>
      <c r="AB1442" s="135"/>
      <c r="AM1442" s="135"/>
      <c r="AN1442" s="135"/>
    </row>
    <row r="1443" spans="3:40">
      <c r="C1443" s="137"/>
      <c r="D1443" s="135"/>
      <c r="E1443" s="144"/>
      <c r="F1443" s="144"/>
      <c r="AA1443" s="135"/>
      <c r="AB1443" s="135"/>
      <c r="AM1443" s="135"/>
      <c r="AN1443" s="135"/>
    </row>
    <row r="1444" spans="3:40">
      <c r="C1444" s="137"/>
      <c r="D1444" s="135"/>
      <c r="E1444" s="144"/>
      <c r="F1444" s="144"/>
      <c r="AA1444" s="135"/>
      <c r="AB1444" s="135"/>
      <c r="AM1444" s="135"/>
      <c r="AN1444" s="135"/>
    </row>
    <row r="1445" spans="3:40">
      <c r="C1445" s="137"/>
      <c r="D1445" s="135"/>
      <c r="E1445" s="144"/>
      <c r="F1445" s="144"/>
      <c r="AA1445" s="135"/>
      <c r="AB1445" s="135"/>
      <c r="AM1445" s="135"/>
      <c r="AN1445" s="135"/>
    </row>
    <row r="1446" spans="3:40">
      <c r="C1446" s="137"/>
      <c r="D1446" s="135"/>
      <c r="E1446" s="144"/>
      <c r="F1446" s="144"/>
      <c r="AA1446" s="135"/>
      <c r="AB1446" s="135"/>
      <c r="AM1446" s="135"/>
      <c r="AN1446" s="135"/>
    </row>
    <row r="1447" spans="3:40">
      <c r="C1447" s="137"/>
      <c r="D1447" s="135"/>
      <c r="E1447" s="144"/>
      <c r="F1447" s="144"/>
      <c r="AA1447" s="135"/>
      <c r="AB1447" s="135"/>
      <c r="AM1447" s="135"/>
      <c r="AN1447" s="135"/>
    </row>
    <row r="1448" spans="3:40">
      <c r="C1448" s="137"/>
      <c r="D1448" s="135"/>
      <c r="E1448" s="144"/>
      <c r="F1448" s="144"/>
      <c r="AA1448" s="135"/>
      <c r="AB1448" s="135"/>
      <c r="AM1448" s="135"/>
      <c r="AN1448" s="135"/>
    </row>
    <row r="1449" spans="3:40">
      <c r="C1449" s="137"/>
      <c r="D1449" s="135"/>
      <c r="E1449" s="144"/>
      <c r="F1449" s="144"/>
      <c r="AA1449" s="135"/>
      <c r="AB1449" s="135"/>
      <c r="AM1449" s="135"/>
      <c r="AN1449" s="135"/>
    </row>
    <row r="1450" spans="3:40">
      <c r="C1450" s="137"/>
      <c r="D1450" s="135"/>
      <c r="E1450" s="144"/>
      <c r="F1450" s="144"/>
      <c r="AA1450" s="135"/>
      <c r="AB1450" s="135"/>
      <c r="AM1450" s="135"/>
      <c r="AN1450" s="135"/>
    </row>
    <row r="1451" spans="3:40">
      <c r="C1451" s="137"/>
      <c r="D1451" s="135"/>
      <c r="E1451" s="144"/>
      <c r="F1451" s="144"/>
      <c r="AA1451" s="135"/>
      <c r="AB1451" s="135"/>
      <c r="AM1451" s="135"/>
      <c r="AN1451" s="135"/>
    </row>
    <row r="1452" spans="3:40">
      <c r="C1452" s="137"/>
      <c r="D1452" s="135"/>
      <c r="E1452" s="144"/>
      <c r="F1452" s="144"/>
      <c r="AA1452" s="135"/>
      <c r="AB1452" s="135"/>
      <c r="AM1452" s="135"/>
      <c r="AN1452" s="135"/>
    </row>
    <row r="1453" spans="3:40">
      <c r="C1453" s="137"/>
      <c r="D1453" s="135"/>
      <c r="E1453" s="144"/>
      <c r="F1453" s="144"/>
      <c r="AA1453" s="135"/>
      <c r="AB1453" s="135"/>
      <c r="AM1453" s="135"/>
      <c r="AN1453" s="135"/>
    </row>
    <row r="1454" spans="3:40">
      <c r="C1454" s="137"/>
      <c r="D1454" s="135"/>
      <c r="E1454" s="144"/>
      <c r="F1454" s="144"/>
      <c r="AA1454" s="135"/>
      <c r="AB1454" s="135"/>
      <c r="AM1454" s="135"/>
      <c r="AN1454" s="135"/>
    </row>
    <row r="1455" spans="3:40">
      <c r="C1455" s="137"/>
      <c r="D1455" s="135"/>
      <c r="E1455" s="144"/>
      <c r="F1455" s="144"/>
      <c r="AA1455" s="135"/>
      <c r="AB1455" s="135"/>
      <c r="AM1455" s="135"/>
      <c r="AN1455" s="135"/>
    </row>
    <row r="1456" spans="3:40">
      <c r="C1456" s="137"/>
      <c r="D1456" s="135"/>
      <c r="E1456" s="144"/>
      <c r="F1456" s="144"/>
      <c r="AA1456" s="135"/>
      <c r="AB1456" s="135"/>
      <c r="AM1456" s="135"/>
      <c r="AN1456" s="135"/>
    </row>
    <row r="1457" spans="3:40">
      <c r="C1457" s="137"/>
      <c r="D1457" s="135"/>
      <c r="E1457" s="144"/>
      <c r="F1457" s="144"/>
      <c r="AA1457" s="135"/>
      <c r="AB1457" s="135"/>
      <c r="AM1457" s="135"/>
      <c r="AN1457" s="135"/>
    </row>
    <row r="1458" spans="3:40">
      <c r="C1458" s="137"/>
      <c r="D1458" s="135"/>
      <c r="E1458" s="144"/>
      <c r="F1458" s="144"/>
      <c r="AA1458" s="135"/>
      <c r="AB1458" s="135"/>
      <c r="AM1458" s="135"/>
      <c r="AN1458" s="135"/>
    </row>
    <row r="1459" spans="3:40">
      <c r="C1459" s="137"/>
      <c r="D1459" s="135"/>
      <c r="E1459" s="144"/>
      <c r="F1459" s="144"/>
      <c r="AA1459" s="135"/>
      <c r="AB1459" s="135"/>
      <c r="AM1459" s="135"/>
      <c r="AN1459" s="135"/>
    </row>
    <row r="1460" spans="3:40">
      <c r="C1460" s="137"/>
      <c r="D1460" s="135"/>
      <c r="E1460" s="144"/>
      <c r="F1460" s="144"/>
      <c r="AA1460" s="135"/>
      <c r="AB1460" s="135"/>
      <c r="AM1460" s="135"/>
      <c r="AN1460" s="135"/>
    </row>
    <row r="1461" spans="3:40">
      <c r="C1461" s="137"/>
      <c r="D1461" s="135"/>
      <c r="E1461" s="144"/>
      <c r="F1461" s="144"/>
      <c r="AA1461" s="135"/>
      <c r="AB1461" s="135"/>
      <c r="AM1461" s="135"/>
      <c r="AN1461" s="135"/>
    </row>
    <row r="1462" spans="3:40">
      <c r="C1462" s="137"/>
      <c r="D1462" s="135"/>
      <c r="E1462" s="144"/>
      <c r="F1462" s="144"/>
      <c r="AA1462" s="135"/>
      <c r="AB1462" s="135"/>
      <c r="AM1462" s="135"/>
      <c r="AN1462" s="135"/>
    </row>
    <row r="1463" spans="3:40">
      <c r="C1463" s="137"/>
      <c r="D1463" s="135"/>
      <c r="E1463" s="144"/>
      <c r="F1463" s="144"/>
      <c r="AA1463" s="135"/>
      <c r="AB1463" s="135"/>
      <c r="AM1463" s="135"/>
      <c r="AN1463" s="135"/>
    </row>
    <row r="1464" spans="3:40">
      <c r="C1464" s="137"/>
      <c r="D1464" s="135"/>
      <c r="E1464" s="144"/>
      <c r="F1464" s="144"/>
      <c r="AA1464" s="135"/>
      <c r="AB1464" s="135"/>
      <c r="AM1464" s="135"/>
      <c r="AN1464" s="135"/>
    </row>
    <row r="1465" spans="3:40">
      <c r="C1465" s="137"/>
      <c r="D1465" s="135"/>
      <c r="E1465" s="144"/>
      <c r="F1465" s="144"/>
      <c r="AA1465" s="135"/>
      <c r="AB1465" s="135"/>
      <c r="AM1465" s="135"/>
      <c r="AN1465" s="135"/>
    </row>
    <row r="1466" spans="3:40">
      <c r="C1466" s="137"/>
      <c r="D1466" s="135"/>
      <c r="E1466" s="144"/>
      <c r="F1466" s="144"/>
      <c r="AA1466" s="135"/>
      <c r="AB1466" s="135"/>
      <c r="AM1466" s="135"/>
      <c r="AN1466" s="135"/>
    </row>
    <row r="1467" spans="3:40">
      <c r="C1467" s="137"/>
      <c r="D1467" s="135"/>
      <c r="E1467" s="144"/>
      <c r="F1467" s="144"/>
      <c r="AA1467" s="135"/>
      <c r="AB1467" s="135"/>
      <c r="AM1467" s="135"/>
      <c r="AN1467" s="135"/>
    </row>
    <row r="1468" spans="3:40">
      <c r="C1468" s="137"/>
      <c r="D1468" s="135"/>
      <c r="E1468" s="144"/>
      <c r="F1468" s="144"/>
      <c r="AA1468" s="135"/>
      <c r="AB1468" s="135"/>
      <c r="AM1468" s="135"/>
      <c r="AN1468" s="135"/>
    </row>
    <row r="1469" spans="3:40">
      <c r="C1469" s="137"/>
      <c r="D1469" s="135"/>
      <c r="E1469" s="144"/>
      <c r="F1469" s="144"/>
      <c r="AA1469" s="135"/>
      <c r="AB1469" s="135"/>
      <c r="AM1469" s="135"/>
      <c r="AN1469" s="135"/>
    </row>
    <row r="1470" spans="3:40">
      <c r="C1470" s="137"/>
      <c r="D1470" s="135"/>
      <c r="E1470" s="144"/>
      <c r="F1470" s="144"/>
      <c r="AA1470" s="135"/>
      <c r="AB1470" s="135"/>
      <c r="AM1470" s="135"/>
      <c r="AN1470" s="135"/>
    </row>
    <row r="1471" spans="3:40">
      <c r="C1471" s="137"/>
      <c r="D1471" s="135"/>
      <c r="E1471" s="144"/>
      <c r="F1471" s="144"/>
      <c r="AA1471" s="135"/>
      <c r="AB1471" s="135"/>
      <c r="AM1471" s="135"/>
      <c r="AN1471" s="135"/>
    </row>
    <row r="1472" spans="3:40">
      <c r="C1472" s="137"/>
      <c r="D1472" s="135"/>
      <c r="E1472" s="144"/>
      <c r="F1472" s="144"/>
      <c r="AA1472" s="135"/>
      <c r="AB1472" s="135"/>
      <c r="AM1472" s="135"/>
      <c r="AN1472" s="135"/>
    </row>
    <row r="1473" spans="3:40">
      <c r="C1473" s="137"/>
      <c r="D1473" s="135"/>
      <c r="E1473" s="144"/>
      <c r="F1473" s="144"/>
      <c r="AA1473" s="135"/>
      <c r="AB1473" s="135"/>
      <c r="AM1473" s="135"/>
      <c r="AN1473" s="135"/>
    </row>
    <row r="1474" spans="3:40">
      <c r="C1474" s="137"/>
      <c r="D1474" s="135"/>
      <c r="E1474" s="144"/>
      <c r="F1474" s="144"/>
      <c r="AA1474" s="135"/>
      <c r="AB1474" s="135"/>
      <c r="AM1474" s="135"/>
      <c r="AN1474" s="135"/>
    </row>
    <row r="1475" spans="3:40">
      <c r="C1475" s="137"/>
      <c r="D1475" s="135"/>
      <c r="E1475" s="144"/>
      <c r="F1475" s="144"/>
      <c r="AA1475" s="135"/>
      <c r="AB1475" s="135"/>
      <c r="AM1475" s="135"/>
      <c r="AN1475" s="135"/>
    </row>
    <row r="1476" spans="3:40">
      <c r="C1476" s="137"/>
      <c r="D1476" s="135"/>
      <c r="E1476" s="144"/>
      <c r="F1476" s="144"/>
      <c r="AA1476" s="135"/>
      <c r="AB1476" s="135"/>
      <c r="AM1476" s="135"/>
      <c r="AN1476" s="135"/>
    </row>
    <row r="1477" spans="3:40">
      <c r="C1477" s="137"/>
      <c r="D1477" s="135"/>
      <c r="E1477" s="144"/>
      <c r="F1477" s="144"/>
      <c r="AA1477" s="135"/>
      <c r="AB1477" s="135"/>
      <c r="AM1477" s="135"/>
      <c r="AN1477" s="135"/>
    </row>
    <row r="1478" spans="3:40">
      <c r="C1478" s="137"/>
      <c r="D1478" s="135"/>
      <c r="E1478" s="144"/>
      <c r="F1478" s="144"/>
      <c r="AA1478" s="135"/>
      <c r="AB1478" s="135"/>
      <c r="AM1478" s="135"/>
      <c r="AN1478" s="135"/>
    </row>
    <row r="1479" spans="3:40">
      <c r="C1479" s="137"/>
      <c r="D1479" s="135"/>
      <c r="E1479" s="144"/>
      <c r="F1479" s="144"/>
      <c r="AA1479" s="135"/>
      <c r="AB1479" s="135"/>
      <c r="AM1479" s="135"/>
      <c r="AN1479" s="135"/>
    </row>
    <row r="1480" spans="3:40">
      <c r="C1480" s="137"/>
      <c r="D1480" s="135"/>
      <c r="E1480" s="144"/>
      <c r="F1480" s="144"/>
      <c r="AA1480" s="135"/>
      <c r="AB1480" s="135"/>
      <c r="AM1480" s="135"/>
      <c r="AN1480" s="135"/>
    </row>
    <row r="1481" spans="3:40">
      <c r="C1481" s="137"/>
      <c r="D1481" s="135"/>
      <c r="E1481" s="144"/>
      <c r="F1481" s="144"/>
      <c r="AA1481" s="135"/>
      <c r="AB1481" s="135"/>
      <c r="AM1481" s="135"/>
      <c r="AN1481" s="135"/>
    </row>
    <row r="1482" spans="3:40">
      <c r="C1482" s="137"/>
      <c r="D1482" s="135"/>
      <c r="E1482" s="144"/>
      <c r="F1482" s="144"/>
      <c r="AA1482" s="135"/>
      <c r="AB1482" s="135"/>
      <c r="AM1482" s="135"/>
      <c r="AN1482" s="135"/>
    </row>
    <row r="1483" spans="3:40">
      <c r="C1483" s="137"/>
      <c r="D1483" s="135"/>
      <c r="E1483" s="144"/>
      <c r="F1483" s="144"/>
      <c r="AA1483" s="135"/>
      <c r="AB1483" s="135"/>
      <c r="AM1483" s="135"/>
      <c r="AN1483" s="135"/>
    </row>
    <row r="1484" spans="3:40">
      <c r="C1484" s="137"/>
      <c r="D1484" s="135"/>
      <c r="E1484" s="144"/>
      <c r="F1484" s="144"/>
      <c r="AA1484" s="135"/>
      <c r="AB1484" s="135"/>
      <c r="AM1484" s="135"/>
      <c r="AN1484" s="135"/>
    </row>
    <row r="1485" spans="3:40">
      <c r="C1485" s="137"/>
      <c r="D1485" s="135"/>
      <c r="E1485" s="144"/>
      <c r="F1485" s="144"/>
      <c r="AA1485" s="135"/>
      <c r="AB1485" s="135"/>
      <c r="AM1485" s="135"/>
      <c r="AN1485" s="135"/>
    </row>
    <row r="1486" spans="3:40">
      <c r="C1486" s="137"/>
      <c r="D1486" s="135"/>
      <c r="E1486" s="144"/>
      <c r="F1486" s="144"/>
      <c r="AA1486" s="135"/>
      <c r="AB1486" s="135"/>
      <c r="AM1486" s="135"/>
      <c r="AN1486" s="135"/>
    </row>
    <row r="1487" spans="3:40">
      <c r="C1487" s="137"/>
      <c r="D1487" s="135"/>
      <c r="E1487" s="144"/>
      <c r="F1487" s="144"/>
      <c r="AA1487" s="135"/>
      <c r="AB1487" s="135"/>
      <c r="AM1487" s="135"/>
      <c r="AN1487" s="135"/>
    </row>
    <row r="1488" spans="3:40">
      <c r="C1488" s="137"/>
      <c r="D1488" s="135"/>
      <c r="E1488" s="144"/>
      <c r="F1488" s="144"/>
      <c r="AA1488" s="135"/>
      <c r="AB1488" s="135"/>
      <c r="AM1488" s="135"/>
      <c r="AN1488" s="135"/>
    </row>
    <row r="1489" spans="3:40">
      <c r="C1489" s="137"/>
      <c r="D1489" s="135"/>
      <c r="E1489" s="144"/>
      <c r="F1489" s="144"/>
      <c r="AA1489" s="135"/>
      <c r="AB1489" s="135"/>
      <c r="AM1489" s="135"/>
      <c r="AN1489" s="135"/>
    </row>
    <row r="1490" spans="3:40">
      <c r="C1490" s="137"/>
      <c r="D1490" s="135"/>
      <c r="E1490" s="144"/>
      <c r="F1490" s="144"/>
      <c r="AA1490" s="135"/>
      <c r="AB1490" s="135"/>
      <c r="AM1490" s="135"/>
      <c r="AN1490" s="135"/>
    </row>
    <row r="1491" spans="3:40">
      <c r="C1491" s="137"/>
      <c r="D1491" s="135"/>
      <c r="E1491" s="144"/>
      <c r="F1491" s="144"/>
      <c r="AA1491" s="135"/>
      <c r="AB1491" s="135"/>
      <c r="AM1491" s="135"/>
      <c r="AN1491" s="135"/>
    </row>
    <row r="1492" spans="3:40">
      <c r="C1492" s="137"/>
      <c r="D1492" s="135"/>
      <c r="E1492" s="144"/>
      <c r="F1492" s="144"/>
      <c r="AA1492" s="135"/>
      <c r="AB1492" s="135"/>
      <c r="AM1492" s="135"/>
      <c r="AN1492" s="135"/>
    </row>
    <row r="1493" spans="3:40">
      <c r="C1493" s="137"/>
      <c r="D1493" s="135"/>
      <c r="E1493" s="144"/>
      <c r="F1493" s="144"/>
      <c r="AA1493" s="135"/>
      <c r="AB1493" s="135"/>
      <c r="AM1493" s="135"/>
      <c r="AN1493" s="135"/>
    </row>
    <row r="1494" spans="3:40">
      <c r="C1494" s="137"/>
      <c r="D1494" s="135"/>
      <c r="E1494" s="144"/>
      <c r="F1494" s="144"/>
      <c r="AA1494" s="135"/>
      <c r="AB1494" s="135"/>
      <c r="AM1494" s="135"/>
      <c r="AN1494" s="135"/>
    </row>
    <row r="1495" spans="3:40">
      <c r="C1495" s="137"/>
      <c r="D1495" s="135"/>
      <c r="E1495" s="144"/>
      <c r="F1495" s="144"/>
      <c r="AA1495" s="135"/>
      <c r="AB1495" s="135"/>
      <c r="AM1495" s="135"/>
      <c r="AN1495" s="135"/>
    </row>
    <row r="1496" spans="3:40">
      <c r="C1496" s="137"/>
      <c r="D1496" s="135"/>
      <c r="E1496" s="144"/>
      <c r="F1496" s="144"/>
      <c r="AA1496" s="135"/>
      <c r="AB1496" s="135"/>
      <c r="AM1496" s="135"/>
      <c r="AN1496" s="135"/>
    </row>
    <row r="1497" spans="3:40">
      <c r="C1497" s="137"/>
      <c r="D1497" s="135"/>
      <c r="E1497" s="144"/>
      <c r="F1497" s="144"/>
      <c r="AA1497" s="135"/>
      <c r="AB1497" s="135"/>
      <c r="AM1497" s="135"/>
      <c r="AN1497" s="135"/>
    </row>
    <row r="1498" spans="3:40">
      <c r="C1498" s="137"/>
      <c r="D1498" s="135"/>
      <c r="E1498" s="144"/>
      <c r="F1498" s="144"/>
      <c r="AA1498" s="135"/>
      <c r="AB1498" s="135"/>
      <c r="AM1498" s="135"/>
      <c r="AN1498" s="135"/>
    </row>
    <row r="1499" spans="3:40">
      <c r="C1499" s="137"/>
      <c r="D1499" s="135"/>
      <c r="E1499" s="144"/>
      <c r="F1499" s="144"/>
      <c r="AA1499" s="135"/>
      <c r="AB1499" s="135"/>
      <c r="AM1499" s="135"/>
      <c r="AN1499" s="135"/>
    </row>
    <row r="1500" spans="3:40">
      <c r="C1500" s="137"/>
      <c r="D1500" s="135"/>
      <c r="E1500" s="144"/>
      <c r="F1500" s="144"/>
      <c r="AA1500" s="135"/>
      <c r="AB1500" s="135"/>
      <c r="AM1500" s="135"/>
      <c r="AN1500" s="135"/>
    </row>
    <row r="1501" spans="3:40">
      <c r="C1501" s="137"/>
      <c r="D1501" s="135"/>
      <c r="E1501" s="144"/>
      <c r="F1501" s="144"/>
      <c r="AA1501" s="135"/>
      <c r="AB1501" s="135"/>
      <c r="AM1501" s="135"/>
      <c r="AN1501" s="135"/>
    </row>
    <row r="1502" spans="3:40">
      <c r="C1502" s="137"/>
      <c r="D1502" s="135"/>
      <c r="E1502" s="144"/>
      <c r="F1502" s="144"/>
      <c r="AA1502" s="135"/>
      <c r="AB1502" s="135"/>
      <c r="AM1502" s="135"/>
      <c r="AN1502" s="135"/>
    </row>
    <row r="1503" spans="3:40">
      <c r="C1503" s="137"/>
      <c r="D1503" s="135"/>
      <c r="E1503" s="144"/>
      <c r="F1503" s="144"/>
      <c r="AA1503" s="135"/>
      <c r="AB1503" s="135"/>
      <c r="AM1503" s="135"/>
      <c r="AN1503" s="135"/>
    </row>
    <row r="1504" spans="3:40">
      <c r="C1504" s="137"/>
      <c r="D1504" s="135"/>
      <c r="E1504" s="144"/>
      <c r="F1504" s="144"/>
      <c r="AA1504" s="135"/>
      <c r="AB1504" s="135"/>
      <c r="AM1504" s="135"/>
      <c r="AN1504" s="135"/>
    </row>
    <row r="1505" spans="3:40">
      <c r="C1505" s="137"/>
      <c r="D1505" s="135"/>
      <c r="E1505" s="144"/>
      <c r="F1505" s="144"/>
      <c r="AA1505" s="135"/>
      <c r="AB1505" s="135"/>
      <c r="AM1505" s="135"/>
      <c r="AN1505" s="135"/>
    </row>
    <row r="1506" spans="3:40">
      <c r="C1506" s="137"/>
      <c r="D1506" s="135"/>
      <c r="E1506" s="144"/>
      <c r="F1506" s="144"/>
      <c r="AA1506" s="135"/>
      <c r="AB1506" s="135"/>
      <c r="AM1506" s="135"/>
      <c r="AN1506" s="135"/>
    </row>
    <row r="1507" spans="3:40">
      <c r="C1507" s="137"/>
      <c r="D1507" s="135"/>
      <c r="E1507" s="144"/>
      <c r="F1507" s="144"/>
      <c r="AA1507" s="135"/>
      <c r="AB1507" s="135"/>
      <c r="AM1507" s="135"/>
      <c r="AN1507" s="135"/>
    </row>
    <row r="1508" spans="3:40">
      <c r="C1508" s="137"/>
      <c r="D1508" s="135"/>
      <c r="E1508" s="144"/>
      <c r="F1508" s="144"/>
      <c r="AA1508" s="135"/>
      <c r="AB1508" s="135"/>
      <c r="AM1508" s="135"/>
      <c r="AN1508" s="135"/>
    </row>
    <row r="1509" spans="3:40">
      <c r="C1509" s="137"/>
      <c r="D1509" s="135"/>
      <c r="E1509" s="144"/>
      <c r="F1509" s="144"/>
      <c r="AA1509" s="135"/>
      <c r="AB1509" s="135"/>
      <c r="AM1509" s="135"/>
      <c r="AN1509" s="135"/>
    </row>
    <row r="1510" spans="3:40">
      <c r="C1510" s="137"/>
      <c r="D1510" s="135"/>
      <c r="E1510" s="144"/>
      <c r="F1510" s="144"/>
      <c r="AA1510" s="135"/>
      <c r="AB1510" s="135"/>
      <c r="AM1510" s="135"/>
      <c r="AN1510" s="135"/>
    </row>
    <row r="1511" spans="3:40">
      <c r="C1511" s="137"/>
      <c r="D1511" s="135"/>
      <c r="E1511" s="144"/>
      <c r="F1511" s="144"/>
      <c r="AA1511" s="135"/>
      <c r="AB1511" s="135"/>
      <c r="AM1511" s="135"/>
      <c r="AN1511" s="135"/>
    </row>
    <row r="1512" spans="3:40">
      <c r="C1512" s="137"/>
      <c r="D1512" s="135"/>
      <c r="E1512" s="144"/>
      <c r="F1512" s="144"/>
      <c r="AA1512" s="135"/>
      <c r="AB1512" s="135"/>
      <c r="AM1512" s="135"/>
      <c r="AN1512" s="135"/>
    </row>
    <row r="1513" spans="3:40">
      <c r="C1513" s="137"/>
      <c r="D1513" s="135"/>
      <c r="E1513" s="144"/>
      <c r="F1513" s="144"/>
      <c r="AA1513" s="135"/>
      <c r="AB1513" s="135"/>
      <c r="AM1513" s="135"/>
      <c r="AN1513" s="135"/>
    </row>
    <row r="1514" spans="3:40">
      <c r="C1514" s="137"/>
      <c r="D1514" s="135"/>
      <c r="E1514" s="144"/>
      <c r="F1514" s="144"/>
      <c r="AA1514" s="135"/>
      <c r="AB1514" s="135"/>
      <c r="AM1514" s="135"/>
      <c r="AN1514" s="135"/>
    </row>
    <row r="1515" spans="3:40">
      <c r="C1515" s="137"/>
      <c r="D1515" s="135"/>
      <c r="E1515" s="144"/>
      <c r="F1515" s="144"/>
      <c r="AA1515" s="135"/>
      <c r="AB1515" s="135"/>
      <c r="AM1515" s="135"/>
      <c r="AN1515" s="135"/>
    </row>
    <row r="1516" spans="3:40">
      <c r="C1516" s="137"/>
      <c r="D1516" s="135"/>
      <c r="E1516" s="144"/>
      <c r="F1516" s="144"/>
      <c r="AA1516" s="135"/>
      <c r="AB1516" s="135"/>
      <c r="AM1516" s="135"/>
      <c r="AN1516" s="135"/>
    </row>
    <row r="1517" spans="3:40">
      <c r="C1517" s="137"/>
      <c r="D1517" s="135"/>
      <c r="E1517" s="144"/>
      <c r="F1517" s="144"/>
      <c r="AA1517" s="135"/>
      <c r="AB1517" s="135"/>
      <c r="AM1517" s="135"/>
      <c r="AN1517" s="135"/>
    </row>
    <row r="1518" spans="3:40">
      <c r="C1518" s="137"/>
      <c r="D1518" s="135"/>
      <c r="E1518" s="144"/>
      <c r="F1518" s="144"/>
      <c r="AA1518" s="135"/>
      <c r="AB1518" s="135"/>
      <c r="AM1518" s="135"/>
      <c r="AN1518" s="135"/>
    </row>
    <row r="1519" spans="3:40">
      <c r="C1519" s="137"/>
      <c r="D1519" s="135"/>
      <c r="E1519" s="144"/>
      <c r="F1519" s="144"/>
      <c r="AA1519" s="135"/>
      <c r="AB1519" s="135"/>
      <c r="AM1519" s="135"/>
      <c r="AN1519" s="135"/>
    </row>
    <row r="1520" spans="3:40">
      <c r="C1520" s="137"/>
      <c r="D1520" s="135"/>
      <c r="E1520" s="144"/>
      <c r="F1520" s="144"/>
      <c r="AA1520" s="135"/>
      <c r="AB1520" s="135"/>
      <c r="AM1520" s="135"/>
      <c r="AN1520" s="135"/>
    </row>
    <row r="1521" spans="3:40">
      <c r="C1521" s="137"/>
      <c r="D1521" s="135"/>
      <c r="E1521" s="144"/>
      <c r="F1521" s="144"/>
      <c r="AA1521" s="135"/>
      <c r="AB1521" s="135"/>
      <c r="AM1521" s="135"/>
      <c r="AN1521" s="135"/>
    </row>
    <row r="1522" spans="3:40">
      <c r="C1522" s="137"/>
      <c r="D1522" s="135"/>
      <c r="E1522" s="144"/>
      <c r="F1522" s="144"/>
      <c r="AA1522" s="135"/>
      <c r="AB1522" s="135"/>
      <c r="AM1522" s="135"/>
      <c r="AN1522" s="135"/>
    </row>
    <row r="1523" spans="3:40">
      <c r="C1523" s="137"/>
      <c r="D1523" s="135"/>
      <c r="E1523" s="144"/>
      <c r="F1523" s="144"/>
      <c r="AA1523" s="135"/>
      <c r="AB1523" s="135"/>
      <c r="AM1523" s="135"/>
      <c r="AN1523" s="135"/>
    </row>
    <row r="1524" spans="3:40">
      <c r="C1524" s="137"/>
      <c r="D1524" s="135"/>
      <c r="E1524" s="144"/>
      <c r="F1524" s="144"/>
      <c r="AA1524" s="135"/>
      <c r="AB1524" s="135"/>
      <c r="AM1524" s="135"/>
      <c r="AN1524" s="135"/>
    </row>
    <row r="1525" spans="3:40">
      <c r="C1525" s="137"/>
      <c r="D1525" s="135"/>
      <c r="E1525" s="144"/>
      <c r="F1525" s="144"/>
      <c r="AA1525" s="135"/>
      <c r="AB1525" s="135"/>
      <c r="AM1525" s="135"/>
      <c r="AN1525" s="135"/>
    </row>
    <row r="1526" spans="3:40">
      <c r="C1526" s="137"/>
      <c r="D1526" s="135"/>
      <c r="E1526" s="144"/>
      <c r="F1526" s="144"/>
      <c r="AA1526" s="135"/>
      <c r="AB1526" s="135"/>
      <c r="AM1526" s="135"/>
      <c r="AN1526" s="135"/>
    </row>
    <row r="1527" spans="3:40">
      <c r="C1527" s="137"/>
      <c r="D1527" s="135"/>
      <c r="E1527" s="144"/>
      <c r="F1527" s="144"/>
      <c r="AA1527" s="135"/>
      <c r="AB1527" s="135"/>
      <c r="AM1527" s="135"/>
      <c r="AN1527" s="135"/>
    </row>
    <row r="1528" spans="3:40">
      <c r="C1528" s="137"/>
      <c r="D1528" s="135"/>
      <c r="E1528" s="144"/>
      <c r="F1528" s="144"/>
      <c r="AA1528" s="135"/>
      <c r="AB1528" s="135"/>
      <c r="AM1528" s="135"/>
      <c r="AN1528" s="135"/>
    </row>
    <row r="1529" spans="3:40">
      <c r="C1529" s="137"/>
      <c r="D1529" s="135"/>
      <c r="E1529" s="144"/>
      <c r="F1529" s="144"/>
      <c r="AA1529" s="135"/>
      <c r="AB1529" s="135"/>
      <c r="AM1529" s="135"/>
      <c r="AN1529" s="135"/>
    </row>
    <row r="1530" spans="3:40">
      <c r="C1530" s="137"/>
      <c r="D1530" s="135"/>
      <c r="E1530" s="144"/>
      <c r="F1530" s="144"/>
      <c r="AA1530" s="135"/>
      <c r="AB1530" s="135"/>
      <c r="AM1530" s="135"/>
      <c r="AN1530" s="135"/>
    </row>
    <row r="1531" spans="3:40">
      <c r="C1531" s="137"/>
      <c r="D1531" s="135"/>
      <c r="E1531" s="144"/>
      <c r="F1531" s="144"/>
      <c r="AA1531" s="135"/>
      <c r="AB1531" s="135"/>
      <c r="AM1531" s="135"/>
      <c r="AN1531" s="135"/>
    </row>
    <row r="1532" spans="3:40">
      <c r="C1532" s="137"/>
      <c r="D1532" s="135"/>
      <c r="E1532" s="144"/>
      <c r="F1532" s="144"/>
      <c r="AA1532" s="135"/>
      <c r="AB1532" s="135"/>
      <c r="AM1532" s="135"/>
      <c r="AN1532" s="135"/>
    </row>
    <row r="1533" spans="3:40">
      <c r="C1533" s="137"/>
      <c r="D1533" s="135"/>
      <c r="E1533" s="144"/>
      <c r="F1533" s="144"/>
      <c r="AA1533" s="135"/>
      <c r="AB1533" s="135"/>
      <c r="AM1533" s="135"/>
      <c r="AN1533" s="135"/>
    </row>
    <row r="1534" spans="3:40">
      <c r="C1534" s="137"/>
      <c r="D1534" s="135"/>
      <c r="E1534" s="144"/>
      <c r="F1534" s="144"/>
      <c r="AA1534" s="135"/>
      <c r="AB1534" s="135"/>
      <c r="AM1534" s="135"/>
      <c r="AN1534" s="135"/>
    </row>
    <row r="1535" spans="3:40">
      <c r="C1535" s="137"/>
      <c r="D1535" s="135"/>
      <c r="E1535" s="144"/>
      <c r="F1535" s="144"/>
      <c r="AA1535" s="135"/>
      <c r="AB1535" s="135"/>
      <c r="AM1535" s="135"/>
      <c r="AN1535" s="135"/>
    </row>
    <row r="1536" spans="3:40">
      <c r="C1536" s="137"/>
      <c r="D1536" s="135"/>
      <c r="E1536" s="144"/>
      <c r="F1536" s="144"/>
      <c r="AA1536" s="135"/>
      <c r="AB1536" s="135"/>
      <c r="AM1536" s="135"/>
      <c r="AN1536" s="135"/>
    </row>
    <row r="1537" spans="3:40">
      <c r="C1537" s="137"/>
      <c r="D1537" s="135"/>
      <c r="E1537" s="144"/>
      <c r="F1537" s="144"/>
      <c r="AA1537" s="135"/>
      <c r="AB1537" s="135"/>
      <c r="AM1537" s="135"/>
      <c r="AN1537" s="135"/>
    </row>
    <row r="1538" spans="3:40">
      <c r="C1538" s="137"/>
      <c r="D1538" s="135"/>
      <c r="E1538" s="144"/>
      <c r="F1538" s="144"/>
      <c r="AA1538" s="135"/>
      <c r="AB1538" s="135"/>
      <c r="AM1538" s="135"/>
      <c r="AN1538" s="135"/>
    </row>
    <row r="1539" spans="3:40">
      <c r="C1539" s="137"/>
      <c r="D1539" s="135"/>
      <c r="E1539" s="144"/>
      <c r="F1539" s="144"/>
      <c r="AA1539" s="135"/>
      <c r="AB1539" s="135"/>
      <c r="AM1539" s="135"/>
      <c r="AN1539" s="135"/>
    </row>
    <row r="1540" spans="3:40">
      <c r="C1540" s="137"/>
      <c r="D1540" s="135"/>
      <c r="E1540" s="144"/>
      <c r="F1540" s="144"/>
      <c r="AA1540" s="135"/>
      <c r="AB1540" s="135"/>
      <c r="AM1540" s="135"/>
      <c r="AN1540" s="135"/>
    </row>
    <row r="1541" spans="3:40">
      <c r="C1541" s="137"/>
      <c r="D1541" s="135"/>
      <c r="E1541" s="144"/>
      <c r="F1541" s="144"/>
      <c r="AA1541" s="135"/>
      <c r="AB1541" s="135"/>
      <c r="AM1541" s="135"/>
      <c r="AN1541" s="135"/>
    </row>
    <row r="1542" spans="3:40">
      <c r="C1542" s="137"/>
      <c r="D1542" s="135"/>
      <c r="E1542" s="144"/>
      <c r="F1542" s="144"/>
      <c r="AA1542" s="135"/>
      <c r="AB1542" s="135"/>
      <c r="AM1542" s="135"/>
      <c r="AN1542" s="135"/>
    </row>
    <row r="1543" spans="3:40">
      <c r="C1543" s="137"/>
      <c r="D1543" s="135"/>
      <c r="E1543" s="144"/>
      <c r="F1543" s="144"/>
      <c r="AA1543" s="135"/>
      <c r="AB1543" s="135"/>
      <c r="AM1543" s="135"/>
      <c r="AN1543" s="135"/>
    </row>
    <row r="1544" spans="3:40">
      <c r="C1544" s="137"/>
      <c r="D1544" s="135"/>
      <c r="E1544" s="144"/>
      <c r="F1544" s="144"/>
      <c r="AA1544" s="135"/>
      <c r="AB1544" s="135"/>
      <c r="AM1544" s="135"/>
      <c r="AN1544" s="135"/>
    </row>
    <row r="1545" spans="3:40">
      <c r="C1545" s="137"/>
      <c r="D1545" s="135"/>
      <c r="E1545" s="144"/>
      <c r="F1545" s="144"/>
      <c r="AA1545" s="135"/>
      <c r="AB1545" s="135"/>
      <c r="AM1545" s="135"/>
      <c r="AN1545" s="135"/>
    </row>
    <row r="1546" spans="3:40">
      <c r="C1546" s="137"/>
      <c r="D1546" s="135"/>
      <c r="E1546" s="144"/>
      <c r="F1546" s="144"/>
      <c r="AA1546" s="135"/>
      <c r="AB1546" s="135"/>
      <c r="AM1546" s="135"/>
      <c r="AN1546" s="135"/>
    </row>
    <row r="1547" spans="3:40">
      <c r="C1547" s="137"/>
      <c r="D1547" s="135"/>
      <c r="E1547" s="144"/>
      <c r="F1547" s="144"/>
      <c r="AA1547" s="135"/>
      <c r="AB1547" s="135"/>
      <c r="AM1547" s="135"/>
      <c r="AN1547" s="135"/>
    </row>
    <row r="1548" spans="3:40">
      <c r="C1548" s="137"/>
      <c r="D1548" s="135"/>
      <c r="E1548" s="144"/>
      <c r="F1548" s="144"/>
      <c r="AA1548" s="135"/>
      <c r="AB1548" s="135"/>
      <c r="AM1548" s="135"/>
      <c r="AN1548" s="135"/>
    </row>
    <row r="1549" spans="3:40">
      <c r="C1549" s="137"/>
      <c r="D1549" s="135"/>
      <c r="E1549" s="144"/>
      <c r="F1549" s="144"/>
      <c r="AA1549" s="135"/>
      <c r="AB1549" s="135"/>
      <c r="AM1549" s="135"/>
      <c r="AN1549" s="135"/>
    </row>
    <row r="1550" spans="3:40">
      <c r="C1550" s="137"/>
      <c r="D1550" s="135"/>
      <c r="E1550" s="144"/>
      <c r="F1550" s="144"/>
      <c r="AA1550" s="135"/>
      <c r="AB1550" s="135"/>
      <c r="AM1550" s="135"/>
      <c r="AN1550" s="135"/>
    </row>
    <row r="1551" spans="3:40">
      <c r="C1551" s="137"/>
      <c r="D1551" s="135"/>
      <c r="E1551" s="144"/>
      <c r="F1551" s="144"/>
      <c r="AA1551" s="135"/>
      <c r="AB1551" s="135"/>
      <c r="AM1551" s="135"/>
      <c r="AN1551" s="135"/>
    </row>
    <row r="1552" spans="3:40">
      <c r="C1552" s="137"/>
      <c r="D1552" s="135"/>
      <c r="E1552" s="144"/>
      <c r="F1552" s="144"/>
      <c r="AA1552" s="135"/>
      <c r="AB1552" s="135"/>
      <c r="AM1552" s="135"/>
      <c r="AN1552" s="135"/>
    </row>
    <row r="1553" spans="3:40">
      <c r="C1553" s="137"/>
      <c r="D1553" s="135"/>
      <c r="E1553" s="144"/>
      <c r="F1553" s="144"/>
      <c r="AA1553" s="135"/>
      <c r="AB1553" s="135"/>
      <c r="AM1553" s="135"/>
      <c r="AN1553" s="135"/>
    </row>
    <row r="1554" spans="3:40">
      <c r="C1554" s="137"/>
      <c r="D1554" s="135"/>
      <c r="E1554" s="144"/>
      <c r="F1554" s="144"/>
      <c r="AA1554" s="135"/>
      <c r="AB1554" s="135"/>
      <c r="AM1554" s="135"/>
      <c r="AN1554" s="135"/>
    </row>
    <row r="1555" spans="3:40">
      <c r="C1555" s="137"/>
      <c r="D1555" s="135"/>
      <c r="E1555" s="144"/>
      <c r="F1555" s="144"/>
      <c r="AA1555" s="135"/>
      <c r="AB1555" s="135"/>
      <c r="AM1555" s="135"/>
      <c r="AN1555" s="135"/>
    </row>
    <row r="1556" spans="3:40">
      <c r="C1556" s="137"/>
      <c r="D1556" s="135"/>
      <c r="E1556" s="144"/>
      <c r="F1556" s="144"/>
      <c r="AA1556" s="135"/>
      <c r="AB1556" s="135"/>
      <c r="AM1556" s="135"/>
      <c r="AN1556" s="135"/>
    </row>
    <row r="1557" spans="3:40">
      <c r="C1557" s="137"/>
      <c r="D1557" s="135"/>
      <c r="E1557" s="144"/>
      <c r="F1557" s="144"/>
      <c r="AA1557" s="135"/>
      <c r="AB1557" s="135"/>
      <c r="AM1557" s="135"/>
      <c r="AN1557" s="135"/>
    </row>
    <row r="1558" spans="3:40">
      <c r="C1558" s="137"/>
      <c r="D1558" s="135"/>
      <c r="E1558" s="144"/>
      <c r="F1558" s="144"/>
      <c r="AA1558" s="135"/>
      <c r="AB1558" s="135"/>
      <c r="AM1558" s="135"/>
      <c r="AN1558" s="135"/>
    </row>
    <row r="1559" spans="3:40">
      <c r="C1559" s="137"/>
      <c r="D1559" s="135"/>
      <c r="E1559" s="144"/>
      <c r="F1559" s="144"/>
      <c r="AA1559" s="135"/>
      <c r="AB1559" s="135"/>
      <c r="AM1559" s="135"/>
      <c r="AN1559" s="135"/>
    </row>
    <row r="1560" spans="3:40">
      <c r="C1560" s="137"/>
      <c r="D1560" s="135"/>
      <c r="E1560" s="144"/>
      <c r="F1560" s="144"/>
      <c r="AA1560" s="135"/>
      <c r="AB1560" s="135"/>
      <c r="AM1560" s="135"/>
      <c r="AN1560" s="135"/>
    </row>
    <row r="1561" spans="3:40">
      <c r="C1561" s="137"/>
      <c r="D1561" s="135"/>
      <c r="E1561" s="144"/>
      <c r="F1561" s="144"/>
      <c r="AA1561" s="135"/>
      <c r="AB1561" s="135"/>
      <c r="AM1561" s="135"/>
      <c r="AN1561" s="135"/>
    </row>
    <row r="1562" spans="3:40">
      <c r="C1562" s="137"/>
      <c r="D1562" s="135"/>
      <c r="E1562" s="144"/>
      <c r="F1562" s="144"/>
      <c r="AA1562" s="135"/>
      <c r="AB1562" s="135"/>
      <c r="AM1562" s="135"/>
      <c r="AN1562" s="135"/>
    </row>
    <row r="1563" spans="3:40">
      <c r="C1563" s="137"/>
      <c r="D1563" s="135"/>
      <c r="E1563" s="144"/>
      <c r="F1563" s="144"/>
      <c r="AA1563" s="135"/>
      <c r="AB1563" s="135"/>
      <c r="AM1563" s="135"/>
      <c r="AN1563" s="135"/>
    </row>
    <row r="1564" spans="3:40">
      <c r="C1564" s="137"/>
      <c r="D1564" s="135"/>
      <c r="E1564" s="144"/>
      <c r="F1564" s="144"/>
      <c r="AA1564" s="135"/>
      <c r="AB1564" s="135"/>
      <c r="AM1564" s="135"/>
      <c r="AN1564" s="135"/>
    </row>
    <row r="1565" spans="3:40">
      <c r="C1565" s="137"/>
      <c r="D1565" s="135"/>
      <c r="E1565" s="144"/>
      <c r="F1565" s="144"/>
      <c r="AA1565" s="135"/>
      <c r="AB1565" s="135"/>
      <c r="AM1565" s="135"/>
      <c r="AN1565" s="135"/>
    </row>
    <row r="1566" spans="3:40">
      <c r="C1566" s="137"/>
      <c r="D1566" s="135"/>
      <c r="E1566" s="144"/>
      <c r="F1566" s="144"/>
      <c r="AA1566" s="135"/>
      <c r="AB1566" s="135"/>
      <c r="AM1566" s="135"/>
      <c r="AN1566" s="135"/>
    </row>
    <row r="1567" spans="3:40">
      <c r="C1567" s="137"/>
      <c r="D1567" s="135"/>
      <c r="E1567" s="144"/>
      <c r="F1567" s="144"/>
      <c r="AA1567" s="135"/>
      <c r="AB1567" s="135"/>
      <c r="AM1567" s="135"/>
      <c r="AN1567" s="135"/>
    </row>
    <row r="1568" spans="3:40">
      <c r="C1568" s="137"/>
      <c r="D1568" s="135"/>
      <c r="E1568" s="144"/>
      <c r="F1568" s="144"/>
      <c r="AA1568" s="135"/>
      <c r="AB1568" s="135"/>
      <c r="AM1568" s="135"/>
      <c r="AN1568" s="135"/>
    </row>
    <row r="1569" spans="3:40">
      <c r="C1569" s="137"/>
      <c r="D1569" s="135"/>
      <c r="E1569" s="144"/>
      <c r="F1569" s="144"/>
      <c r="AA1569" s="135"/>
      <c r="AB1569" s="135"/>
      <c r="AM1569" s="135"/>
      <c r="AN1569" s="135"/>
    </row>
    <row r="1570" spans="3:40">
      <c r="C1570" s="137"/>
      <c r="D1570" s="135"/>
      <c r="E1570" s="144"/>
      <c r="F1570" s="144"/>
      <c r="AA1570" s="135"/>
      <c r="AB1570" s="135"/>
      <c r="AM1570" s="135"/>
      <c r="AN1570" s="135"/>
    </row>
    <row r="1571" spans="3:40">
      <c r="C1571" s="137"/>
      <c r="D1571" s="135"/>
      <c r="E1571" s="144"/>
      <c r="F1571" s="144"/>
      <c r="AA1571" s="135"/>
      <c r="AB1571" s="135"/>
      <c r="AM1571" s="135"/>
      <c r="AN1571" s="135"/>
    </row>
    <row r="1572" spans="3:40">
      <c r="C1572" s="137"/>
      <c r="D1572" s="135"/>
      <c r="E1572" s="144"/>
      <c r="F1572" s="144"/>
      <c r="AA1572" s="135"/>
      <c r="AB1572" s="135"/>
      <c r="AM1572" s="135"/>
      <c r="AN1572" s="135"/>
    </row>
    <row r="1573" spans="3:40">
      <c r="C1573" s="137"/>
      <c r="D1573" s="135"/>
      <c r="E1573" s="144"/>
      <c r="F1573" s="144"/>
      <c r="AA1573" s="135"/>
      <c r="AB1573" s="135"/>
      <c r="AM1573" s="135"/>
      <c r="AN1573" s="135"/>
    </row>
    <row r="1574" spans="3:40">
      <c r="C1574" s="137"/>
      <c r="D1574" s="135"/>
      <c r="E1574" s="144"/>
      <c r="F1574" s="144"/>
      <c r="AA1574" s="135"/>
      <c r="AB1574" s="135"/>
      <c r="AM1574" s="135"/>
      <c r="AN1574" s="135"/>
    </row>
    <row r="1575" spans="3:40">
      <c r="C1575" s="137"/>
      <c r="D1575" s="135"/>
      <c r="E1575" s="144"/>
      <c r="F1575" s="144"/>
      <c r="AA1575" s="135"/>
      <c r="AB1575" s="135"/>
      <c r="AM1575" s="135"/>
      <c r="AN1575" s="135"/>
    </row>
    <row r="1576" spans="3:40">
      <c r="C1576" s="137"/>
      <c r="D1576" s="135"/>
      <c r="E1576" s="144"/>
      <c r="F1576" s="144"/>
      <c r="AA1576" s="135"/>
      <c r="AB1576" s="135"/>
      <c r="AM1576" s="135"/>
      <c r="AN1576" s="135"/>
    </row>
    <row r="1577" spans="3:40">
      <c r="C1577" s="137"/>
      <c r="D1577" s="135"/>
      <c r="E1577" s="144"/>
      <c r="F1577" s="144"/>
      <c r="AA1577" s="135"/>
      <c r="AB1577" s="135"/>
      <c r="AM1577" s="135"/>
      <c r="AN1577" s="135"/>
    </row>
    <row r="1578" spans="3:40">
      <c r="C1578" s="137"/>
      <c r="D1578" s="135"/>
      <c r="E1578" s="144"/>
      <c r="F1578" s="144"/>
      <c r="AA1578" s="135"/>
      <c r="AB1578" s="135"/>
      <c r="AM1578" s="135"/>
      <c r="AN1578" s="135"/>
    </row>
    <row r="1579" spans="3:40">
      <c r="C1579" s="137"/>
      <c r="D1579" s="135"/>
      <c r="E1579" s="144"/>
      <c r="F1579" s="144"/>
      <c r="AA1579" s="135"/>
      <c r="AB1579" s="135"/>
      <c r="AM1579" s="135"/>
      <c r="AN1579" s="135"/>
    </row>
    <row r="1580" spans="3:40">
      <c r="C1580" s="137"/>
      <c r="D1580" s="135"/>
      <c r="E1580" s="144"/>
      <c r="F1580" s="144"/>
      <c r="AA1580" s="135"/>
      <c r="AB1580" s="135"/>
      <c r="AM1580" s="135"/>
      <c r="AN1580" s="135"/>
    </row>
    <row r="1581" spans="3:40">
      <c r="C1581" s="137"/>
      <c r="D1581" s="135"/>
      <c r="E1581" s="144"/>
      <c r="F1581" s="144"/>
      <c r="AA1581" s="135"/>
      <c r="AB1581" s="135"/>
      <c r="AM1581" s="135"/>
      <c r="AN1581" s="135"/>
    </row>
    <row r="1582" spans="3:40">
      <c r="C1582" s="137"/>
      <c r="D1582" s="135"/>
      <c r="E1582" s="144"/>
      <c r="F1582" s="144"/>
      <c r="AA1582" s="135"/>
      <c r="AB1582" s="135"/>
      <c r="AM1582" s="135"/>
      <c r="AN1582" s="135"/>
    </row>
    <row r="1583" spans="3:40">
      <c r="C1583" s="137"/>
      <c r="D1583" s="135"/>
      <c r="E1583" s="144"/>
      <c r="F1583" s="144"/>
      <c r="AA1583" s="135"/>
      <c r="AB1583" s="135"/>
      <c r="AM1583" s="135"/>
      <c r="AN1583" s="135"/>
    </row>
    <row r="1584" spans="3:40">
      <c r="C1584" s="137"/>
      <c r="D1584" s="135"/>
      <c r="E1584" s="144"/>
      <c r="F1584" s="144"/>
      <c r="AA1584" s="135"/>
      <c r="AB1584" s="135"/>
      <c r="AM1584" s="135"/>
      <c r="AN1584" s="135"/>
    </row>
    <row r="1585" spans="3:40">
      <c r="C1585" s="137"/>
      <c r="D1585" s="135"/>
      <c r="E1585" s="144"/>
      <c r="F1585" s="144"/>
      <c r="AA1585" s="135"/>
      <c r="AB1585" s="135"/>
      <c r="AM1585" s="135"/>
      <c r="AN1585" s="135"/>
    </row>
    <row r="1586" spans="3:40">
      <c r="C1586" s="137"/>
      <c r="D1586" s="135"/>
      <c r="E1586" s="144"/>
      <c r="F1586" s="144"/>
      <c r="AA1586" s="135"/>
      <c r="AB1586" s="135"/>
      <c r="AM1586" s="135"/>
      <c r="AN1586" s="135"/>
    </row>
    <row r="1587" spans="3:40">
      <c r="C1587" s="137"/>
      <c r="D1587" s="135"/>
      <c r="E1587" s="144"/>
      <c r="F1587" s="144"/>
      <c r="AA1587" s="135"/>
      <c r="AB1587" s="135"/>
      <c r="AM1587" s="135"/>
      <c r="AN1587" s="135"/>
    </row>
    <row r="1588" spans="3:40">
      <c r="C1588" s="137"/>
      <c r="D1588" s="135"/>
      <c r="E1588" s="144"/>
      <c r="F1588" s="144"/>
      <c r="AA1588" s="135"/>
      <c r="AB1588" s="135"/>
      <c r="AM1588" s="135"/>
      <c r="AN1588" s="135"/>
    </row>
    <row r="1589" spans="3:40">
      <c r="C1589" s="137"/>
      <c r="D1589" s="135"/>
      <c r="E1589" s="144"/>
      <c r="F1589" s="144"/>
      <c r="AA1589" s="135"/>
      <c r="AB1589" s="135"/>
      <c r="AM1589" s="135"/>
      <c r="AN1589" s="135"/>
    </row>
    <row r="1590" spans="3:40">
      <c r="C1590" s="137"/>
      <c r="D1590" s="135"/>
      <c r="E1590" s="144"/>
      <c r="F1590" s="144"/>
      <c r="AA1590" s="135"/>
      <c r="AB1590" s="135"/>
      <c r="AM1590" s="135"/>
      <c r="AN1590" s="135"/>
    </row>
    <row r="1591" spans="3:40">
      <c r="C1591" s="137"/>
      <c r="D1591" s="135"/>
      <c r="E1591" s="144"/>
      <c r="F1591" s="144"/>
      <c r="AA1591" s="135"/>
      <c r="AB1591" s="135"/>
      <c r="AM1591" s="135"/>
      <c r="AN1591" s="135"/>
    </row>
    <row r="1592" spans="3:40">
      <c r="C1592" s="137"/>
      <c r="D1592" s="135"/>
      <c r="E1592" s="144"/>
      <c r="F1592" s="144"/>
      <c r="AA1592" s="135"/>
      <c r="AB1592" s="135"/>
      <c r="AM1592" s="135"/>
      <c r="AN1592" s="135"/>
    </row>
    <row r="1593" spans="3:40">
      <c r="C1593" s="137"/>
      <c r="D1593" s="135"/>
      <c r="E1593" s="144"/>
      <c r="F1593" s="144"/>
      <c r="AA1593" s="135"/>
      <c r="AB1593" s="135"/>
      <c r="AM1593" s="135"/>
      <c r="AN1593" s="135"/>
    </row>
    <row r="1594" spans="3:40">
      <c r="C1594" s="137"/>
      <c r="D1594" s="135"/>
      <c r="E1594" s="144"/>
      <c r="F1594" s="144"/>
      <c r="AA1594" s="135"/>
      <c r="AB1594" s="135"/>
      <c r="AM1594" s="135"/>
      <c r="AN1594" s="135"/>
    </row>
    <row r="1595" spans="3:40">
      <c r="C1595" s="137"/>
      <c r="D1595" s="135"/>
      <c r="E1595" s="144"/>
      <c r="F1595" s="144"/>
      <c r="AA1595" s="135"/>
      <c r="AB1595" s="135"/>
      <c r="AM1595" s="135"/>
      <c r="AN1595" s="135"/>
    </row>
    <row r="1596" spans="3:40">
      <c r="C1596" s="137"/>
      <c r="D1596" s="135"/>
      <c r="E1596" s="144"/>
      <c r="F1596" s="144"/>
      <c r="AA1596" s="135"/>
      <c r="AB1596" s="135"/>
      <c r="AM1596" s="135"/>
      <c r="AN1596" s="135"/>
    </row>
    <row r="1597" spans="3:40">
      <c r="C1597" s="137"/>
      <c r="D1597" s="135"/>
      <c r="E1597" s="144"/>
      <c r="F1597" s="144"/>
      <c r="AA1597" s="135"/>
      <c r="AB1597" s="135"/>
      <c r="AM1597" s="135"/>
      <c r="AN1597" s="135"/>
    </row>
    <row r="1598" spans="3:40">
      <c r="C1598" s="137"/>
      <c r="D1598" s="135"/>
      <c r="E1598" s="144"/>
      <c r="F1598" s="144"/>
      <c r="AA1598" s="135"/>
      <c r="AB1598" s="135"/>
      <c r="AM1598" s="135"/>
      <c r="AN1598" s="135"/>
    </row>
    <row r="1599" spans="3:40">
      <c r="C1599" s="137"/>
      <c r="D1599" s="135"/>
      <c r="E1599" s="144"/>
      <c r="F1599" s="144"/>
      <c r="AA1599" s="135"/>
      <c r="AB1599" s="135"/>
      <c r="AM1599" s="135"/>
      <c r="AN1599" s="135"/>
    </row>
    <row r="1600" spans="3:40">
      <c r="C1600" s="137"/>
      <c r="D1600" s="135"/>
      <c r="E1600" s="144"/>
      <c r="F1600" s="144"/>
      <c r="AA1600" s="135"/>
      <c r="AB1600" s="135"/>
      <c r="AM1600" s="135"/>
      <c r="AN1600" s="135"/>
    </row>
    <row r="1601" spans="3:40">
      <c r="C1601" s="137"/>
      <c r="D1601" s="135"/>
      <c r="E1601" s="144"/>
      <c r="F1601" s="144"/>
      <c r="AA1601" s="135"/>
      <c r="AB1601" s="135"/>
      <c r="AM1601" s="135"/>
      <c r="AN1601" s="135"/>
    </row>
    <row r="1602" spans="3:40">
      <c r="C1602" s="137"/>
      <c r="D1602" s="135"/>
      <c r="E1602" s="144"/>
      <c r="F1602" s="144"/>
      <c r="AA1602" s="135"/>
      <c r="AB1602" s="135"/>
      <c r="AM1602" s="135"/>
      <c r="AN1602" s="135"/>
    </row>
    <row r="1603" spans="3:40">
      <c r="C1603" s="137"/>
      <c r="D1603" s="135"/>
      <c r="E1603" s="144"/>
      <c r="F1603" s="144"/>
      <c r="AA1603" s="135"/>
      <c r="AB1603" s="135"/>
      <c r="AM1603" s="135"/>
      <c r="AN1603" s="135"/>
    </row>
    <row r="1604" spans="3:40">
      <c r="C1604" s="137"/>
      <c r="D1604" s="135"/>
      <c r="E1604" s="144"/>
      <c r="F1604" s="144"/>
      <c r="AA1604" s="135"/>
      <c r="AB1604" s="135"/>
      <c r="AM1604" s="135"/>
      <c r="AN1604" s="135"/>
    </row>
    <row r="1605" spans="3:40">
      <c r="C1605" s="137"/>
      <c r="D1605" s="135"/>
      <c r="E1605" s="144"/>
      <c r="F1605" s="144"/>
      <c r="AA1605" s="135"/>
      <c r="AB1605" s="135"/>
      <c r="AM1605" s="135"/>
      <c r="AN1605" s="135"/>
    </row>
    <row r="1606" spans="3:40">
      <c r="C1606" s="137"/>
      <c r="D1606" s="135"/>
      <c r="E1606" s="144"/>
      <c r="F1606" s="144"/>
      <c r="AA1606" s="135"/>
      <c r="AB1606" s="135"/>
      <c r="AM1606" s="135"/>
      <c r="AN1606" s="135"/>
    </row>
    <row r="1607" spans="3:40">
      <c r="C1607" s="137"/>
      <c r="D1607" s="135"/>
      <c r="E1607" s="144"/>
      <c r="F1607" s="144"/>
      <c r="AA1607" s="135"/>
      <c r="AB1607" s="135"/>
      <c r="AM1607" s="135"/>
      <c r="AN1607" s="135"/>
    </row>
    <row r="1608" spans="3:40">
      <c r="C1608" s="137"/>
      <c r="D1608" s="135"/>
      <c r="E1608" s="144"/>
      <c r="F1608" s="144"/>
      <c r="AA1608" s="135"/>
      <c r="AB1608" s="135"/>
      <c r="AM1608" s="135"/>
      <c r="AN1608" s="135"/>
    </row>
    <row r="1609" spans="3:40">
      <c r="C1609" s="137"/>
      <c r="D1609" s="135"/>
      <c r="E1609" s="144"/>
      <c r="F1609" s="144"/>
      <c r="AA1609" s="135"/>
      <c r="AB1609" s="135"/>
      <c r="AM1609" s="135"/>
      <c r="AN1609" s="135"/>
    </row>
    <row r="1610" spans="3:40">
      <c r="C1610" s="137"/>
      <c r="D1610" s="135"/>
      <c r="E1610" s="144"/>
      <c r="F1610" s="144"/>
      <c r="AA1610" s="135"/>
      <c r="AB1610" s="135"/>
      <c r="AM1610" s="135"/>
      <c r="AN1610" s="135"/>
    </row>
    <row r="1611" spans="3:40">
      <c r="C1611" s="137"/>
      <c r="D1611" s="135"/>
      <c r="E1611" s="144"/>
      <c r="F1611" s="144"/>
      <c r="AA1611" s="135"/>
      <c r="AB1611" s="135"/>
      <c r="AM1611" s="135"/>
      <c r="AN1611" s="135"/>
    </row>
    <row r="1612" spans="3:40">
      <c r="C1612" s="137"/>
      <c r="D1612" s="135"/>
      <c r="E1612" s="144"/>
      <c r="F1612" s="144"/>
      <c r="AA1612" s="135"/>
      <c r="AB1612" s="135"/>
      <c r="AM1612" s="135"/>
      <c r="AN1612" s="135"/>
    </row>
    <row r="1613" spans="3:40">
      <c r="C1613" s="137"/>
      <c r="D1613" s="135"/>
      <c r="E1613" s="144"/>
      <c r="F1613" s="144"/>
      <c r="AA1613" s="135"/>
      <c r="AB1613" s="135"/>
      <c r="AM1613" s="135"/>
      <c r="AN1613" s="135"/>
    </row>
    <row r="1614" spans="3:40">
      <c r="C1614" s="137"/>
      <c r="D1614" s="135"/>
      <c r="E1614" s="144"/>
      <c r="F1614" s="144"/>
      <c r="AA1614" s="135"/>
      <c r="AB1614" s="135"/>
      <c r="AM1614" s="135"/>
      <c r="AN1614" s="135"/>
    </row>
    <row r="1615" spans="3:40">
      <c r="C1615" s="137"/>
      <c r="D1615" s="135"/>
      <c r="E1615" s="144"/>
      <c r="F1615" s="144"/>
      <c r="AA1615" s="135"/>
      <c r="AB1615" s="135"/>
      <c r="AM1615" s="135"/>
      <c r="AN1615" s="135"/>
    </row>
    <row r="1616" spans="3:40">
      <c r="C1616" s="137"/>
      <c r="D1616" s="135"/>
      <c r="E1616" s="144"/>
      <c r="F1616" s="144"/>
      <c r="AA1616" s="135"/>
      <c r="AB1616" s="135"/>
      <c r="AM1616" s="135"/>
      <c r="AN1616" s="135"/>
    </row>
    <row r="1617" spans="3:40">
      <c r="C1617" s="137"/>
      <c r="D1617" s="135"/>
      <c r="E1617" s="144"/>
      <c r="F1617" s="144"/>
      <c r="AA1617" s="135"/>
      <c r="AB1617" s="135"/>
      <c r="AM1617" s="135"/>
      <c r="AN1617" s="135"/>
    </row>
    <row r="1618" spans="3:40">
      <c r="C1618" s="137"/>
      <c r="D1618" s="135"/>
      <c r="E1618" s="144"/>
      <c r="F1618" s="144"/>
      <c r="AA1618" s="135"/>
      <c r="AB1618" s="135"/>
      <c r="AM1618" s="135"/>
      <c r="AN1618" s="135"/>
    </row>
    <row r="1619" spans="3:40">
      <c r="C1619" s="137"/>
      <c r="D1619" s="135"/>
      <c r="E1619" s="144"/>
      <c r="F1619" s="144"/>
      <c r="AA1619" s="135"/>
      <c r="AB1619" s="135"/>
      <c r="AM1619" s="135"/>
      <c r="AN1619" s="135"/>
    </row>
    <row r="1620" spans="3:40">
      <c r="C1620" s="137"/>
      <c r="D1620" s="135"/>
      <c r="E1620" s="144"/>
      <c r="F1620" s="144"/>
      <c r="AA1620" s="135"/>
      <c r="AB1620" s="135"/>
      <c r="AM1620" s="135"/>
      <c r="AN1620" s="135"/>
    </row>
    <row r="1621" spans="3:40">
      <c r="C1621" s="137"/>
      <c r="D1621" s="135"/>
      <c r="E1621" s="144"/>
      <c r="F1621" s="144"/>
      <c r="AA1621" s="135"/>
      <c r="AB1621" s="135"/>
      <c r="AM1621" s="135"/>
      <c r="AN1621" s="135"/>
    </row>
    <row r="1622" spans="3:40">
      <c r="C1622" s="137"/>
      <c r="D1622" s="135"/>
      <c r="E1622" s="144"/>
      <c r="F1622" s="144"/>
      <c r="AA1622" s="135"/>
      <c r="AB1622" s="135"/>
      <c r="AM1622" s="135"/>
      <c r="AN1622" s="135"/>
    </row>
    <row r="1623" spans="3:40">
      <c r="C1623" s="137"/>
      <c r="D1623" s="135"/>
      <c r="E1623" s="144"/>
      <c r="F1623" s="144"/>
      <c r="AA1623" s="135"/>
      <c r="AB1623" s="135"/>
      <c r="AM1623" s="135"/>
      <c r="AN1623" s="135"/>
    </row>
    <row r="1624" spans="3:40">
      <c r="C1624" s="137"/>
      <c r="D1624" s="135"/>
      <c r="E1624" s="144"/>
      <c r="F1624" s="144"/>
      <c r="AA1624" s="135"/>
      <c r="AB1624" s="135"/>
      <c r="AM1624" s="135"/>
      <c r="AN1624" s="135"/>
    </row>
    <row r="1625" spans="3:40">
      <c r="C1625" s="137"/>
      <c r="D1625" s="135"/>
      <c r="E1625" s="144"/>
      <c r="F1625" s="144"/>
      <c r="AA1625" s="135"/>
      <c r="AB1625" s="135"/>
      <c r="AM1625" s="135"/>
      <c r="AN1625" s="135"/>
    </row>
    <row r="1626" spans="3:40">
      <c r="C1626" s="137"/>
      <c r="D1626" s="135"/>
      <c r="E1626" s="144"/>
      <c r="F1626" s="144"/>
      <c r="AA1626" s="135"/>
      <c r="AB1626" s="135"/>
      <c r="AM1626" s="135"/>
      <c r="AN1626" s="135"/>
    </row>
    <row r="1627" spans="3:40">
      <c r="C1627" s="137"/>
      <c r="D1627" s="135"/>
      <c r="E1627" s="144"/>
      <c r="F1627" s="144"/>
      <c r="AA1627" s="135"/>
      <c r="AB1627" s="135"/>
      <c r="AM1627" s="135"/>
      <c r="AN1627" s="135"/>
    </row>
    <row r="1628" spans="3:40">
      <c r="C1628" s="137"/>
      <c r="D1628" s="135"/>
      <c r="E1628" s="144"/>
      <c r="F1628" s="144"/>
      <c r="AA1628" s="135"/>
      <c r="AB1628" s="135"/>
      <c r="AM1628" s="135"/>
      <c r="AN1628" s="135"/>
    </row>
    <row r="1629" spans="3:40">
      <c r="C1629" s="137"/>
      <c r="D1629" s="135"/>
      <c r="E1629" s="144"/>
      <c r="F1629" s="144"/>
      <c r="AA1629" s="135"/>
      <c r="AB1629" s="135"/>
      <c r="AM1629" s="135"/>
      <c r="AN1629" s="135"/>
    </row>
    <row r="1630" spans="3:40">
      <c r="C1630" s="137"/>
      <c r="D1630" s="135"/>
      <c r="E1630" s="144"/>
      <c r="F1630" s="144"/>
      <c r="AA1630" s="135"/>
      <c r="AB1630" s="135"/>
      <c r="AM1630" s="135"/>
      <c r="AN1630" s="135"/>
    </row>
    <row r="1631" spans="3:40">
      <c r="C1631" s="137"/>
      <c r="D1631" s="135"/>
      <c r="E1631" s="144"/>
      <c r="F1631" s="144"/>
      <c r="AA1631" s="135"/>
      <c r="AB1631" s="135"/>
      <c r="AM1631" s="135"/>
      <c r="AN1631" s="135"/>
    </row>
    <row r="1632" spans="3:40">
      <c r="C1632" s="137"/>
      <c r="D1632" s="135"/>
      <c r="E1632" s="144"/>
      <c r="F1632" s="144"/>
      <c r="AA1632" s="135"/>
      <c r="AB1632" s="135"/>
      <c r="AM1632" s="135"/>
      <c r="AN1632" s="135"/>
    </row>
    <row r="1633" spans="3:40">
      <c r="C1633" s="137"/>
      <c r="D1633" s="135"/>
      <c r="E1633" s="144"/>
      <c r="F1633" s="144"/>
      <c r="AA1633" s="135"/>
      <c r="AB1633" s="135"/>
      <c r="AM1633" s="135"/>
      <c r="AN1633" s="135"/>
    </row>
    <row r="1634" spans="3:40">
      <c r="C1634" s="137"/>
      <c r="D1634" s="135"/>
      <c r="E1634" s="144"/>
      <c r="F1634" s="144"/>
      <c r="AA1634" s="135"/>
      <c r="AB1634" s="135"/>
      <c r="AM1634" s="135"/>
      <c r="AN1634" s="135"/>
    </row>
    <row r="1635" spans="3:40">
      <c r="C1635" s="137"/>
      <c r="D1635" s="135"/>
      <c r="E1635" s="144"/>
      <c r="F1635" s="144"/>
      <c r="AA1635" s="135"/>
      <c r="AB1635" s="135"/>
      <c r="AM1635" s="135"/>
      <c r="AN1635" s="135"/>
    </row>
    <row r="1636" spans="3:40">
      <c r="C1636" s="137"/>
      <c r="D1636" s="135"/>
      <c r="E1636" s="144"/>
      <c r="F1636" s="144"/>
      <c r="AA1636" s="135"/>
      <c r="AB1636" s="135"/>
      <c r="AM1636" s="135"/>
      <c r="AN1636" s="135"/>
    </row>
    <row r="1637" spans="3:40">
      <c r="C1637" s="137"/>
      <c r="D1637" s="135"/>
      <c r="E1637" s="144"/>
      <c r="F1637" s="144"/>
      <c r="AA1637" s="135"/>
      <c r="AB1637" s="135"/>
      <c r="AM1637" s="135"/>
      <c r="AN1637" s="135"/>
    </row>
    <row r="1638" spans="3:40">
      <c r="C1638" s="137"/>
      <c r="D1638" s="135"/>
      <c r="E1638" s="144"/>
      <c r="F1638" s="144"/>
      <c r="AA1638" s="135"/>
      <c r="AB1638" s="135"/>
      <c r="AM1638" s="135"/>
      <c r="AN1638" s="135"/>
    </row>
    <row r="1639" spans="3:40">
      <c r="C1639" s="137"/>
      <c r="D1639" s="135"/>
      <c r="E1639" s="144"/>
      <c r="F1639" s="144"/>
      <c r="AA1639" s="135"/>
      <c r="AB1639" s="135"/>
      <c r="AM1639" s="135"/>
      <c r="AN1639" s="135"/>
    </row>
    <row r="1640" spans="3:40">
      <c r="C1640" s="137"/>
      <c r="D1640" s="135"/>
      <c r="E1640" s="144"/>
      <c r="F1640" s="144"/>
      <c r="AA1640" s="135"/>
      <c r="AB1640" s="135"/>
      <c r="AM1640" s="135"/>
      <c r="AN1640" s="135"/>
    </row>
    <row r="1641" spans="3:40">
      <c r="C1641" s="137"/>
      <c r="D1641" s="135"/>
      <c r="E1641" s="144"/>
      <c r="F1641" s="144"/>
      <c r="AA1641" s="135"/>
      <c r="AB1641" s="135"/>
      <c r="AM1641" s="135"/>
      <c r="AN1641" s="135"/>
    </row>
    <row r="1642" spans="3:40">
      <c r="C1642" s="137"/>
      <c r="D1642" s="135"/>
      <c r="E1642" s="144"/>
      <c r="F1642" s="144"/>
      <c r="AA1642" s="135"/>
      <c r="AB1642" s="135"/>
      <c r="AM1642" s="135"/>
      <c r="AN1642" s="135"/>
    </row>
    <row r="1643" spans="3:40">
      <c r="C1643" s="137"/>
      <c r="D1643" s="135"/>
      <c r="E1643" s="144"/>
      <c r="F1643" s="144"/>
      <c r="AA1643" s="135"/>
      <c r="AB1643" s="135"/>
      <c r="AM1643" s="135"/>
      <c r="AN1643" s="135"/>
    </row>
    <row r="1644" spans="3:40">
      <c r="C1644" s="137"/>
      <c r="D1644" s="135"/>
      <c r="E1644" s="144"/>
      <c r="F1644" s="144"/>
      <c r="AA1644" s="135"/>
      <c r="AB1644" s="135"/>
      <c r="AM1644" s="135"/>
      <c r="AN1644" s="135"/>
    </row>
    <row r="1645" spans="3:40">
      <c r="C1645" s="137"/>
      <c r="D1645" s="135"/>
      <c r="E1645" s="144"/>
      <c r="F1645" s="144"/>
      <c r="AA1645" s="135"/>
      <c r="AB1645" s="135"/>
      <c r="AM1645" s="135"/>
      <c r="AN1645" s="135"/>
    </row>
    <row r="1646" spans="3:40">
      <c r="C1646" s="137"/>
      <c r="D1646" s="135"/>
      <c r="E1646" s="144"/>
      <c r="F1646" s="144"/>
      <c r="AA1646" s="135"/>
      <c r="AB1646" s="135"/>
      <c r="AM1646" s="135"/>
      <c r="AN1646" s="135"/>
    </row>
    <row r="1647" spans="3:40">
      <c r="C1647" s="137"/>
      <c r="D1647" s="135"/>
      <c r="E1647" s="144"/>
      <c r="F1647" s="144"/>
      <c r="AA1647" s="135"/>
      <c r="AB1647" s="135"/>
      <c r="AM1647" s="135"/>
      <c r="AN1647" s="135"/>
    </row>
    <row r="1648" spans="3:40">
      <c r="C1648" s="137"/>
      <c r="D1648" s="135"/>
      <c r="E1648" s="144"/>
      <c r="F1648" s="144"/>
      <c r="AA1648" s="135"/>
      <c r="AB1648" s="135"/>
      <c r="AM1648" s="135"/>
      <c r="AN1648" s="135"/>
    </row>
    <row r="1649" spans="3:40">
      <c r="C1649" s="137"/>
      <c r="D1649" s="135"/>
      <c r="E1649" s="144"/>
      <c r="F1649" s="144"/>
      <c r="AA1649" s="135"/>
      <c r="AB1649" s="135"/>
      <c r="AM1649" s="135"/>
      <c r="AN1649" s="135"/>
    </row>
    <row r="1650" spans="3:40">
      <c r="C1650" s="137"/>
      <c r="D1650" s="135"/>
      <c r="E1650" s="144"/>
      <c r="F1650" s="144"/>
      <c r="AA1650" s="135"/>
      <c r="AB1650" s="135"/>
      <c r="AM1650" s="135"/>
      <c r="AN1650" s="135"/>
    </row>
    <row r="1651" spans="3:40">
      <c r="C1651" s="137"/>
      <c r="D1651" s="135"/>
      <c r="E1651" s="144"/>
      <c r="F1651" s="144"/>
      <c r="AA1651" s="135"/>
      <c r="AB1651" s="135"/>
      <c r="AM1651" s="135"/>
      <c r="AN1651" s="135"/>
    </row>
    <row r="1652" spans="3:40">
      <c r="C1652" s="137"/>
      <c r="D1652" s="135"/>
      <c r="E1652" s="144"/>
      <c r="F1652" s="144"/>
      <c r="AA1652" s="135"/>
      <c r="AB1652" s="135"/>
      <c r="AM1652" s="135"/>
      <c r="AN1652" s="135"/>
    </row>
    <row r="1653" spans="3:40">
      <c r="C1653" s="137"/>
      <c r="D1653" s="135"/>
      <c r="E1653" s="144"/>
      <c r="F1653" s="144"/>
      <c r="AA1653" s="135"/>
      <c r="AB1653" s="135"/>
      <c r="AM1653" s="135"/>
      <c r="AN1653" s="135"/>
    </row>
    <row r="1654" spans="3:40">
      <c r="C1654" s="137"/>
      <c r="D1654" s="135"/>
      <c r="E1654" s="144"/>
      <c r="F1654" s="144"/>
      <c r="AA1654" s="135"/>
      <c r="AB1654" s="135"/>
      <c r="AM1654" s="135"/>
      <c r="AN1654" s="135"/>
    </row>
    <row r="1655" spans="3:40">
      <c r="C1655" s="137"/>
      <c r="D1655" s="135"/>
      <c r="E1655" s="144"/>
      <c r="F1655" s="144"/>
      <c r="AA1655" s="135"/>
      <c r="AB1655" s="135"/>
      <c r="AM1655" s="135"/>
      <c r="AN1655" s="135"/>
    </row>
    <row r="1656" spans="3:40">
      <c r="C1656" s="137"/>
      <c r="D1656" s="135"/>
      <c r="E1656" s="144"/>
      <c r="F1656" s="144"/>
      <c r="AA1656" s="135"/>
      <c r="AB1656" s="135"/>
      <c r="AM1656" s="135"/>
      <c r="AN1656" s="135"/>
    </row>
    <row r="1657" spans="3:40">
      <c r="C1657" s="137"/>
      <c r="D1657" s="135"/>
      <c r="E1657" s="144"/>
      <c r="F1657" s="144"/>
      <c r="AA1657" s="135"/>
      <c r="AB1657" s="135"/>
      <c r="AM1657" s="135"/>
      <c r="AN1657" s="135"/>
    </row>
    <row r="1658" spans="3:40">
      <c r="C1658" s="137"/>
      <c r="D1658" s="135"/>
      <c r="E1658" s="144"/>
      <c r="F1658" s="144"/>
      <c r="AA1658" s="135"/>
      <c r="AB1658" s="135"/>
      <c r="AM1658" s="135"/>
      <c r="AN1658" s="135"/>
    </row>
    <row r="1659" spans="3:40">
      <c r="C1659" s="137"/>
      <c r="D1659" s="135"/>
      <c r="E1659" s="144"/>
      <c r="F1659" s="144"/>
      <c r="AA1659" s="135"/>
      <c r="AB1659" s="135"/>
      <c r="AM1659" s="135"/>
      <c r="AN1659" s="135"/>
    </row>
    <row r="1660" spans="3:40">
      <c r="C1660" s="137"/>
      <c r="D1660" s="135"/>
      <c r="E1660" s="144"/>
      <c r="F1660" s="144"/>
      <c r="AA1660" s="135"/>
      <c r="AB1660" s="135"/>
      <c r="AM1660" s="135"/>
      <c r="AN1660" s="135"/>
    </row>
    <row r="1661" spans="3:40">
      <c r="C1661" s="137"/>
      <c r="D1661" s="135"/>
      <c r="E1661" s="144"/>
      <c r="F1661" s="144"/>
      <c r="AA1661" s="135"/>
      <c r="AB1661" s="135"/>
      <c r="AM1661" s="135"/>
      <c r="AN1661" s="135"/>
    </row>
    <row r="1662" spans="3:40">
      <c r="C1662" s="137"/>
      <c r="D1662" s="135"/>
      <c r="E1662" s="144"/>
      <c r="F1662" s="144"/>
      <c r="AA1662" s="135"/>
      <c r="AB1662" s="135"/>
      <c r="AM1662" s="135"/>
      <c r="AN1662" s="135"/>
    </row>
    <row r="1663" spans="3:40">
      <c r="C1663" s="137"/>
      <c r="D1663" s="135"/>
      <c r="E1663" s="144"/>
      <c r="F1663" s="144"/>
      <c r="AA1663" s="135"/>
      <c r="AB1663" s="135"/>
      <c r="AM1663" s="135"/>
      <c r="AN1663" s="135"/>
    </row>
    <row r="1664" spans="3:40">
      <c r="C1664" s="137"/>
      <c r="D1664" s="135"/>
      <c r="E1664" s="144"/>
      <c r="F1664" s="144"/>
      <c r="AA1664" s="135"/>
      <c r="AB1664" s="135"/>
      <c r="AM1664" s="135"/>
      <c r="AN1664" s="135"/>
    </row>
    <row r="1665" spans="3:40">
      <c r="C1665" s="137"/>
      <c r="D1665" s="135"/>
      <c r="E1665" s="144"/>
      <c r="F1665" s="144"/>
      <c r="AA1665" s="135"/>
      <c r="AB1665" s="135"/>
      <c r="AM1665" s="135"/>
      <c r="AN1665" s="135"/>
    </row>
    <row r="1666" spans="3:40">
      <c r="C1666" s="137"/>
      <c r="D1666" s="135"/>
      <c r="E1666" s="144"/>
      <c r="F1666" s="144"/>
      <c r="AA1666" s="135"/>
      <c r="AB1666" s="135"/>
      <c r="AM1666" s="135"/>
      <c r="AN1666" s="135"/>
    </row>
    <row r="1667" spans="3:40">
      <c r="C1667" s="137"/>
      <c r="D1667" s="135"/>
      <c r="E1667" s="144"/>
      <c r="F1667" s="144"/>
      <c r="AA1667" s="135"/>
      <c r="AB1667" s="135"/>
      <c r="AM1667" s="135"/>
      <c r="AN1667" s="135"/>
    </row>
    <row r="1668" spans="3:40">
      <c r="C1668" s="137"/>
      <c r="D1668" s="135"/>
      <c r="E1668" s="144"/>
      <c r="F1668" s="144"/>
      <c r="AA1668" s="135"/>
      <c r="AB1668" s="135"/>
      <c r="AM1668" s="135"/>
      <c r="AN1668" s="135"/>
    </row>
    <row r="1669" spans="3:40">
      <c r="C1669" s="137"/>
      <c r="D1669" s="135"/>
      <c r="E1669" s="144"/>
      <c r="F1669" s="144"/>
      <c r="AA1669" s="135"/>
      <c r="AB1669" s="135"/>
      <c r="AM1669" s="135"/>
      <c r="AN1669" s="135"/>
    </row>
    <row r="1670" spans="3:40">
      <c r="C1670" s="137"/>
      <c r="D1670" s="135"/>
      <c r="E1670" s="144"/>
      <c r="F1670" s="144"/>
      <c r="AA1670" s="135"/>
      <c r="AB1670" s="135"/>
      <c r="AM1670" s="135"/>
      <c r="AN1670" s="135"/>
    </row>
    <row r="1671" spans="3:40">
      <c r="C1671" s="137"/>
      <c r="D1671" s="135"/>
      <c r="E1671" s="144"/>
      <c r="F1671" s="144"/>
      <c r="AA1671" s="135"/>
      <c r="AB1671" s="135"/>
      <c r="AM1671" s="135"/>
      <c r="AN1671" s="135"/>
    </row>
    <row r="1672" spans="3:40">
      <c r="C1672" s="137"/>
      <c r="D1672" s="135"/>
      <c r="E1672" s="144"/>
      <c r="F1672" s="144"/>
      <c r="AA1672" s="135"/>
      <c r="AB1672" s="135"/>
      <c r="AM1672" s="135"/>
      <c r="AN1672" s="135"/>
    </row>
    <row r="1673" spans="3:40">
      <c r="C1673" s="137"/>
      <c r="D1673" s="135"/>
      <c r="E1673" s="144"/>
      <c r="F1673" s="144"/>
      <c r="AA1673" s="135"/>
      <c r="AB1673" s="135"/>
      <c r="AM1673" s="135"/>
      <c r="AN1673" s="135"/>
    </row>
    <row r="1674" spans="3:40">
      <c r="C1674" s="137"/>
      <c r="D1674" s="135"/>
      <c r="E1674" s="144"/>
      <c r="F1674" s="144"/>
      <c r="AA1674" s="135"/>
      <c r="AB1674" s="135"/>
      <c r="AM1674" s="135"/>
      <c r="AN1674" s="135"/>
    </row>
    <row r="1675" spans="3:40">
      <c r="C1675" s="137"/>
      <c r="D1675" s="135"/>
      <c r="E1675" s="144"/>
      <c r="F1675" s="144"/>
      <c r="AA1675" s="135"/>
      <c r="AB1675" s="135"/>
      <c r="AM1675" s="135"/>
      <c r="AN1675" s="135"/>
    </row>
    <row r="1676" spans="3:40">
      <c r="C1676" s="137"/>
      <c r="D1676" s="135"/>
      <c r="E1676" s="144"/>
      <c r="F1676" s="144"/>
      <c r="AA1676" s="135"/>
      <c r="AB1676" s="135"/>
      <c r="AM1676" s="135"/>
      <c r="AN1676" s="135"/>
    </row>
    <row r="1677" spans="3:40">
      <c r="C1677" s="137"/>
      <c r="D1677" s="135"/>
      <c r="E1677" s="144"/>
      <c r="F1677" s="144"/>
      <c r="AA1677" s="135"/>
      <c r="AB1677" s="135"/>
      <c r="AM1677" s="135"/>
      <c r="AN1677" s="135"/>
    </row>
    <row r="1678" spans="3:40">
      <c r="C1678" s="137"/>
      <c r="D1678" s="135"/>
      <c r="E1678" s="144"/>
      <c r="F1678" s="144"/>
      <c r="AA1678" s="135"/>
      <c r="AB1678" s="135"/>
      <c r="AM1678" s="135"/>
      <c r="AN1678" s="135"/>
    </row>
    <row r="1679" spans="3:40">
      <c r="C1679" s="137"/>
      <c r="D1679" s="135"/>
      <c r="E1679" s="144"/>
      <c r="F1679" s="144"/>
      <c r="AA1679" s="135"/>
      <c r="AB1679" s="135"/>
      <c r="AM1679" s="135"/>
      <c r="AN1679" s="135"/>
    </row>
    <row r="1680" spans="3:40">
      <c r="C1680" s="137"/>
      <c r="D1680" s="135"/>
      <c r="E1680" s="144"/>
      <c r="F1680" s="144"/>
      <c r="AA1680" s="135"/>
      <c r="AB1680" s="135"/>
      <c r="AM1680" s="135"/>
      <c r="AN1680" s="135"/>
    </row>
    <row r="1681" spans="3:40">
      <c r="C1681" s="137"/>
      <c r="D1681" s="135"/>
      <c r="E1681" s="144"/>
      <c r="F1681" s="144"/>
      <c r="AA1681" s="135"/>
      <c r="AB1681" s="135"/>
      <c r="AM1681" s="135"/>
      <c r="AN1681" s="135"/>
    </row>
    <row r="1682" spans="3:40">
      <c r="C1682" s="137"/>
      <c r="D1682" s="135"/>
      <c r="E1682" s="144"/>
      <c r="F1682" s="144"/>
      <c r="AA1682" s="135"/>
      <c r="AB1682" s="135"/>
      <c r="AM1682" s="135"/>
      <c r="AN1682" s="135"/>
    </row>
    <row r="1683" spans="3:40">
      <c r="C1683" s="137"/>
      <c r="D1683" s="135"/>
      <c r="E1683" s="144"/>
      <c r="F1683" s="144"/>
      <c r="AA1683" s="135"/>
      <c r="AB1683" s="135"/>
      <c r="AM1683" s="135"/>
      <c r="AN1683" s="135"/>
    </row>
    <row r="1684" spans="3:40">
      <c r="C1684" s="137"/>
      <c r="D1684" s="135"/>
      <c r="E1684" s="144"/>
      <c r="F1684" s="144"/>
      <c r="AA1684" s="135"/>
      <c r="AB1684" s="135"/>
      <c r="AM1684" s="135"/>
      <c r="AN1684" s="135"/>
    </row>
    <row r="1685" spans="3:40">
      <c r="C1685" s="137"/>
      <c r="D1685" s="135"/>
      <c r="E1685" s="144"/>
      <c r="F1685" s="144"/>
      <c r="AA1685" s="135"/>
      <c r="AB1685" s="135"/>
      <c r="AM1685" s="135"/>
      <c r="AN1685" s="135"/>
    </row>
    <row r="1686" spans="3:40">
      <c r="C1686" s="137"/>
      <c r="D1686" s="135"/>
      <c r="E1686" s="144"/>
      <c r="F1686" s="144"/>
      <c r="AA1686" s="135"/>
      <c r="AB1686" s="135"/>
      <c r="AM1686" s="135"/>
      <c r="AN1686" s="135"/>
    </row>
    <row r="1687" spans="3:40">
      <c r="C1687" s="137"/>
      <c r="D1687" s="135"/>
      <c r="E1687" s="144"/>
      <c r="F1687" s="144"/>
      <c r="AA1687" s="135"/>
      <c r="AB1687" s="135"/>
      <c r="AM1687" s="135"/>
      <c r="AN1687" s="135"/>
    </row>
    <row r="1688" spans="3:40">
      <c r="C1688" s="137"/>
      <c r="D1688" s="135"/>
      <c r="E1688" s="144"/>
      <c r="F1688" s="144"/>
      <c r="AA1688" s="135"/>
      <c r="AB1688" s="135"/>
      <c r="AM1688" s="135"/>
      <c r="AN1688" s="135"/>
    </row>
    <row r="1689" spans="3:40">
      <c r="C1689" s="137"/>
      <c r="D1689" s="135"/>
      <c r="E1689" s="144"/>
      <c r="F1689" s="144"/>
      <c r="AA1689" s="135"/>
      <c r="AB1689" s="135"/>
      <c r="AM1689" s="135"/>
      <c r="AN1689" s="135"/>
    </row>
    <row r="1690" spans="3:40">
      <c r="C1690" s="137"/>
      <c r="D1690" s="135"/>
      <c r="E1690" s="144"/>
      <c r="F1690" s="144"/>
      <c r="AA1690" s="135"/>
      <c r="AB1690" s="135"/>
      <c r="AM1690" s="135"/>
      <c r="AN1690" s="135"/>
    </row>
    <row r="1691" spans="3:40">
      <c r="C1691" s="137"/>
      <c r="D1691" s="135"/>
      <c r="E1691" s="144"/>
      <c r="F1691" s="144"/>
      <c r="AA1691" s="135"/>
      <c r="AB1691" s="135"/>
      <c r="AM1691" s="135"/>
      <c r="AN1691" s="135"/>
    </row>
    <row r="1692" spans="3:40">
      <c r="C1692" s="137"/>
      <c r="D1692" s="135"/>
      <c r="E1692" s="144"/>
      <c r="F1692" s="144"/>
      <c r="AA1692" s="135"/>
      <c r="AB1692" s="135"/>
      <c r="AM1692" s="135"/>
      <c r="AN1692" s="135"/>
    </row>
    <row r="1693" spans="3:40">
      <c r="C1693" s="137"/>
      <c r="D1693" s="135"/>
      <c r="E1693" s="144"/>
      <c r="F1693" s="144"/>
      <c r="AA1693" s="135"/>
      <c r="AB1693" s="135"/>
      <c r="AM1693" s="135"/>
      <c r="AN1693" s="135"/>
    </row>
    <row r="1694" spans="3:40">
      <c r="C1694" s="137"/>
      <c r="D1694" s="135"/>
      <c r="E1694" s="144"/>
      <c r="F1694" s="144"/>
      <c r="AA1694" s="135"/>
      <c r="AB1694" s="135"/>
      <c r="AM1694" s="135"/>
      <c r="AN1694" s="135"/>
    </row>
    <row r="1695" spans="3:40">
      <c r="C1695" s="137"/>
      <c r="D1695" s="135"/>
      <c r="E1695" s="144"/>
      <c r="F1695" s="144"/>
      <c r="AA1695" s="135"/>
      <c r="AB1695" s="135"/>
      <c r="AM1695" s="135"/>
      <c r="AN1695" s="135"/>
    </row>
    <row r="1696" spans="3:40">
      <c r="C1696" s="137"/>
      <c r="D1696" s="135"/>
      <c r="E1696" s="144"/>
      <c r="F1696" s="144"/>
      <c r="AA1696" s="135"/>
      <c r="AB1696" s="135"/>
      <c r="AM1696" s="135"/>
      <c r="AN1696" s="135"/>
    </row>
    <row r="1697" spans="3:40">
      <c r="C1697" s="137"/>
      <c r="D1697" s="135"/>
      <c r="E1697" s="144"/>
      <c r="F1697" s="144"/>
      <c r="AA1697" s="135"/>
      <c r="AB1697" s="135"/>
      <c r="AM1697" s="135"/>
      <c r="AN1697" s="135"/>
    </row>
    <row r="1698" spans="3:40">
      <c r="C1698" s="137"/>
      <c r="D1698" s="135"/>
      <c r="E1698" s="144"/>
      <c r="F1698" s="144"/>
      <c r="AA1698" s="135"/>
      <c r="AB1698" s="135"/>
      <c r="AM1698" s="135"/>
      <c r="AN1698" s="135"/>
    </row>
    <row r="1699" spans="3:40">
      <c r="C1699" s="137"/>
      <c r="D1699" s="135"/>
      <c r="E1699" s="144"/>
      <c r="F1699" s="144"/>
      <c r="AA1699" s="135"/>
      <c r="AB1699" s="135"/>
      <c r="AM1699" s="135"/>
      <c r="AN1699" s="135"/>
    </row>
    <row r="1700" spans="3:40">
      <c r="C1700" s="137"/>
      <c r="D1700" s="135"/>
      <c r="E1700" s="144"/>
      <c r="F1700" s="144"/>
      <c r="AA1700" s="135"/>
      <c r="AB1700" s="135"/>
      <c r="AM1700" s="135"/>
      <c r="AN1700" s="135"/>
    </row>
    <row r="1701" spans="3:40">
      <c r="C1701" s="137"/>
      <c r="D1701" s="135"/>
      <c r="E1701" s="144"/>
      <c r="F1701" s="144"/>
      <c r="AA1701" s="135"/>
      <c r="AB1701" s="135"/>
      <c r="AM1701" s="135"/>
      <c r="AN1701" s="135"/>
    </row>
    <row r="1702" spans="3:40">
      <c r="C1702" s="137"/>
      <c r="D1702" s="135"/>
      <c r="E1702" s="144"/>
      <c r="F1702" s="144"/>
      <c r="AA1702" s="135"/>
      <c r="AB1702" s="135"/>
      <c r="AM1702" s="135"/>
      <c r="AN1702" s="135"/>
    </row>
    <row r="1703" spans="3:40">
      <c r="C1703" s="137"/>
      <c r="D1703" s="135"/>
      <c r="E1703" s="144"/>
      <c r="F1703" s="144"/>
      <c r="AA1703" s="135"/>
      <c r="AB1703" s="135"/>
      <c r="AM1703" s="135"/>
      <c r="AN1703" s="135"/>
    </row>
    <row r="1704" spans="3:40">
      <c r="C1704" s="137"/>
      <c r="D1704" s="135"/>
      <c r="E1704" s="144"/>
      <c r="F1704" s="144"/>
      <c r="AA1704" s="135"/>
      <c r="AB1704" s="135"/>
      <c r="AM1704" s="135"/>
      <c r="AN1704" s="135"/>
    </row>
    <row r="1705" spans="3:40">
      <c r="C1705" s="137"/>
      <c r="D1705" s="135"/>
      <c r="E1705" s="144"/>
      <c r="F1705" s="144"/>
      <c r="AA1705" s="135"/>
      <c r="AB1705" s="135"/>
      <c r="AM1705" s="135"/>
      <c r="AN1705" s="135"/>
    </row>
    <row r="1706" spans="3:40">
      <c r="C1706" s="137"/>
      <c r="D1706" s="135"/>
      <c r="E1706" s="144"/>
      <c r="F1706" s="144"/>
      <c r="AA1706" s="135"/>
      <c r="AB1706" s="135"/>
      <c r="AM1706" s="135"/>
      <c r="AN1706" s="135"/>
    </row>
    <row r="1707" spans="3:40">
      <c r="C1707" s="137"/>
      <c r="D1707" s="135"/>
      <c r="E1707" s="144"/>
      <c r="F1707" s="144"/>
      <c r="AA1707" s="135"/>
      <c r="AB1707" s="135"/>
      <c r="AM1707" s="135"/>
      <c r="AN1707" s="135"/>
    </row>
    <row r="1708" spans="3:40">
      <c r="C1708" s="137"/>
      <c r="D1708" s="135"/>
      <c r="E1708" s="144"/>
      <c r="F1708" s="144"/>
      <c r="AA1708" s="135"/>
      <c r="AB1708" s="135"/>
      <c r="AM1708" s="135"/>
      <c r="AN1708" s="135"/>
    </row>
    <row r="1709" spans="3:40">
      <c r="C1709" s="137"/>
      <c r="D1709" s="135"/>
      <c r="E1709" s="144"/>
      <c r="F1709" s="144"/>
      <c r="AA1709" s="135"/>
      <c r="AB1709" s="135"/>
      <c r="AM1709" s="135"/>
      <c r="AN1709" s="135"/>
    </row>
    <row r="1710" spans="3:40">
      <c r="C1710" s="137"/>
      <c r="D1710" s="135"/>
      <c r="E1710" s="144"/>
      <c r="F1710" s="144"/>
      <c r="AA1710" s="135"/>
      <c r="AB1710" s="135"/>
      <c r="AM1710" s="135"/>
      <c r="AN1710" s="135"/>
    </row>
    <row r="1711" spans="3:40">
      <c r="C1711" s="137"/>
      <c r="D1711" s="135"/>
      <c r="E1711" s="144"/>
      <c r="F1711" s="144"/>
      <c r="AA1711" s="135"/>
      <c r="AB1711" s="135"/>
      <c r="AM1711" s="135"/>
      <c r="AN1711" s="135"/>
    </row>
    <row r="1712" spans="3:40">
      <c r="C1712" s="137"/>
      <c r="D1712" s="135"/>
      <c r="E1712" s="144"/>
      <c r="F1712" s="144"/>
      <c r="AA1712" s="135"/>
      <c r="AB1712" s="135"/>
      <c r="AM1712" s="135"/>
      <c r="AN1712" s="135"/>
    </row>
    <row r="1713" spans="3:40">
      <c r="C1713" s="137"/>
      <c r="D1713" s="135"/>
      <c r="E1713" s="144"/>
      <c r="F1713" s="144"/>
      <c r="AA1713" s="135"/>
      <c r="AB1713" s="135"/>
      <c r="AM1713" s="135"/>
      <c r="AN1713" s="135"/>
    </row>
    <row r="1714" spans="3:40">
      <c r="C1714" s="137"/>
      <c r="D1714" s="135"/>
      <c r="E1714" s="144"/>
      <c r="F1714" s="144"/>
      <c r="AA1714" s="135"/>
      <c r="AB1714" s="135"/>
      <c r="AM1714" s="135"/>
      <c r="AN1714" s="135"/>
    </row>
    <row r="1715" spans="3:40">
      <c r="C1715" s="137"/>
      <c r="D1715" s="135"/>
      <c r="E1715" s="144"/>
      <c r="F1715" s="144"/>
      <c r="AA1715" s="135"/>
      <c r="AB1715" s="135"/>
      <c r="AM1715" s="135"/>
      <c r="AN1715" s="135"/>
    </row>
    <row r="1716" spans="3:40">
      <c r="C1716" s="137"/>
      <c r="D1716" s="135"/>
      <c r="E1716" s="144"/>
      <c r="F1716" s="144"/>
      <c r="AA1716" s="135"/>
      <c r="AB1716" s="135"/>
      <c r="AM1716" s="135"/>
      <c r="AN1716" s="135"/>
    </row>
    <row r="1717" spans="3:40">
      <c r="C1717" s="137"/>
      <c r="D1717" s="135"/>
      <c r="E1717" s="144"/>
      <c r="F1717" s="144"/>
      <c r="AA1717" s="135"/>
      <c r="AB1717" s="135"/>
      <c r="AM1717" s="135"/>
      <c r="AN1717" s="135"/>
    </row>
    <row r="1718" spans="3:40">
      <c r="C1718" s="137"/>
      <c r="D1718" s="135"/>
      <c r="E1718" s="144"/>
      <c r="F1718" s="144"/>
      <c r="AA1718" s="135"/>
      <c r="AB1718" s="135"/>
      <c r="AM1718" s="135"/>
      <c r="AN1718" s="135"/>
    </row>
    <row r="1719" spans="3:40">
      <c r="C1719" s="137"/>
      <c r="D1719" s="135"/>
      <c r="E1719" s="144"/>
      <c r="F1719" s="144"/>
      <c r="AA1719" s="135"/>
      <c r="AB1719" s="135"/>
      <c r="AM1719" s="135"/>
      <c r="AN1719" s="135"/>
    </row>
    <row r="1720" spans="3:40">
      <c r="C1720" s="137"/>
      <c r="D1720" s="135"/>
      <c r="E1720" s="144"/>
      <c r="F1720" s="144"/>
      <c r="AA1720" s="135"/>
      <c r="AB1720" s="135"/>
      <c r="AM1720" s="135"/>
      <c r="AN1720" s="135"/>
    </row>
    <row r="1721" spans="3:40">
      <c r="C1721" s="137"/>
      <c r="D1721" s="135"/>
      <c r="E1721" s="144"/>
      <c r="F1721" s="144"/>
      <c r="AA1721" s="135"/>
      <c r="AB1721" s="135"/>
      <c r="AM1721" s="135"/>
      <c r="AN1721" s="135"/>
    </row>
    <row r="1722" spans="3:40">
      <c r="C1722" s="137"/>
      <c r="D1722" s="135"/>
      <c r="E1722" s="144"/>
      <c r="F1722" s="144"/>
      <c r="AA1722" s="135"/>
      <c r="AB1722" s="135"/>
      <c r="AM1722" s="135"/>
      <c r="AN1722" s="135"/>
    </row>
    <row r="1723" spans="3:40">
      <c r="C1723" s="137"/>
      <c r="D1723" s="135"/>
      <c r="E1723" s="144"/>
      <c r="F1723" s="144"/>
      <c r="AA1723" s="135"/>
      <c r="AB1723" s="135"/>
      <c r="AM1723" s="135"/>
      <c r="AN1723" s="135"/>
    </row>
    <row r="1724" spans="3:40">
      <c r="C1724" s="137"/>
      <c r="D1724" s="135"/>
      <c r="E1724" s="144"/>
      <c r="F1724" s="144"/>
      <c r="AA1724" s="135"/>
      <c r="AB1724" s="135"/>
      <c r="AM1724" s="135"/>
      <c r="AN1724" s="135"/>
    </row>
    <row r="1725" spans="3:40">
      <c r="C1725" s="137"/>
      <c r="D1725" s="135"/>
      <c r="E1725" s="144"/>
      <c r="F1725" s="144"/>
      <c r="AM1725" s="135"/>
      <c r="AN1725" s="135"/>
    </row>
    <row r="1726" spans="3:40">
      <c r="C1726" s="137"/>
      <c r="D1726" s="135"/>
      <c r="E1726" s="144"/>
      <c r="F1726" s="144"/>
      <c r="AM1726" s="135"/>
      <c r="AN1726" s="135"/>
    </row>
    <row r="1727" spans="3:40">
      <c r="C1727" s="137"/>
      <c r="D1727" s="135"/>
      <c r="E1727" s="144"/>
      <c r="F1727" s="144"/>
      <c r="AM1727" s="135"/>
      <c r="AN1727" s="135"/>
    </row>
    <row r="1728" spans="3:40">
      <c r="C1728" s="137"/>
      <c r="D1728" s="135"/>
      <c r="E1728" s="144"/>
      <c r="F1728" s="144"/>
      <c r="AM1728" s="135"/>
      <c r="AN1728" s="135"/>
    </row>
    <row r="1729" spans="3:40">
      <c r="C1729" s="137"/>
      <c r="D1729" s="135"/>
      <c r="E1729" s="144"/>
      <c r="F1729" s="144"/>
      <c r="AM1729" s="135"/>
      <c r="AN1729" s="135"/>
    </row>
    <row r="1730" spans="3:40">
      <c r="C1730" s="137"/>
      <c r="D1730" s="135"/>
      <c r="E1730" s="144"/>
      <c r="F1730" s="144"/>
      <c r="AM1730" s="135"/>
      <c r="AN1730" s="135"/>
    </row>
    <row r="1731" spans="3:40">
      <c r="C1731" s="137"/>
      <c r="D1731" s="135"/>
      <c r="E1731" s="144"/>
      <c r="F1731" s="144"/>
      <c r="AM1731" s="135"/>
      <c r="AN1731" s="135"/>
    </row>
    <row r="1732" spans="3:40">
      <c r="C1732" s="137"/>
      <c r="D1732" s="135"/>
      <c r="E1732" s="144"/>
      <c r="F1732" s="144"/>
      <c r="AM1732" s="135"/>
      <c r="AN1732" s="135"/>
    </row>
    <row r="1733" spans="3:40">
      <c r="C1733" s="137"/>
      <c r="D1733" s="135"/>
      <c r="E1733" s="144"/>
      <c r="F1733" s="144"/>
      <c r="AM1733" s="135"/>
      <c r="AN1733" s="135"/>
    </row>
    <row r="1734" spans="3:40">
      <c r="C1734" s="137"/>
      <c r="D1734" s="135"/>
      <c r="E1734" s="144"/>
      <c r="F1734" s="144"/>
      <c r="AM1734" s="135"/>
      <c r="AN1734" s="135"/>
    </row>
    <row r="1735" spans="3:40">
      <c r="C1735" s="137"/>
      <c r="D1735" s="135"/>
      <c r="E1735" s="144"/>
      <c r="F1735" s="144"/>
      <c r="AM1735" s="135"/>
      <c r="AN1735" s="135"/>
    </row>
    <row r="1736" spans="3:40">
      <c r="C1736" s="137"/>
      <c r="D1736" s="135"/>
      <c r="E1736" s="144"/>
      <c r="F1736" s="144"/>
      <c r="AM1736" s="135"/>
      <c r="AN1736" s="135"/>
    </row>
    <row r="1737" spans="3:40">
      <c r="C1737" s="137"/>
      <c r="D1737" s="135"/>
      <c r="E1737" s="144"/>
      <c r="F1737" s="144"/>
      <c r="AM1737" s="135"/>
      <c r="AN1737" s="135"/>
    </row>
    <row r="1738" spans="3:40">
      <c r="C1738" s="137"/>
      <c r="D1738" s="135"/>
      <c r="E1738" s="144"/>
      <c r="F1738" s="144"/>
      <c r="AM1738" s="135"/>
      <c r="AN1738" s="135"/>
    </row>
    <row r="1739" spans="3:40">
      <c r="C1739" s="137"/>
      <c r="D1739" s="135"/>
      <c r="E1739" s="144"/>
      <c r="F1739" s="144"/>
      <c r="AM1739" s="135"/>
      <c r="AN1739" s="135"/>
    </row>
    <row r="1740" spans="3:40">
      <c r="C1740" s="137"/>
      <c r="D1740" s="135"/>
      <c r="E1740" s="144"/>
      <c r="F1740" s="144"/>
      <c r="AM1740" s="135"/>
      <c r="AN1740" s="135"/>
    </row>
    <row r="1741" spans="3:40">
      <c r="C1741" s="137"/>
      <c r="D1741" s="135"/>
      <c r="E1741" s="144"/>
      <c r="F1741" s="144"/>
      <c r="AM1741" s="135"/>
      <c r="AN1741" s="135"/>
    </row>
    <row r="1742" spans="3:40">
      <c r="C1742" s="137"/>
      <c r="D1742" s="135"/>
      <c r="E1742" s="144"/>
      <c r="F1742" s="144"/>
      <c r="AM1742" s="135"/>
      <c r="AN1742" s="135"/>
    </row>
    <row r="1743" spans="3:40">
      <c r="C1743" s="137"/>
      <c r="D1743" s="135"/>
      <c r="E1743" s="144"/>
      <c r="F1743" s="144"/>
      <c r="AM1743" s="135"/>
      <c r="AN1743" s="135"/>
    </row>
    <row r="1744" spans="3:40">
      <c r="C1744" s="137"/>
      <c r="D1744" s="135"/>
      <c r="E1744" s="144"/>
      <c r="F1744" s="144"/>
      <c r="AM1744" s="135"/>
      <c r="AN1744" s="135"/>
    </row>
    <row r="1745" spans="3:40">
      <c r="C1745" s="137"/>
      <c r="D1745" s="135"/>
      <c r="E1745" s="144"/>
      <c r="F1745" s="144"/>
      <c r="AM1745" s="135"/>
      <c r="AN1745" s="135"/>
    </row>
    <row r="1746" spans="3:40">
      <c r="C1746" s="137"/>
      <c r="D1746" s="135"/>
      <c r="E1746" s="144"/>
      <c r="F1746" s="144"/>
      <c r="AM1746" s="135"/>
      <c r="AN1746" s="135"/>
    </row>
    <row r="1747" spans="3:40">
      <c r="C1747" s="137"/>
      <c r="D1747" s="135"/>
      <c r="E1747" s="144"/>
      <c r="F1747" s="144"/>
      <c r="AM1747" s="135"/>
      <c r="AN1747" s="135"/>
    </row>
    <row r="1748" spans="3:40">
      <c r="C1748" s="137"/>
      <c r="D1748" s="135"/>
      <c r="E1748" s="144"/>
      <c r="F1748" s="144"/>
      <c r="AM1748" s="135"/>
      <c r="AN1748" s="135"/>
    </row>
    <row r="1749" spans="3:40">
      <c r="C1749" s="137"/>
      <c r="D1749" s="135"/>
      <c r="E1749" s="144"/>
      <c r="F1749" s="144"/>
      <c r="AM1749" s="135"/>
      <c r="AN1749" s="135"/>
    </row>
    <row r="1750" spans="3:40">
      <c r="C1750" s="137"/>
      <c r="D1750" s="135"/>
      <c r="E1750" s="144"/>
      <c r="F1750" s="144"/>
      <c r="AM1750" s="135"/>
      <c r="AN1750" s="135"/>
    </row>
    <row r="1751" spans="3:40">
      <c r="C1751" s="137"/>
      <c r="D1751" s="135"/>
      <c r="E1751" s="144"/>
      <c r="F1751" s="144"/>
      <c r="AM1751" s="135"/>
      <c r="AN1751" s="135"/>
    </row>
    <row r="1752" spans="3:40">
      <c r="C1752" s="137"/>
      <c r="D1752" s="135"/>
      <c r="E1752" s="144"/>
      <c r="F1752" s="144"/>
      <c r="AM1752" s="135"/>
      <c r="AN1752" s="135"/>
    </row>
    <row r="1753" spans="3:40">
      <c r="C1753" s="137"/>
      <c r="D1753" s="135"/>
      <c r="E1753" s="144"/>
      <c r="F1753" s="144"/>
      <c r="AM1753" s="135"/>
      <c r="AN1753" s="135"/>
    </row>
    <row r="1754" spans="3:40">
      <c r="C1754" s="137"/>
      <c r="D1754" s="135"/>
      <c r="E1754" s="144"/>
      <c r="F1754" s="144"/>
      <c r="AM1754" s="135"/>
      <c r="AN1754" s="135"/>
    </row>
    <row r="1755" spans="3:40">
      <c r="C1755" s="137"/>
      <c r="D1755" s="135"/>
      <c r="E1755" s="144"/>
      <c r="F1755" s="144"/>
      <c r="AM1755" s="135"/>
      <c r="AN1755" s="135"/>
    </row>
    <row r="1756" spans="3:40">
      <c r="C1756" s="137"/>
      <c r="D1756" s="135"/>
      <c r="E1756" s="144"/>
      <c r="F1756" s="144"/>
      <c r="AK1756" s="135"/>
      <c r="AL1756" s="135"/>
      <c r="AM1756" s="135"/>
      <c r="AN1756" s="135"/>
    </row>
    <row r="1757" spans="3:40">
      <c r="C1757" s="137"/>
      <c r="D1757" s="135"/>
      <c r="E1757" s="144"/>
      <c r="F1757" s="144"/>
      <c r="AK1757" s="135"/>
      <c r="AL1757" s="135"/>
      <c r="AM1757" s="135"/>
      <c r="AN1757" s="135"/>
    </row>
    <row r="1758" spans="3:40">
      <c r="C1758" s="137"/>
      <c r="D1758" s="135"/>
      <c r="E1758" s="144"/>
      <c r="F1758" s="144"/>
      <c r="AK1758" s="135"/>
      <c r="AL1758" s="135"/>
      <c r="AM1758" s="135"/>
      <c r="AN1758" s="135"/>
    </row>
    <row r="1759" spans="3:40">
      <c r="C1759" s="137"/>
      <c r="D1759" s="135"/>
      <c r="E1759" s="144"/>
      <c r="F1759" s="144"/>
      <c r="AK1759" s="135"/>
      <c r="AL1759" s="135"/>
      <c r="AM1759" s="135"/>
      <c r="AN1759" s="135"/>
    </row>
    <row r="1760" spans="3:40">
      <c r="C1760" s="137"/>
      <c r="D1760" s="135"/>
      <c r="E1760" s="144"/>
      <c r="F1760" s="144"/>
      <c r="AK1760" s="135"/>
      <c r="AL1760" s="135"/>
      <c r="AM1760" s="135"/>
      <c r="AN1760" s="135"/>
    </row>
    <row r="1761" spans="3:40">
      <c r="C1761" s="137"/>
      <c r="D1761" s="135"/>
      <c r="E1761" s="144"/>
      <c r="F1761" s="144"/>
      <c r="AK1761" s="135"/>
      <c r="AL1761" s="135"/>
      <c r="AM1761" s="135"/>
      <c r="AN1761" s="135"/>
    </row>
    <row r="1762" spans="3:40">
      <c r="C1762" s="137"/>
      <c r="D1762" s="135"/>
      <c r="E1762" s="144"/>
      <c r="F1762" s="144"/>
      <c r="AK1762" s="135"/>
      <c r="AL1762" s="135"/>
      <c r="AM1762" s="135"/>
      <c r="AN1762" s="135"/>
    </row>
    <row r="1763" spans="3:40">
      <c r="C1763" s="137"/>
      <c r="D1763" s="135"/>
      <c r="E1763" s="144"/>
      <c r="F1763" s="144"/>
      <c r="AK1763" s="135"/>
      <c r="AL1763" s="135"/>
      <c r="AM1763" s="135"/>
      <c r="AN1763" s="135"/>
    </row>
    <row r="1764" spans="3:40">
      <c r="C1764" s="137"/>
      <c r="D1764" s="135"/>
      <c r="E1764" s="144"/>
      <c r="F1764" s="144"/>
      <c r="AK1764" s="135"/>
      <c r="AL1764" s="135"/>
      <c r="AM1764" s="135"/>
      <c r="AN1764" s="135"/>
    </row>
    <row r="1765" spans="3:40">
      <c r="C1765" s="137"/>
      <c r="D1765" s="135"/>
      <c r="E1765" s="144"/>
      <c r="F1765" s="144"/>
      <c r="AK1765" s="135"/>
      <c r="AL1765" s="135"/>
      <c r="AM1765" s="135"/>
      <c r="AN1765" s="135"/>
    </row>
    <row r="1766" spans="3:40">
      <c r="C1766" s="137"/>
      <c r="D1766" s="135"/>
      <c r="E1766" s="144"/>
      <c r="F1766" s="144"/>
      <c r="AK1766" s="135"/>
      <c r="AL1766" s="135"/>
      <c r="AM1766" s="135"/>
      <c r="AN1766" s="135"/>
    </row>
    <row r="1767" spans="3:40">
      <c r="C1767" s="137"/>
      <c r="D1767" s="135"/>
      <c r="E1767" s="144"/>
      <c r="F1767" s="144"/>
      <c r="AK1767" s="135"/>
      <c r="AL1767" s="135"/>
      <c r="AM1767" s="135"/>
      <c r="AN1767" s="135"/>
    </row>
    <row r="1768" spans="3:40">
      <c r="C1768" s="137"/>
      <c r="D1768" s="135"/>
      <c r="E1768" s="144"/>
      <c r="F1768" s="144"/>
      <c r="AK1768" s="135"/>
      <c r="AL1768" s="135"/>
      <c r="AM1768" s="135"/>
      <c r="AN1768" s="135"/>
    </row>
    <row r="1769" spans="3:40">
      <c r="C1769" s="137"/>
      <c r="D1769" s="135"/>
      <c r="E1769" s="144"/>
      <c r="F1769" s="144"/>
      <c r="AK1769" s="135"/>
      <c r="AL1769" s="135"/>
      <c r="AM1769" s="135"/>
      <c r="AN1769" s="135"/>
    </row>
    <row r="1770" spans="3:40">
      <c r="C1770" s="137"/>
      <c r="D1770" s="135"/>
      <c r="E1770" s="144"/>
      <c r="F1770" s="144"/>
      <c r="AK1770" s="135"/>
      <c r="AL1770" s="135"/>
      <c r="AM1770" s="135"/>
      <c r="AN1770" s="135"/>
    </row>
    <row r="1771" spans="3:40">
      <c r="C1771" s="137"/>
      <c r="D1771" s="135"/>
      <c r="E1771" s="144"/>
      <c r="F1771" s="144"/>
      <c r="AK1771" s="135"/>
      <c r="AL1771" s="135"/>
      <c r="AM1771" s="135"/>
      <c r="AN1771" s="135"/>
    </row>
    <row r="1772" spans="3:40">
      <c r="C1772" s="137"/>
      <c r="D1772" s="135"/>
      <c r="E1772" s="144"/>
      <c r="F1772" s="144"/>
      <c r="AK1772" s="135"/>
      <c r="AL1772" s="135"/>
      <c r="AM1772" s="135"/>
      <c r="AN1772" s="135"/>
    </row>
    <row r="1773" spans="3:40">
      <c r="C1773" s="137"/>
      <c r="D1773" s="135"/>
      <c r="E1773" s="144"/>
      <c r="F1773" s="144"/>
      <c r="AK1773" s="135"/>
      <c r="AL1773" s="135"/>
      <c r="AM1773" s="135"/>
      <c r="AN1773" s="135"/>
    </row>
    <row r="1774" spans="3:40">
      <c r="C1774" s="137"/>
      <c r="D1774" s="135"/>
      <c r="E1774" s="144"/>
      <c r="F1774" s="144"/>
      <c r="AK1774" s="135"/>
      <c r="AL1774" s="135"/>
      <c r="AM1774" s="135"/>
      <c r="AN1774" s="135"/>
    </row>
    <row r="1775" spans="3:40">
      <c r="C1775" s="137"/>
      <c r="D1775" s="135"/>
      <c r="E1775" s="144"/>
      <c r="F1775" s="144"/>
      <c r="AK1775" s="135"/>
      <c r="AL1775" s="135"/>
      <c r="AM1775" s="135"/>
      <c r="AN1775" s="135"/>
    </row>
    <row r="1776" spans="3:40">
      <c r="C1776" s="137"/>
      <c r="D1776" s="135"/>
      <c r="E1776" s="144"/>
      <c r="F1776" s="144"/>
      <c r="AK1776" s="135"/>
      <c r="AL1776" s="135"/>
      <c r="AM1776" s="135"/>
      <c r="AN1776" s="135"/>
    </row>
    <row r="1777" spans="3:40">
      <c r="C1777" s="137"/>
      <c r="D1777" s="135"/>
      <c r="E1777" s="144"/>
      <c r="F1777" s="144"/>
      <c r="AK1777" s="135"/>
      <c r="AL1777" s="135"/>
      <c r="AM1777" s="135"/>
      <c r="AN1777" s="135"/>
    </row>
    <row r="1778" spans="3:40">
      <c r="C1778" s="137"/>
      <c r="D1778" s="135"/>
      <c r="E1778" s="144"/>
      <c r="F1778" s="144"/>
      <c r="AK1778" s="135"/>
      <c r="AL1778" s="135"/>
      <c r="AM1778" s="135"/>
      <c r="AN1778" s="135"/>
    </row>
    <row r="1779" spans="3:40">
      <c r="C1779" s="137"/>
      <c r="D1779" s="135"/>
      <c r="E1779" s="144"/>
      <c r="F1779" s="144"/>
      <c r="AK1779" s="135"/>
      <c r="AL1779" s="135"/>
      <c r="AM1779" s="135"/>
      <c r="AN1779" s="135"/>
    </row>
    <row r="1780" spans="3:40">
      <c r="C1780" s="137"/>
      <c r="D1780" s="135"/>
      <c r="E1780" s="144"/>
      <c r="F1780" s="144"/>
      <c r="AK1780" s="135"/>
      <c r="AL1780" s="135"/>
      <c r="AM1780" s="135"/>
      <c r="AN1780" s="135"/>
    </row>
    <row r="1781" spans="3:40">
      <c r="C1781" s="137"/>
      <c r="D1781" s="135"/>
      <c r="E1781" s="144"/>
      <c r="F1781" s="144"/>
      <c r="AK1781" s="135"/>
      <c r="AL1781" s="135"/>
      <c r="AM1781" s="135"/>
      <c r="AN1781" s="135"/>
    </row>
    <row r="1782" spans="3:40">
      <c r="C1782" s="137"/>
      <c r="D1782" s="135"/>
      <c r="E1782" s="144"/>
      <c r="F1782" s="144"/>
      <c r="AK1782" s="135"/>
      <c r="AL1782" s="135"/>
      <c r="AM1782" s="135"/>
      <c r="AN1782" s="135"/>
    </row>
    <row r="1783" spans="3:40">
      <c r="C1783" s="137"/>
      <c r="D1783" s="135"/>
      <c r="E1783" s="144"/>
      <c r="F1783" s="144"/>
      <c r="AK1783" s="135"/>
      <c r="AL1783" s="135"/>
      <c r="AM1783" s="135"/>
      <c r="AN1783" s="135"/>
    </row>
    <row r="1784" spans="3:40">
      <c r="C1784" s="137"/>
      <c r="D1784" s="135"/>
      <c r="E1784" s="144"/>
      <c r="F1784" s="144"/>
      <c r="AK1784" s="135"/>
      <c r="AL1784" s="135"/>
      <c r="AM1784" s="135"/>
      <c r="AN1784" s="135"/>
    </row>
    <row r="1785" spans="3:40">
      <c r="C1785" s="137"/>
      <c r="D1785" s="135"/>
      <c r="E1785" s="144"/>
      <c r="F1785" s="144"/>
      <c r="AK1785" s="135"/>
      <c r="AL1785" s="135"/>
      <c r="AM1785" s="135"/>
      <c r="AN1785" s="135"/>
    </row>
    <row r="1786" spans="3:40">
      <c r="C1786" s="137"/>
      <c r="D1786" s="135"/>
      <c r="E1786" s="144"/>
      <c r="F1786" s="144"/>
      <c r="AK1786" s="135"/>
      <c r="AL1786" s="135"/>
      <c r="AM1786" s="135"/>
      <c r="AN1786" s="135"/>
    </row>
    <row r="1787" spans="3:40">
      <c r="C1787" s="137"/>
      <c r="D1787" s="135"/>
      <c r="E1787" s="144"/>
      <c r="F1787" s="144"/>
      <c r="AK1787" s="135"/>
      <c r="AL1787" s="135"/>
      <c r="AM1787" s="135"/>
      <c r="AN1787" s="135"/>
    </row>
    <row r="1788" spans="3:40">
      <c r="C1788" s="137"/>
      <c r="D1788" s="135"/>
      <c r="E1788" s="144"/>
      <c r="F1788" s="144"/>
      <c r="AK1788" s="135"/>
      <c r="AL1788" s="135"/>
      <c r="AM1788" s="135"/>
      <c r="AN1788" s="135"/>
    </row>
    <row r="1789" spans="3:40">
      <c r="C1789" s="137"/>
      <c r="D1789" s="135"/>
      <c r="E1789" s="144"/>
      <c r="F1789" s="144"/>
      <c r="AK1789" s="135"/>
      <c r="AL1789" s="135"/>
      <c r="AM1789" s="135"/>
      <c r="AN1789" s="135"/>
    </row>
    <row r="1790" spans="3:40">
      <c r="C1790" s="137"/>
      <c r="D1790" s="135"/>
      <c r="E1790" s="144"/>
      <c r="F1790" s="144"/>
      <c r="AK1790" s="135"/>
      <c r="AL1790" s="135"/>
      <c r="AM1790" s="135"/>
      <c r="AN1790" s="135"/>
    </row>
    <row r="1791" spans="3:40">
      <c r="C1791" s="137"/>
      <c r="D1791" s="135"/>
      <c r="E1791" s="144"/>
      <c r="F1791" s="144"/>
      <c r="AK1791" s="135"/>
      <c r="AL1791" s="135"/>
      <c r="AM1791" s="135"/>
      <c r="AN1791" s="135"/>
    </row>
    <row r="1792" spans="3:40">
      <c r="C1792" s="137"/>
      <c r="D1792" s="135"/>
      <c r="E1792" s="144"/>
      <c r="F1792" s="144"/>
      <c r="AK1792" s="135"/>
      <c r="AL1792" s="135"/>
      <c r="AM1792" s="135"/>
      <c r="AN1792" s="135"/>
    </row>
    <row r="1793" spans="3:40">
      <c r="C1793" s="137"/>
      <c r="D1793" s="135"/>
      <c r="E1793" s="144"/>
      <c r="F1793" s="144"/>
      <c r="AK1793" s="135"/>
      <c r="AL1793" s="135"/>
      <c r="AM1793" s="135"/>
      <c r="AN1793" s="135"/>
    </row>
    <row r="1794" spans="3:40">
      <c r="C1794" s="137"/>
      <c r="D1794" s="135"/>
      <c r="E1794" s="144"/>
      <c r="F1794" s="144"/>
      <c r="AK1794" s="135"/>
      <c r="AL1794" s="135"/>
      <c r="AM1794" s="135"/>
      <c r="AN1794" s="135"/>
    </row>
    <row r="1795" spans="3:40">
      <c r="C1795" s="137"/>
      <c r="D1795" s="135"/>
      <c r="E1795" s="144"/>
      <c r="F1795" s="144"/>
      <c r="AK1795" s="135"/>
      <c r="AL1795" s="135"/>
      <c r="AM1795" s="135"/>
      <c r="AN1795" s="135"/>
    </row>
    <row r="1796" spans="3:40">
      <c r="C1796" s="137"/>
      <c r="D1796" s="135"/>
      <c r="E1796" s="144"/>
      <c r="F1796" s="144"/>
      <c r="AK1796" s="135"/>
      <c r="AL1796" s="135"/>
      <c r="AM1796" s="135"/>
      <c r="AN1796" s="135"/>
    </row>
    <row r="1797" spans="3:40">
      <c r="C1797" s="137"/>
      <c r="D1797" s="135"/>
      <c r="E1797" s="144"/>
      <c r="F1797" s="144"/>
      <c r="AK1797" s="135"/>
      <c r="AL1797" s="135"/>
      <c r="AM1797" s="135"/>
      <c r="AN1797" s="135"/>
    </row>
    <row r="1798" spans="3:40">
      <c r="C1798" s="137"/>
      <c r="D1798" s="135"/>
      <c r="E1798" s="144"/>
      <c r="F1798" s="144"/>
      <c r="AK1798" s="135"/>
      <c r="AL1798" s="135"/>
      <c r="AM1798" s="135"/>
      <c r="AN1798" s="135"/>
    </row>
    <row r="1799" spans="3:40">
      <c r="C1799" s="137"/>
      <c r="D1799" s="135"/>
      <c r="E1799" s="144"/>
      <c r="F1799" s="144"/>
      <c r="AK1799" s="135"/>
      <c r="AL1799" s="135"/>
      <c r="AM1799" s="135"/>
      <c r="AN1799" s="135"/>
    </row>
    <row r="1800" spans="3:40">
      <c r="C1800" s="137"/>
      <c r="D1800" s="135"/>
      <c r="E1800" s="144"/>
      <c r="F1800" s="144"/>
      <c r="AK1800" s="135"/>
      <c r="AL1800" s="135"/>
      <c r="AM1800" s="135"/>
      <c r="AN1800" s="135"/>
    </row>
    <row r="1801" spans="3:40">
      <c r="C1801" s="137"/>
      <c r="D1801" s="135"/>
      <c r="E1801" s="144"/>
      <c r="F1801" s="144"/>
      <c r="AK1801" s="135"/>
      <c r="AL1801" s="135"/>
      <c r="AM1801" s="135"/>
      <c r="AN1801" s="135"/>
    </row>
    <row r="1802" spans="3:40">
      <c r="C1802" s="137"/>
      <c r="D1802" s="135"/>
      <c r="E1802" s="144"/>
      <c r="F1802" s="144"/>
      <c r="AK1802" s="135"/>
      <c r="AL1802" s="135"/>
      <c r="AM1802" s="135"/>
      <c r="AN1802" s="135"/>
    </row>
    <row r="1803" spans="3:40">
      <c r="C1803" s="137"/>
      <c r="D1803" s="135"/>
      <c r="E1803" s="144"/>
      <c r="F1803" s="144"/>
      <c r="AK1803" s="135"/>
      <c r="AL1803" s="135"/>
      <c r="AM1803" s="135"/>
      <c r="AN1803" s="135"/>
    </row>
    <row r="1804" spans="3:40">
      <c r="C1804" s="137"/>
      <c r="D1804" s="135"/>
      <c r="E1804" s="144"/>
      <c r="F1804" s="144"/>
      <c r="AK1804" s="135"/>
      <c r="AL1804" s="135"/>
      <c r="AM1804" s="135"/>
      <c r="AN1804" s="135"/>
    </row>
    <row r="1805" spans="3:40">
      <c r="C1805" s="137"/>
      <c r="D1805" s="135"/>
      <c r="E1805" s="144"/>
      <c r="F1805" s="144"/>
      <c r="AK1805" s="135"/>
      <c r="AL1805" s="135"/>
      <c r="AM1805" s="135"/>
      <c r="AN1805" s="135"/>
    </row>
    <row r="1806" spans="3:40">
      <c r="C1806" s="137"/>
      <c r="D1806" s="135"/>
      <c r="E1806" s="144"/>
      <c r="F1806" s="144"/>
      <c r="AK1806" s="135"/>
      <c r="AL1806" s="135"/>
      <c r="AM1806" s="135"/>
      <c r="AN1806" s="135"/>
    </row>
    <row r="1807" spans="3:40">
      <c r="C1807" s="137"/>
      <c r="D1807" s="135"/>
      <c r="E1807" s="144"/>
      <c r="F1807" s="144"/>
      <c r="AK1807" s="135"/>
      <c r="AL1807" s="135"/>
      <c r="AM1807" s="135"/>
      <c r="AN1807" s="135"/>
    </row>
    <row r="1808" spans="3:40">
      <c r="C1808" s="137"/>
      <c r="D1808" s="135"/>
      <c r="E1808" s="144"/>
      <c r="F1808" s="144"/>
      <c r="AK1808" s="135"/>
      <c r="AL1808" s="135"/>
      <c r="AM1808" s="135"/>
      <c r="AN1808" s="135"/>
    </row>
    <row r="1809" spans="3:40">
      <c r="C1809" s="137"/>
      <c r="D1809" s="135"/>
      <c r="E1809" s="144"/>
      <c r="F1809" s="144"/>
      <c r="AK1809" s="135"/>
      <c r="AL1809" s="135"/>
      <c r="AM1809" s="135"/>
      <c r="AN1809" s="135"/>
    </row>
    <row r="1810" spans="3:40">
      <c r="C1810" s="137"/>
      <c r="D1810" s="135"/>
      <c r="E1810" s="144"/>
      <c r="F1810" s="144"/>
      <c r="AK1810" s="135"/>
      <c r="AL1810" s="135"/>
      <c r="AM1810" s="135"/>
      <c r="AN1810" s="135"/>
    </row>
    <row r="1811" spans="3:40">
      <c r="C1811" s="137"/>
      <c r="D1811" s="135"/>
      <c r="E1811" s="144"/>
      <c r="F1811" s="144"/>
      <c r="AK1811" s="135"/>
      <c r="AL1811" s="135"/>
      <c r="AM1811" s="135"/>
      <c r="AN1811" s="135"/>
    </row>
    <row r="1812" spans="3:40">
      <c r="C1812" s="137"/>
      <c r="D1812" s="135"/>
      <c r="E1812" s="144"/>
      <c r="F1812" s="144"/>
      <c r="AK1812" s="135"/>
      <c r="AL1812" s="135"/>
      <c r="AM1812" s="135"/>
      <c r="AN1812" s="135"/>
    </row>
    <row r="1813" spans="3:40">
      <c r="C1813" s="137"/>
      <c r="D1813" s="135"/>
      <c r="E1813" s="144"/>
      <c r="F1813" s="144"/>
      <c r="AK1813" s="135"/>
      <c r="AL1813" s="135"/>
      <c r="AM1813" s="135"/>
      <c r="AN1813" s="135"/>
    </row>
    <row r="1814" spans="3:40">
      <c r="C1814" s="137"/>
      <c r="D1814" s="135"/>
      <c r="E1814" s="144"/>
      <c r="F1814" s="144"/>
      <c r="AK1814" s="135"/>
      <c r="AL1814" s="135"/>
      <c r="AM1814" s="135"/>
      <c r="AN1814" s="135"/>
    </row>
    <row r="1815" spans="3:40">
      <c r="C1815" s="137"/>
      <c r="D1815" s="135"/>
      <c r="E1815" s="144"/>
      <c r="F1815" s="144"/>
      <c r="AK1815" s="135"/>
      <c r="AL1815" s="135"/>
      <c r="AM1815" s="135"/>
      <c r="AN1815" s="135"/>
    </row>
    <row r="1816" spans="3:40">
      <c r="C1816" s="137"/>
      <c r="D1816" s="135"/>
      <c r="E1816" s="144"/>
      <c r="F1816" s="144"/>
      <c r="AK1816" s="135"/>
      <c r="AL1816" s="135"/>
      <c r="AM1816" s="135"/>
      <c r="AN1816" s="135"/>
    </row>
    <row r="1817" spans="3:40">
      <c r="C1817" s="137"/>
      <c r="D1817" s="135"/>
      <c r="E1817" s="144"/>
      <c r="F1817" s="144"/>
      <c r="AK1817" s="135"/>
      <c r="AL1817" s="135"/>
      <c r="AM1817" s="135"/>
      <c r="AN1817" s="135"/>
    </row>
    <row r="1818" spans="3:40">
      <c r="C1818" s="137"/>
      <c r="D1818" s="135"/>
      <c r="E1818" s="144"/>
      <c r="F1818" s="144"/>
      <c r="AK1818" s="135"/>
      <c r="AL1818" s="135"/>
      <c r="AM1818" s="135"/>
      <c r="AN1818" s="135"/>
    </row>
    <row r="1819" spans="3:40">
      <c r="C1819" s="137"/>
      <c r="D1819" s="135"/>
      <c r="E1819" s="144"/>
      <c r="F1819" s="144"/>
      <c r="AK1819" s="135"/>
      <c r="AL1819" s="135"/>
      <c r="AM1819" s="135"/>
      <c r="AN1819" s="135"/>
    </row>
    <row r="1820" spans="3:40">
      <c r="C1820" s="137"/>
      <c r="D1820" s="135"/>
      <c r="E1820" s="144"/>
      <c r="F1820" s="144"/>
      <c r="AK1820" s="135"/>
      <c r="AL1820" s="135"/>
      <c r="AM1820" s="135"/>
      <c r="AN1820" s="135"/>
    </row>
    <row r="1821" spans="3:40">
      <c r="C1821" s="137"/>
      <c r="D1821" s="135"/>
      <c r="E1821" s="144"/>
      <c r="F1821" s="144"/>
      <c r="AK1821" s="135"/>
      <c r="AL1821" s="135"/>
      <c r="AM1821" s="135"/>
      <c r="AN1821" s="135"/>
    </row>
    <row r="1822" spans="3:40">
      <c r="C1822" s="137"/>
      <c r="D1822" s="135"/>
      <c r="E1822" s="144"/>
      <c r="F1822" s="144"/>
      <c r="AK1822" s="135"/>
      <c r="AL1822" s="135"/>
      <c r="AM1822" s="135"/>
      <c r="AN1822" s="135"/>
    </row>
    <row r="1823" spans="3:40">
      <c r="C1823" s="137"/>
      <c r="D1823" s="135"/>
      <c r="E1823" s="144"/>
      <c r="F1823" s="144"/>
      <c r="AK1823" s="135"/>
      <c r="AL1823" s="135"/>
      <c r="AM1823" s="135"/>
      <c r="AN1823" s="135"/>
    </row>
    <row r="1824" spans="3:40">
      <c r="C1824" s="137"/>
      <c r="D1824" s="135"/>
      <c r="E1824" s="144"/>
      <c r="F1824" s="144"/>
      <c r="AK1824" s="135"/>
      <c r="AL1824" s="135"/>
      <c r="AM1824" s="135"/>
      <c r="AN1824" s="135"/>
    </row>
    <row r="1825" spans="3:40">
      <c r="C1825" s="137"/>
      <c r="D1825" s="135"/>
      <c r="E1825" s="144"/>
      <c r="F1825" s="144"/>
      <c r="AK1825" s="135"/>
      <c r="AL1825" s="135"/>
      <c r="AM1825" s="135"/>
      <c r="AN1825" s="135"/>
    </row>
    <row r="1826" spans="3:40">
      <c r="C1826" s="137"/>
      <c r="D1826" s="135"/>
      <c r="E1826" s="144"/>
      <c r="F1826" s="144"/>
      <c r="AK1826" s="135"/>
      <c r="AL1826" s="135"/>
      <c r="AM1826" s="135"/>
      <c r="AN1826" s="135"/>
    </row>
    <row r="1827" spans="3:40">
      <c r="C1827" s="137"/>
      <c r="D1827" s="135"/>
      <c r="E1827" s="144"/>
      <c r="F1827" s="144"/>
      <c r="AK1827" s="135"/>
      <c r="AL1827" s="135"/>
      <c r="AM1827" s="135"/>
      <c r="AN1827" s="135"/>
    </row>
    <row r="1828" spans="3:40">
      <c r="C1828" s="137"/>
      <c r="D1828" s="135"/>
      <c r="E1828" s="144"/>
      <c r="F1828" s="144"/>
      <c r="AK1828" s="135"/>
      <c r="AL1828" s="135"/>
      <c r="AM1828" s="135"/>
      <c r="AN1828" s="135"/>
    </row>
    <row r="1829" spans="3:40">
      <c r="C1829" s="137"/>
      <c r="D1829" s="135"/>
      <c r="E1829" s="144"/>
      <c r="F1829" s="144"/>
      <c r="AK1829" s="135"/>
      <c r="AL1829" s="135"/>
      <c r="AM1829" s="135"/>
      <c r="AN1829" s="135"/>
    </row>
    <row r="1830" spans="3:40">
      <c r="C1830" s="137"/>
      <c r="D1830" s="135"/>
      <c r="E1830" s="144"/>
      <c r="F1830" s="144"/>
      <c r="AK1830" s="135"/>
      <c r="AL1830" s="135"/>
      <c r="AM1830" s="135"/>
      <c r="AN1830" s="135"/>
    </row>
    <row r="1831" spans="3:40">
      <c r="C1831" s="137"/>
      <c r="D1831" s="135"/>
      <c r="E1831" s="144"/>
      <c r="F1831" s="144"/>
      <c r="AK1831" s="135"/>
      <c r="AL1831" s="135"/>
      <c r="AM1831" s="135"/>
      <c r="AN1831" s="135"/>
    </row>
    <row r="1832" spans="3:40">
      <c r="C1832" s="137"/>
      <c r="D1832" s="135"/>
      <c r="E1832" s="144"/>
      <c r="F1832" s="144"/>
      <c r="AK1832" s="135"/>
      <c r="AL1832" s="135"/>
      <c r="AM1832" s="135"/>
      <c r="AN1832" s="135"/>
    </row>
    <row r="1833" spans="3:40">
      <c r="C1833" s="137"/>
      <c r="D1833" s="135"/>
      <c r="E1833" s="144"/>
      <c r="F1833" s="144"/>
      <c r="AK1833" s="135"/>
      <c r="AL1833" s="135"/>
      <c r="AM1833" s="135"/>
      <c r="AN1833" s="135"/>
    </row>
    <row r="1834" spans="3:40">
      <c r="C1834" s="137"/>
      <c r="D1834" s="135"/>
      <c r="E1834" s="144"/>
      <c r="F1834" s="144"/>
      <c r="AK1834" s="135"/>
      <c r="AL1834" s="135"/>
      <c r="AM1834" s="135"/>
      <c r="AN1834" s="135"/>
    </row>
    <row r="1835" spans="3:40">
      <c r="C1835" s="137"/>
      <c r="D1835" s="135"/>
      <c r="E1835" s="144"/>
      <c r="F1835" s="144"/>
      <c r="AK1835" s="135"/>
      <c r="AL1835" s="135"/>
      <c r="AM1835" s="135"/>
      <c r="AN1835" s="135"/>
    </row>
    <row r="1836" spans="3:40">
      <c r="C1836" s="137"/>
      <c r="D1836" s="135"/>
      <c r="E1836" s="144"/>
      <c r="F1836" s="144"/>
      <c r="AK1836" s="135"/>
      <c r="AL1836" s="135"/>
      <c r="AM1836" s="135"/>
      <c r="AN1836" s="135"/>
    </row>
    <row r="1837" spans="3:40">
      <c r="C1837" s="137"/>
      <c r="D1837" s="135"/>
      <c r="E1837" s="144"/>
      <c r="F1837" s="144"/>
      <c r="AK1837" s="135"/>
      <c r="AL1837" s="135"/>
      <c r="AM1837" s="135"/>
      <c r="AN1837" s="135"/>
    </row>
    <row r="1838" spans="3:40">
      <c r="C1838" s="137"/>
      <c r="D1838" s="135"/>
      <c r="E1838" s="144"/>
      <c r="F1838" s="144"/>
      <c r="AK1838" s="135"/>
      <c r="AL1838" s="135"/>
      <c r="AM1838" s="135"/>
      <c r="AN1838" s="135"/>
    </row>
    <row r="1839" spans="3:40">
      <c r="C1839" s="137"/>
      <c r="D1839" s="135"/>
      <c r="E1839" s="144"/>
      <c r="F1839" s="144"/>
      <c r="AK1839" s="135"/>
      <c r="AL1839" s="135"/>
      <c r="AM1839" s="135"/>
      <c r="AN1839" s="135"/>
    </row>
    <row r="1840" spans="3:40">
      <c r="C1840" s="137"/>
      <c r="D1840" s="135"/>
      <c r="E1840" s="144"/>
      <c r="F1840" s="144"/>
      <c r="AK1840" s="135"/>
      <c r="AL1840" s="135"/>
      <c r="AM1840" s="135"/>
      <c r="AN1840" s="135"/>
    </row>
    <row r="1841" spans="3:40">
      <c r="C1841" s="137"/>
      <c r="D1841" s="135"/>
      <c r="E1841" s="144"/>
      <c r="F1841" s="144"/>
      <c r="AK1841" s="135"/>
      <c r="AL1841" s="135"/>
      <c r="AM1841" s="135"/>
      <c r="AN1841" s="135"/>
    </row>
    <row r="1842" spans="3:40">
      <c r="C1842" s="137"/>
      <c r="D1842" s="135"/>
      <c r="E1842" s="144"/>
      <c r="F1842" s="144"/>
      <c r="AK1842" s="135"/>
      <c r="AL1842" s="135"/>
      <c r="AM1842" s="135"/>
      <c r="AN1842" s="135"/>
    </row>
    <row r="1843" spans="3:40">
      <c r="C1843" s="137"/>
      <c r="D1843" s="135"/>
      <c r="E1843" s="144"/>
      <c r="F1843" s="144"/>
      <c r="AK1843" s="135"/>
      <c r="AL1843" s="135"/>
      <c r="AM1843" s="135"/>
      <c r="AN1843" s="135"/>
    </row>
    <row r="1844" spans="3:40">
      <c r="C1844" s="137"/>
      <c r="D1844" s="135"/>
      <c r="E1844" s="144"/>
      <c r="F1844" s="144"/>
      <c r="AK1844" s="135"/>
      <c r="AL1844" s="135"/>
      <c r="AM1844" s="135"/>
      <c r="AN1844" s="135"/>
    </row>
    <row r="1845" spans="3:40">
      <c r="C1845" s="137"/>
      <c r="D1845" s="135"/>
      <c r="E1845" s="144"/>
      <c r="F1845" s="144"/>
      <c r="AK1845" s="135"/>
      <c r="AL1845" s="135"/>
      <c r="AM1845" s="135"/>
      <c r="AN1845" s="135"/>
    </row>
    <row r="1846" spans="3:40">
      <c r="C1846" s="137"/>
      <c r="D1846" s="135"/>
      <c r="E1846" s="144"/>
      <c r="F1846" s="144"/>
      <c r="AK1846" s="135"/>
      <c r="AL1846" s="135"/>
      <c r="AM1846" s="135"/>
      <c r="AN1846" s="135"/>
    </row>
    <row r="1847" spans="3:40">
      <c r="C1847" s="137"/>
      <c r="D1847" s="135"/>
      <c r="E1847" s="144"/>
      <c r="F1847" s="144"/>
      <c r="AK1847" s="135"/>
      <c r="AL1847" s="135"/>
      <c r="AM1847" s="135"/>
      <c r="AN1847" s="135"/>
    </row>
    <row r="1848" spans="3:40">
      <c r="C1848" s="137"/>
      <c r="D1848" s="135"/>
      <c r="E1848" s="144"/>
      <c r="F1848" s="144"/>
      <c r="AK1848" s="135"/>
      <c r="AL1848" s="135"/>
      <c r="AM1848" s="135"/>
      <c r="AN1848" s="135"/>
    </row>
    <row r="1849" spans="3:40">
      <c r="C1849" s="137"/>
      <c r="D1849" s="135"/>
      <c r="E1849" s="144"/>
      <c r="F1849" s="144"/>
      <c r="AK1849" s="135"/>
      <c r="AL1849" s="135"/>
      <c r="AM1849" s="135"/>
      <c r="AN1849" s="135"/>
    </row>
    <row r="1850" spans="3:40">
      <c r="C1850" s="137"/>
      <c r="D1850" s="135"/>
      <c r="E1850" s="144"/>
      <c r="F1850" s="144"/>
      <c r="AK1850" s="135"/>
      <c r="AL1850" s="135"/>
      <c r="AM1850" s="135"/>
      <c r="AN1850" s="135"/>
    </row>
    <row r="1851" spans="3:40">
      <c r="C1851" s="137"/>
      <c r="D1851" s="135"/>
      <c r="E1851" s="144"/>
      <c r="F1851" s="144"/>
      <c r="AK1851" s="135"/>
      <c r="AL1851" s="135"/>
      <c r="AM1851" s="135"/>
      <c r="AN1851" s="135"/>
    </row>
    <row r="1852" spans="3:40">
      <c r="C1852" s="137"/>
      <c r="D1852" s="135"/>
      <c r="E1852" s="144"/>
      <c r="F1852" s="144"/>
      <c r="AK1852" s="135"/>
      <c r="AL1852" s="135"/>
      <c r="AM1852" s="135"/>
      <c r="AN1852" s="135"/>
    </row>
    <row r="1853" spans="3:40">
      <c r="C1853" s="137"/>
      <c r="D1853" s="135"/>
      <c r="E1853" s="144"/>
      <c r="F1853" s="144"/>
      <c r="AK1853" s="135"/>
      <c r="AL1853" s="135"/>
      <c r="AM1853" s="135"/>
      <c r="AN1853" s="135"/>
    </row>
    <row r="1854" spans="3:40">
      <c r="C1854" s="137"/>
      <c r="D1854" s="135"/>
      <c r="E1854" s="144"/>
      <c r="F1854" s="144"/>
      <c r="AK1854" s="135"/>
      <c r="AL1854" s="135"/>
      <c r="AM1854" s="135"/>
      <c r="AN1854" s="135"/>
    </row>
    <row r="1855" spans="3:40">
      <c r="C1855" s="137"/>
      <c r="D1855" s="135"/>
      <c r="E1855" s="144"/>
      <c r="F1855" s="144"/>
      <c r="AK1855" s="135"/>
      <c r="AL1855" s="135"/>
      <c r="AM1855" s="135"/>
      <c r="AN1855" s="135"/>
    </row>
    <row r="1856" spans="3:40">
      <c r="C1856" s="137"/>
      <c r="D1856" s="135"/>
      <c r="E1856" s="144"/>
      <c r="F1856" s="144"/>
      <c r="AK1856" s="135"/>
      <c r="AL1856" s="135"/>
      <c r="AM1856" s="135"/>
      <c r="AN1856" s="135"/>
    </row>
    <row r="1857" spans="3:40">
      <c r="C1857" s="137"/>
      <c r="D1857" s="135"/>
      <c r="E1857" s="144"/>
      <c r="F1857" s="144"/>
      <c r="AK1857" s="135"/>
      <c r="AL1857" s="135"/>
      <c r="AM1857" s="135"/>
      <c r="AN1857" s="135"/>
    </row>
    <row r="1858" spans="3:40">
      <c r="C1858" s="137"/>
      <c r="D1858" s="135"/>
      <c r="E1858" s="144"/>
      <c r="F1858" s="144"/>
      <c r="AK1858" s="135"/>
      <c r="AL1858" s="135"/>
      <c r="AM1858" s="135"/>
      <c r="AN1858" s="135"/>
    </row>
    <row r="1859" spans="3:40">
      <c r="C1859" s="137"/>
      <c r="D1859" s="135"/>
      <c r="E1859" s="144"/>
      <c r="F1859" s="144"/>
      <c r="AK1859" s="135"/>
      <c r="AL1859" s="135"/>
      <c r="AM1859" s="135"/>
      <c r="AN1859" s="135"/>
    </row>
    <row r="1860" spans="3:40">
      <c r="C1860" s="137"/>
      <c r="D1860" s="135"/>
      <c r="E1860" s="144"/>
      <c r="F1860" s="144"/>
      <c r="AK1860" s="135"/>
      <c r="AL1860" s="135"/>
      <c r="AM1860" s="135"/>
      <c r="AN1860" s="135"/>
    </row>
    <row r="1861" spans="3:40">
      <c r="C1861" s="137"/>
      <c r="D1861" s="135"/>
      <c r="E1861" s="144"/>
      <c r="F1861" s="144"/>
      <c r="AK1861" s="135"/>
      <c r="AL1861" s="135"/>
      <c r="AM1861" s="135"/>
      <c r="AN1861" s="135"/>
    </row>
    <row r="1862" spans="3:40">
      <c r="C1862" s="137"/>
      <c r="D1862" s="135"/>
      <c r="E1862" s="144"/>
      <c r="F1862" s="144"/>
      <c r="AK1862" s="135"/>
      <c r="AL1862" s="135"/>
      <c r="AM1862" s="135"/>
      <c r="AN1862" s="135"/>
    </row>
    <row r="1863" spans="3:40">
      <c r="C1863" s="137"/>
      <c r="D1863" s="135"/>
      <c r="E1863" s="144"/>
      <c r="F1863" s="144"/>
      <c r="AK1863" s="135"/>
      <c r="AL1863" s="135"/>
      <c r="AM1863" s="135"/>
      <c r="AN1863" s="135"/>
    </row>
    <row r="1864" spans="3:40">
      <c r="C1864" s="137"/>
      <c r="D1864" s="135"/>
      <c r="E1864" s="144"/>
      <c r="F1864" s="144"/>
      <c r="AK1864" s="135"/>
      <c r="AL1864" s="135"/>
      <c r="AM1864" s="135"/>
      <c r="AN1864" s="135"/>
    </row>
    <row r="1865" spans="3:40">
      <c r="C1865" s="137"/>
      <c r="D1865" s="135"/>
      <c r="E1865" s="144"/>
      <c r="F1865" s="144"/>
      <c r="AK1865" s="135"/>
      <c r="AL1865" s="135"/>
      <c r="AM1865" s="135"/>
      <c r="AN1865" s="135"/>
    </row>
    <row r="1866" spans="3:40">
      <c r="C1866" s="137"/>
      <c r="D1866" s="135"/>
      <c r="E1866" s="144"/>
      <c r="F1866" s="144"/>
      <c r="AK1866" s="135"/>
      <c r="AL1866" s="135"/>
      <c r="AM1866" s="135"/>
      <c r="AN1866" s="135"/>
    </row>
    <row r="1867" spans="3:40">
      <c r="C1867" s="137"/>
      <c r="D1867" s="135"/>
      <c r="E1867" s="144"/>
      <c r="F1867" s="144"/>
      <c r="AK1867" s="135"/>
      <c r="AL1867" s="135"/>
      <c r="AM1867" s="135"/>
      <c r="AN1867" s="135"/>
    </row>
    <row r="1868" spans="3:40">
      <c r="C1868" s="137"/>
      <c r="D1868" s="135"/>
      <c r="E1868" s="144"/>
      <c r="F1868" s="144"/>
      <c r="AK1868" s="135"/>
      <c r="AL1868" s="135"/>
      <c r="AM1868" s="135"/>
      <c r="AN1868" s="135"/>
    </row>
    <row r="1869" spans="3:40">
      <c r="C1869" s="137"/>
      <c r="D1869" s="135"/>
      <c r="E1869" s="144"/>
      <c r="F1869" s="144"/>
      <c r="AK1869" s="135"/>
      <c r="AL1869" s="135"/>
      <c r="AM1869" s="135"/>
      <c r="AN1869" s="135"/>
    </row>
    <row r="1870" spans="3:40">
      <c r="C1870" s="137"/>
      <c r="D1870" s="135"/>
      <c r="E1870" s="144"/>
      <c r="F1870" s="144"/>
      <c r="AK1870" s="135"/>
      <c r="AL1870" s="135"/>
      <c r="AM1870" s="135"/>
      <c r="AN1870" s="135"/>
    </row>
    <row r="1871" spans="3:40">
      <c r="C1871" s="137"/>
      <c r="D1871" s="135"/>
      <c r="E1871" s="144"/>
      <c r="F1871" s="144"/>
      <c r="AK1871" s="135"/>
      <c r="AL1871" s="135"/>
      <c r="AM1871" s="135"/>
      <c r="AN1871" s="135"/>
    </row>
    <row r="1872" spans="3:40">
      <c r="C1872" s="137"/>
      <c r="D1872" s="135"/>
      <c r="E1872" s="144"/>
      <c r="F1872" s="144"/>
      <c r="AK1872" s="135"/>
      <c r="AL1872" s="135"/>
      <c r="AM1872" s="135"/>
      <c r="AN1872" s="135"/>
    </row>
    <row r="1873" spans="3:40">
      <c r="C1873" s="137"/>
      <c r="D1873" s="135"/>
      <c r="E1873" s="144"/>
      <c r="F1873" s="144"/>
      <c r="AK1873" s="135"/>
      <c r="AL1873" s="135"/>
      <c r="AM1873" s="135"/>
      <c r="AN1873" s="135"/>
    </row>
    <row r="1874" spans="3:40">
      <c r="C1874" s="137"/>
      <c r="D1874" s="135"/>
      <c r="E1874" s="144"/>
      <c r="F1874" s="144"/>
      <c r="AK1874" s="135"/>
      <c r="AL1874" s="135"/>
      <c r="AM1874" s="135"/>
      <c r="AN1874" s="135"/>
    </row>
    <row r="1875" spans="3:40">
      <c r="C1875" s="137"/>
      <c r="D1875" s="135"/>
      <c r="E1875" s="144"/>
      <c r="F1875" s="144"/>
      <c r="AK1875" s="135"/>
      <c r="AL1875" s="135"/>
      <c r="AM1875" s="135"/>
      <c r="AN1875" s="135"/>
    </row>
    <row r="1876" spans="3:40">
      <c r="C1876" s="137"/>
      <c r="D1876" s="135"/>
      <c r="E1876" s="144"/>
      <c r="F1876" s="144"/>
      <c r="AK1876" s="135"/>
      <c r="AL1876" s="135"/>
      <c r="AM1876" s="135"/>
      <c r="AN1876" s="135"/>
    </row>
    <row r="1877" spans="3:40">
      <c r="C1877" s="137"/>
      <c r="D1877" s="135"/>
      <c r="E1877" s="144"/>
      <c r="F1877" s="144"/>
      <c r="AK1877" s="135"/>
      <c r="AL1877" s="135"/>
      <c r="AM1877" s="135"/>
      <c r="AN1877" s="135"/>
    </row>
    <row r="1878" spans="3:40">
      <c r="C1878" s="137"/>
      <c r="D1878" s="135"/>
      <c r="E1878" s="144"/>
      <c r="F1878" s="144"/>
      <c r="AK1878" s="135"/>
      <c r="AL1878" s="135"/>
      <c r="AM1878" s="135"/>
      <c r="AN1878" s="135"/>
    </row>
    <row r="1879" spans="3:40">
      <c r="C1879" s="137"/>
      <c r="D1879" s="135"/>
      <c r="E1879" s="144"/>
      <c r="F1879" s="144"/>
      <c r="AK1879" s="135"/>
      <c r="AL1879" s="135"/>
      <c r="AM1879" s="135"/>
      <c r="AN1879" s="135"/>
    </row>
    <row r="1880" spans="3:40">
      <c r="C1880" s="137"/>
      <c r="D1880" s="135"/>
      <c r="E1880" s="144"/>
      <c r="F1880" s="144"/>
      <c r="AK1880" s="135"/>
      <c r="AL1880" s="135"/>
      <c r="AM1880" s="135"/>
      <c r="AN1880" s="135"/>
    </row>
    <row r="1881" spans="3:40">
      <c r="C1881" s="137"/>
      <c r="D1881" s="135"/>
      <c r="E1881" s="144"/>
      <c r="F1881" s="144"/>
      <c r="AK1881" s="135"/>
      <c r="AL1881" s="135"/>
      <c r="AM1881" s="135"/>
      <c r="AN1881" s="135"/>
    </row>
    <row r="1882" spans="3:40">
      <c r="C1882" s="137"/>
      <c r="D1882" s="135"/>
      <c r="E1882" s="144"/>
      <c r="F1882" s="144"/>
      <c r="AK1882" s="135"/>
      <c r="AL1882" s="135"/>
      <c r="AM1882" s="135"/>
      <c r="AN1882" s="135"/>
    </row>
    <row r="1883" spans="3:40">
      <c r="C1883" s="137"/>
      <c r="D1883" s="135"/>
      <c r="E1883" s="144"/>
      <c r="F1883" s="144"/>
      <c r="AK1883" s="135"/>
      <c r="AL1883" s="135"/>
      <c r="AM1883" s="135"/>
      <c r="AN1883" s="135"/>
    </row>
    <row r="1884" spans="3:40">
      <c r="C1884" s="137"/>
      <c r="D1884" s="135"/>
      <c r="E1884" s="144"/>
      <c r="F1884" s="144"/>
      <c r="AK1884" s="135"/>
      <c r="AL1884" s="135"/>
      <c r="AM1884" s="135"/>
      <c r="AN1884" s="135"/>
    </row>
    <row r="1885" spans="3:40">
      <c r="C1885" s="137"/>
      <c r="D1885" s="135"/>
      <c r="E1885" s="144"/>
      <c r="F1885" s="144"/>
      <c r="AK1885" s="135"/>
      <c r="AL1885" s="135"/>
      <c r="AM1885" s="135"/>
      <c r="AN1885" s="135"/>
    </row>
    <row r="1886" spans="3:40">
      <c r="C1886" s="137"/>
      <c r="D1886" s="135"/>
      <c r="E1886" s="144"/>
      <c r="F1886" s="144"/>
      <c r="AK1886" s="135"/>
      <c r="AL1886" s="135"/>
      <c r="AM1886" s="135"/>
      <c r="AN1886" s="135"/>
    </row>
    <row r="1887" spans="3:40">
      <c r="C1887" s="137"/>
      <c r="D1887" s="135"/>
      <c r="E1887" s="144"/>
      <c r="F1887" s="144"/>
      <c r="AK1887" s="135"/>
      <c r="AL1887" s="135"/>
      <c r="AM1887" s="135"/>
      <c r="AN1887" s="135"/>
    </row>
    <row r="1888" spans="3:40">
      <c r="C1888" s="137"/>
      <c r="D1888" s="135"/>
      <c r="E1888" s="144"/>
      <c r="F1888" s="144"/>
      <c r="AK1888" s="135"/>
      <c r="AL1888" s="135"/>
      <c r="AM1888" s="135"/>
      <c r="AN1888" s="135"/>
    </row>
    <row r="1889" spans="3:40">
      <c r="C1889" s="137"/>
      <c r="D1889" s="135"/>
      <c r="E1889" s="144"/>
      <c r="F1889" s="144"/>
      <c r="AK1889" s="135"/>
      <c r="AL1889" s="135"/>
      <c r="AM1889" s="135"/>
      <c r="AN1889" s="135"/>
    </row>
    <row r="1890" spans="3:40">
      <c r="C1890" s="137"/>
      <c r="D1890" s="135"/>
      <c r="E1890" s="144"/>
      <c r="F1890" s="144"/>
      <c r="AK1890" s="135"/>
      <c r="AL1890" s="135"/>
      <c r="AM1890" s="135"/>
      <c r="AN1890" s="135"/>
    </row>
    <row r="1891" spans="3:40">
      <c r="C1891" s="137"/>
      <c r="D1891" s="135"/>
      <c r="E1891" s="144"/>
      <c r="F1891" s="144"/>
      <c r="AK1891" s="135"/>
      <c r="AL1891" s="135"/>
      <c r="AM1891" s="135"/>
      <c r="AN1891" s="135"/>
    </row>
    <row r="1892" spans="3:40">
      <c r="C1892" s="137"/>
      <c r="D1892" s="135"/>
      <c r="E1892" s="144"/>
      <c r="F1892" s="144"/>
      <c r="AK1892" s="135"/>
      <c r="AL1892" s="135"/>
      <c r="AM1892" s="135"/>
      <c r="AN1892" s="135"/>
    </row>
    <row r="1893" spans="3:40">
      <c r="C1893" s="137"/>
      <c r="D1893" s="135"/>
      <c r="E1893" s="144"/>
      <c r="F1893" s="144"/>
      <c r="AK1893" s="135"/>
      <c r="AL1893" s="135"/>
      <c r="AM1893" s="135"/>
      <c r="AN1893" s="135"/>
    </row>
    <row r="1894" spans="3:40">
      <c r="C1894" s="137"/>
      <c r="D1894" s="135"/>
      <c r="E1894" s="144"/>
      <c r="F1894" s="144"/>
      <c r="AK1894" s="135"/>
      <c r="AL1894" s="135"/>
      <c r="AM1894" s="135"/>
      <c r="AN1894" s="135"/>
    </row>
    <row r="1895" spans="3:40">
      <c r="C1895" s="137"/>
      <c r="D1895" s="135"/>
      <c r="E1895" s="144"/>
      <c r="F1895" s="144"/>
      <c r="AK1895" s="135"/>
      <c r="AL1895" s="135"/>
      <c r="AM1895" s="135"/>
      <c r="AN1895" s="135"/>
    </row>
    <row r="1896" spans="3:40">
      <c r="C1896" s="137"/>
      <c r="D1896" s="135"/>
      <c r="E1896" s="144"/>
      <c r="F1896" s="144"/>
      <c r="AK1896" s="135"/>
      <c r="AL1896" s="135"/>
      <c r="AM1896" s="135"/>
      <c r="AN1896" s="135"/>
    </row>
    <row r="1897" spans="3:40">
      <c r="C1897" s="137"/>
      <c r="D1897" s="135"/>
      <c r="E1897" s="144"/>
      <c r="F1897" s="144"/>
      <c r="AK1897" s="135"/>
      <c r="AL1897" s="135"/>
      <c r="AM1897" s="135"/>
      <c r="AN1897" s="135"/>
    </row>
    <row r="1898" spans="3:40">
      <c r="C1898" s="137"/>
      <c r="D1898" s="135"/>
      <c r="E1898" s="144"/>
      <c r="F1898" s="144"/>
      <c r="AK1898" s="135"/>
      <c r="AL1898" s="135"/>
      <c r="AM1898" s="135"/>
      <c r="AN1898" s="135"/>
    </row>
    <row r="1899" spans="3:40">
      <c r="C1899" s="137"/>
      <c r="D1899" s="135"/>
      <c r="E1899" s="144"/>
      <c r="F1899" s="144"/>
      <c r="AK1899" s="135"/>
      <c r="AL1899" s="135"/>
      <c r="AM1899" s="135"/>
      <c r="AN1899" s="135"/>
    </row>
    <row r="1900" spans="3:40">
      <c r="C1900" s="137"/>
      <c r="D1900" s="135"/>
      <c r="E1900" s="144"/>
      <c r="F1900" s="144"/>
      <c r="AK1900" s="135"/>
      <c r="AL1900" s="135"/>
      <c r="AM1900" s="135"/>
      <c r="AN1900" s="135"/>
    </row>
    <row r="1901" spans="3:40">
      <c r="C1901" s="137"/>
      <c r="D1901" s="135"/>
      <c r="E1901" s="144"/>
      <c r="F1901" s="144"/>
      <c r="AK1901" s="135"/>
      <c r="AL1901" s="135"/>
      <c r="AM1901" s="135"/>
      <c r="AN1901" s="135"/>
    </row>
    <row r="1902" spans="3:40">
      <c r="C1902" s="137"/>
      <c r="D1902" s="135"/>
      <c r="E1902" s="144"/>
      <c r="F1902" s="144"/>
      <c r="AK1902" s="135"/>
      <c r="AL1902" s="135"/>
      <c r="AM1902" s="135"/>
      <c r="AN1902" s="135"/>
    </row>
    <row r="1903" spans="3:40">
      <c r="C1903" s="137"/>
      <c r="D1903" s="135"/>
      <c r="E1903" s="144"/>
      <c r="F1903" s="144"/>
      <c r="AK1903" s="135"/>
      <c r="AL1903" s="135"/>
      <c r="AM1903" s="135"/>
      <c r="AN1903" s="135"/>
    </row>
    <row r="1904" spans="3:40">
      <c r="C1904" s="137"/>
      <c r="D1904" s="135"/>
      <c r="E1904" s="144"/>
      <c r="F1904" s="144"/>
      <c r="AK1904" s="135"/>
      <c r="AL1904" s="135"/>
      <c r="AM1904" s="135"/>
      <c r="AN1904" s="135"/>
    </row>
    <row r="1905" spans="3:40">
      <c r="C1905" s="137"/>
      <c r="D1905" s="135"/>
      <c r="E1905" s="144"/>
      <c r="F1905" s="144"/>
      <c r="AK1905" s="135"/>
      <c r="AL1905" s="135"/>
      <c r="AM1905" s="135"/>
      <c r="AN1905" s="135"/>
    </row>
    <row r="1906" spans="3:40">
      <c r="C1906" s="137"/>
      <c r="D1906" s="135"/>
      <c r="E1906" s="144"/>
      <c r="F1906" s="144"/>
      <c r="AK1906" s="135"/>
      <c r="AL1906" s="135"/>
      <c r="AM1906" s="135"/>
      <c r="AN1906" s="135"/>
    </row>
    <row r="1907" spans="3:40">
      <c r="C1907" s="137"/>
      <c r="D1907" s="135"/>
      <c r="E1907" s="144"/>
      <c r="F1907" s="144"/>
      <c r="AK1907" s="135"/>
      <c r="AL1907" s="135"/>
      <c r="AM1907" s="135"/>
      <c r="AN1907" s="135"/>
    </row>
    <row r="1908" spans="3:40">
      <c r="C1908" s="137"/>
      <c r="D1908" s="135"/>
      <c r="E1908" s="144"/>
      <c r="F1908" s="144"/>
      <c r="AK1908" s="135"/>
      <c r="AL1908" s="135"/>
      <c r="AM1908" s="135"/>
      <c r="AN1908" s="135"/>
    </row>
    <row r="1909" spans="3:40">
      <c r="C1909" s="137"/>
      <c r="D1909" s="135"/>
      <c r="E1909" s="144"/>
      <c r="F1909" s="144"/>
      <c r="AK1909" s="135"/>
      <c r="AL1909" s="135"/>
      <c r="AM1909" s="135"/>
      <c r="AN1909" s="135"/>
    </row>
    <row r="1910" spans="3:40">
      <c r="C1910" s="137"/>
      <c r="D1910" s="135"/>
      <c r="E1910" s="144"/>
      <c r="F1910" s="144"/>
      <c r="AK1910" s="135"/>
      <c r="AL1910" s="135"/>
      <c r="AM1910" s="135"/>
      <c r="AN1910" s="135"/>
    </row>
    <row r="1911" spans="3:40">
      <c r="C1911" s="137"/>
      <c r="D1911" s="135"/>
      <c r="E1911" s="144"/>
      <c r="F1911" s="144"/>
      <c r="AK1911" s="135"/>
      <c r="AL1911" s="135"/>
      <c r="AM1911" s="135"/>
      <c r="AN1911" s="135"/>
    </row>
    <row r="1912" spans="3:40">
      <c r="C1912" s="137"/>
      <c r="D1912" s="135"/>
      <c r="E1912" s="144"/>
      <c r="F1912" s="144"/>
      <c r="AK1912" s="135"/>
      <c r="AL1912" s="135"/>
      <c r="AM1912" s="135"/>
      <c r="AN1912" s="135"/>
    </row>
    <row r="1913" spans="3:40">
      <c r="C1913" s="137"/>
      <c r="D1913" s="135"/>
      <c r="E1913" s="144"/>
      <c r="F1913" s="144"/>
      <c r="AK1913" s="135"/>
      <c r="AL1913" s="135"/>
      <c r="AM1913" s="135"/>
      <c r="AN1913" s="135"/>
    </row>
    <row r="1914" spans="3:40">
      <c r="C1914" s="137"/>
      <c r="D1914" s="135"/>
      <c r="E1914" s="144"/>
      <c r="F1914" s="144"/>
      <c r="AK1914" s="135"/>
      <c r="AL1914" s="135"/>
      <c r="AM1914" s="135"/>
      <c r="AN1914" s="135"/>
    </row>
    <row r="1915" spans="3:40">
      <c r="C1915" s="137"/>
      <c r="D1915" s="135"/>
      <c r="E1915" s="144"/>
      <c r="F1915" s="144"/>
      <c r="AK1915" s="135"/>
      <c r="AL1915" s="135"/>
      <c r="AM1915" s="135"/>
      <c r="AN1915" s="135"/>
    </row>
    <row r="1916" spans="3:40">
      <c r="C1916" s="137"/>
      <c r="D1916" s="135"/>
      <c r="E1916" s="144"/>
      <c r="F1916" s="144"/>
      <c r="AK1916" s="135"/>
      <c r="AL1916" s="135"/>
      <c r="AM1916" s="135"/>
      <c r="AN1916" s="135"/>
    </row>
    <row r="1917" spans="3:40">
      <c r="C1917" s="137"/>
      <c r="D1917" s="135"/>
      <c r="E1917" s="144"/>
      <c r="F1917" s="144"/>
      <c r="AK1917" s="135"/>
      <c r="AL1917" s="135"/>
      <c r="AM1917" s="135"/>
      <c r="AN1917" s="135"/>
    </row>
    <row r="1918" spans="3:40">
      <c r="C1918" s="137"/>
      <c r="D1918" s="135"/>
      <c r="E1918" s="144"/>
      <c r="F1918" s="144"/>
      <c r="AK1918" s="135"/>
      <c r="AL1918" s="135"/>
      <c r="AM1918" s="135"/>
      <c r="AN1918" s="135"/>
    </row>
    <row r="1919" spans="3:40">
      <c r="C1919" s="137"/>
      <c r="D1919" s="135"/>
      <c r="E1919" s="144"/>
      <c r="F1919" s="144"/>
      <c r="AK1919" s="135"/>
      <c r="AL1919" s="135"/>
      <c r="AM1919" s="135"/>
      <c r="AN1919" s="135"/>
    </row>
    <row r="1920" spans="3:40">
      <c r="C1920" s="137"/>
      <c r="D1920" s="135"/>
      <c r="E1920" s="144"/>
      <c r="F1920" s="144"/>
      <c r="AK1920" s="135"/>
      <c r="AL1920" s="135"/>
      <c r="AM1920" s="135"/>
      <c r="AN1920" s="135"/>
    </row>
    <row r="1921" spans="3:40">
      <c r="C1921" s="137"/>
      <c r="D1921" s="135"/>
      <c r="E1921" s="144"/>
      <c r="F1921" s="144"/>
      <c r="AK1921" s="135"/>
      <c r="AL1921" s="135"/>
      <c r="AM1921" s="135"/>
      <c r="AN1921" s="135"/>
    </row>
    <row r="1922" spans="3:40">
      <c r="C1922" s="137"/>
      <c r="D1922" s="135"/>
      <c r="E1922" s="144"/>
      <c r="F1922" s="144"/>
      <c r="AK1922" s="135"/>
      <c r="AL1922" s="135"/>
      <c r="AM1922" s="135"/>
      <c r="AN1922" s="135"/>
    </row>
    <row r="1923" spans="3:40">
      <c r="C1923" s="137"/>
      <c r="D1923" s="135"/>
      <c r="E1923" s="144"/>
      <c r="F1923" s="144"/>
      <c r="AK1923" s="135"/>
      <c r="AL1923" s="135"/>
      <c r="AM1923" s="135"/>
      <c r="AN1923" s="135"/>
    </row>
    <row r="1924" spans="3:40">
      <c r="C1924" s="137"/>
      <c r="D1924" s="135"/>
      <c r="E1924" s="144"/>
      <c r="F1924" s="144"/>
      <c r="AK1924" s="135"/>
      <c r="AL1924" s="135"/>
      <c r="AM1924" s="135"/>
      <c r="AN1924" s="135"/>
    </row>
    <row r="1925" spans="3:40">
      <c r="C1925" s="137"/>
      <c r="D1925" s="135"/>
      <c r="E1925" s="144"/>
      <c r="F1925" s="144"/>
      <c r="AK1925" s="135"/>
      <c r="AL1925" s="135"/>
      <c r="AM1925" s="135"/>
      <c r="AN1925" s="135"/>
    </row>
    <row r="1926" spans="3:40">
      <c r="C1926" s="137"/>
      <c r="D1926" s="135"/>
      <c r="E1926" s="144"/>
      <c r="F1926" s="144"/>
      <c r="AK1926" s="135"/>
      <c r="AL1926" s="135"/>
      <c r="AM1926" s="135"/>
      <c r="AN1926" s="135"/>
    </row>
    <row r="1927" spans="3:40">
      <c r="C1927" s="137"/>
      <c r="D1927" s="135"/>
      <c r="E1927" s="144"/>
      <c r="F1927" s="144"/>
      <c r="AK1927" s="135"/>
      <c r="AL1927" s="135"/>
      <c r="AM1927" s="135"/>
      <c r="AN1927" s="135"/>
    </row>
    <row r="1928" spans="3:40">
      <c r="C1928" s="137"/>
      <c r="D1928" s="135"/>
      <c r="E1928" s="144"/>
      <c r="F1928" s="144"/>
      <c r="AK1928" s="135"/>
      <c r="AL1928" s="135"/>
      <c r="AM1928" s="135"/>
      <c r="AN1928" s="135"/>
    </row>
    <row r="1929" spans="3:40">
      <c r="C1929" s="137"/>
      <c r="D1929" s="135"/>
      <c r="E1929" s="144"/>
      <c r="F1929" s="144"/>
      <c r="AK1929" s="135"/>
      <c r="AL1929" s="135"/>
      <c r="AM1929" s="135"/>
      <c r="AN1929" s="135"/>
    </row>
    <row r="1930" spans="3:40">
      <c r="C1930" s="137"/>
      <c r="D1930" s="135"/>
      <c r="E1930" s="144"/>
      <c r="F1930" s="144"/>
      <c r="AK1930" s="135"/>
      <c r="AL1930" s="135"/>
      <c r="AM1930" s="135"/>
      <c r="AN1930" s="135"/>
    </row>
    <row r="1931" spans="3:40">
      <c r="C1931" s="137"/>
      <c r="D1931" s="135"/>
      <c r="E1931" s="144"/>
      <c r="F1931" s="144"/>
      <c r="AK1931" s="135"/>
      <c r="AL1931" s="135"/>
      <c r="AM1931" s="135"/>
      <c r="AN1931" s="135"/>
    </row>
    <row r="1932" spans="3:40">
      <c r="C1932" s="137"/>
      <c r="D1932" s="135"/>
      <c r="E1932" s="144"/>
      <c r="F1932" s="144"/>
      <c r="AK1932" s="135"/>
      <c r="AL1932" s="135"/>
      <c r="AM1932" s="135"/>
      <c r="AN1932" s="135"/>
    </row>
    <row r="1933" spans="3:40">
      <c r="C1933" s="137"/>
      <c r="D1933" s="135"/>
      <c r="E1933" s="144"/>
      <c r="F1933" s="144"/>
      <c r="AK1933" s="135"/>
      <c r="AL1933" s="135"/>
      <c r="AM1933" s="135"/>
      <c r="AN1933" s="135"/>
    </row>
    <row r="1934" spans="3:40">
      <c r="C1934" s="137"/>
      <c r="D1934" s="135"/>
      <c r="E1934" s="144"/>
      <c r="F1934" s="144"/>
      <c r="AK1934" s="135"/>
      <c r="AL1934" s="135"/>
      <c r="AM1934" s="135"/>
      <c r="AN1934" s="135"/>
    </row>
    <row r="1935" spans="3:40">
      <c r="C1935" s="137"/>
      <c r="D1935" s="135"/>
      <c r="E1935" s="144"/>
      <c r="F1935" s="144"/>
      <c r="AK1935" s="135"/>
      <c r="AL1935" s="135"/>
      <c r="AM1935" s="135"/>
      <c r="AN1935" s="135"/>
    </row>
    <row r="1936" spans="3:40">
      <c r="C1936" s="137"/>
      <c r="D1936" s="135"/>
      <c r="E1936" s="144"/>
      <c r="F1936" s="144"/>
      <c r="AK1936" s="135"/>
      <c r="AL1936" s="135"/>
      <c r="AM1936" s="135"/>
      <c r="AN1936" s="135"/>
    </row>
    <row r="1937" spans="3:40">
      <c r="C1937" s="137"/>
      <c r="D1937" s="135"/>
      <c r="E1937" s="144"/>
      <c r="F1937" s="144"/>
      <c r="AK1937" s="135"/>
      <c r="AL1937" s="135"/>
      <c r="AM1937" s="135"/>
      <c r="AN1937" s="135"/>
    </row>
    <row r="1938" spans="3:40">
      <c r="C1938" s="137"/>
      <c r="D1938" s="135"/>
      <c r="E1938" s="144"/>
      <c r="F1938" s="144"/>
      <c r="AK1938" s="135"/>
      <c r="AL1938" s="135"/>
      <c r="AM1938" s="135"/>
      <c r="AN1938" s="135"/>
    </row>
    <row r="1939" spans="3:40">
      <c r="C1939" s="137"/>
      <c r="D1939" s="135"/>
      <c r="E1939" s="144"/>
      <c r="F1939" s="144"/>
      <c r="AK1939" s="135"/>
      <c r="AL1939" s="135"/>
      <c r="AM1939" s="135"/>
      <c r="AN1939" s="135"/>
    </row>
    <row r="1940" spans="3:40">
      <c r="C1940" s="137"/>
      <c r="D1940" s="135"/>
      <c r="E1940" s="144"/>
      <c r="F1940" s="144"/>
      <c r="AK1940" s="135"/>
      <c r="AL1940" s="135"/>
      <c r="AM1940" s="135"/>
      <c r="AN1940" s="135"/>
    </row>
    <row r="1941" spans="3:40">
      <c r="C1941" s="137"/>
      <c r="D1941" s="135"/>
      <c r="E1941" s="144"/>
      <c r="F1941" s="144"/>
      <c r="AK1941" s="135"/>
      <c r="AL1941" s="135"/>
      <c r="AM1941" s="135"/>
      <c r="AN1941" s="135"/>
    </row>
    <row r="1942" spans="3:40">
      <c r="C1942" s="137"/>
      <c r="D1942" s="135"/>
      <c r="E1942" s="144"/>
      <c r="F1942" s="144"/>
      <c r="AK1942" s="135"/>
      <c r="AL1942" s="135"/>
      <c r="AM1942" s="135"/>
      <c r="AN1942" s="135"/>
    </row>
    <row r="1943" spans="3:40">
      <c r="C1943" s="137"/>
      <c r="D1943" s="135"/>
      <c r="E1943" s="144"/>
      <c r="F1943" s="144"/>
      <c r="AK1943" s="135"/>
      <c r="AL1943" s="135"/>
      <c r="AM1943" s="135"/>
      <c r="AN1943" s="135"/>
    </row>
    <row r="1944" spans="3:40">
      <c r="C1944" s="137"/>
      <c r="D1944" s="135"/>
      <c r="E1944" s="144"/>
      <c r="F1944" s="144"/>
      <c r="AK1944" s="135"/>
      <c r="AL1944" s="135"/>
      <c r="AM1944" s="135"/>
      <c r="AN1944" s="135"/>
    </row>
    <row r="1945" spans="3:40">
      <c r="C1945" s="137"/>
      <c r="D1945" s="135"/>
      <c r="E1945" s="144"/>
      <c r="F1945" s="144"/>
      <c r="AK1945" s="135"/>
      <c r="AL1945" s="135"/>
      <c r="AM1945" s="135"/>
      <c r="AN1945" s="135"/>
    </row>
    <row r="1946" spans="3:40">
      <c r="C1946" s="137"/>
      <c r="D1946" s="135"/>
      <c r="E1946" s="144"/>
      <c r="F1946" s="144"/>
      <c r="AK1946" s="135"/>
      <c r="AL1946" s="135"/>
      <c r="AM1946" s="135"/>
      <c r="AN1946" s="135"/>
    </row>
    <row r="1947" spans="3:40">
      <c r="C1947" s="137"/>
      <c r="D1947" s="135"/>
      <c r="E1947" s="144"/>
      <c r="F1947" s="144"/>
      <c r="AK1947" s="135"/>
      <c r="AL1947" s="135"/>
      <c r="AM1947" s="135"/>
      <c r="AN1947" s="135"/>
    </row>
    <row r="1948" spans="3:40">
      <c r="C1948" s="137"/>
      <c r="D1948" s="135"/>
      <c r="E1948" s="144"/>
      <c r="F1948" s="144"/>
      <c r="AK1948" s="135"/>
      <c r="AL1948" s="135"/>
      <c r="AM1948" s="135"/>
      <c r="AN1948" s="135"/>
    </row>
    <row r="1949" spans="3:40">
      <c r="C1949" s="137"/>
      <c r="D1949" s="135"/>
      <c r="E1949" s="144"/>
      <c r="F1949" s="144"/>
      <c r="AK1949" s="135"/>
      <c r="AL1949" s="135"/>
      <c r="AM1949" s="135"/>
      <c r="AN1949" s="135"/>
    </row>
    <row r="1950" spans="3:40">
      <c r="C1950" s="137"/>
      <c r="D1950" s="135"/>
      <c r="E1950" s="144"/>
      <c r="F1950" s="144"/>
      <c r="AK1950" s="135"/>
      <c r="AL1950" s="135"/>
      <c r="AM1950" s="135"/>
      <c r="AN1950" s="135"/>
    </row>
    <row r="1951" spans="3:40">
      <c r="C1951" s="137"/>
      <c r="D1951" s="135"/>
      <c r="E1951" s="144"/>
      <c r="F1951" s="144"/>
      <c r="AK1951" s="135"/>
      <c r="AL1951" s="135"/>
      <c r="AM1951" s="135"/>
      <c r="AN1951" s="135"/>
    </row>
    <row r="1952" spans="3:40">
      <c r="C1952" s="137"/>
      <c r="D1952" s="135"/>
      <c r="E1952" s="144"/>
      <c r="F1952" s="144"/>
      <c r="AK1952" s="135"/>
      <c r="AL1952" s="135"/>
      <c r="AM1952" s="135"/>
      <c r="AN1952" s="135"/>
    </row>
    <row r="1953" spans="3:40">
      <c r="C1953" s="137"/>
      <c r="D1953" s="135"/>
      <c r="E1953" s="144"/>
      <c r="F1953" s="144"/>
      <c r="AK1953" s="135"/>
      <c r="AL1953" s="135"/>
      <c r="AM1953" s="135"/>
      <c r="AN1953" s="135"/>
    </row>
    <row r="1954" spans="3:40">
      <c r="C1954" s="137"/>
      <c r="D1954" s="135"/>
      <c r="E1954" s="144"/>
      <c r="F1954" s="144"/>
      <c r="AK1954" s="135"/>
      <c r="AL1954" s="135"/>
      <c r="AM1954" s="135"/>
      <c r="AN1954" s="135"/>
    </row>
    <row r="1955" spans="3:40">
      <c r="C1955" s="137"/>
      <c r="D1955" s="135"/>
      <c r="E1955" s="144"/>
      <c r="F1955" s="144"/>
      <c r="AK1955" s="135"/>
      <c r="AL1955" s="135"/>
      <c r="AM1955" s="135"/>
      <c r="AN1955" s="135"/>
    </row>
    <row r="1956" spans="3:40">
      <c r="C1956" s="137"/>
      <c r="D1956" s="135"/>
      <c r="E1956" s="144"/>
      <c r="F1956" s="144"/>
      <c r="AK1956" s="135"/>
      <c r="AL1956" s="135"/>
      <c r="AM1956" s="135"/>
      <c r="AN1956" s="135"/>
    </row>
    <row r="1957" spans="3:40">
      <c r="C1957" s="137"/>
      <c r="D1957" s="135"/>
      <c r="E1957" s="144"/>
      <c r="F1957" s="144"/>
      <c r="AK1957" s="135"/>
      <c r="AL1957" s="135"/>
      <c r="AM1957" s="135"/>
      <c r="AN1957" s="135"/>
    </row>
    <row r="1958" spans="3:40">
      <c r="C1958" s="137"/>
      <c r="D1958" s="135"/>
      <c r="E1958" s="144"/>
      <c r="F1958" s="144"/>
      <c r="AK1958" s="135"/>
      <c r="AL1958" s="135"/>
      <c r="AM1958" s="135"/>
      <c r="AN1958" s="135"/>
    </row>
    <row r="1959" spans="3:40">
      <c r="C1959" s="137"/>
      <c r="D1959" s="135"/>
      <c r="E1959" s="144"/>
      <c r="F1959" s="144"/>
      <c r="AK1959" s="135"/>
      <c r="AL1959" s="135"/>
      <c r="AM1959" s="135"/>
      <c r="AN1959" s="135"/>
    </row>
    <row r="1960" spans="3:40">
      <c r="C1960" s="137"/>
      <c r="D1960" s="135"/>
      <c r="E1960" s="144"/>
      <c r="F1960" s="144"/>
      <c r="AK1960" s="135"/>
      <c r="AL1960" s="135"/>
      <c r="AM1960" s="135"/>
      <c r="AN1960" s="135"/>
    </row>
    <row r="1961" spans="3:40">
      <c r="C1961" s="137"/>
      <c r="D1961" s="135"/>
      <c r="E1961" s="144"/>
      <c r="F1961" s="144"/>
      <c r="AK1961" s="135"/>
      <c r="AL1961" s="135"/>
      <c r="AM1961" s="135"/>
      <c r="AN1961" s="135"/>
    </row>
    <row r="1962" spans="3:40">
      <c r="C1962" s="137"/>
      <c r="D1962" s="135"/>
      <c r="E1962" s="144"/>
      <c r="F1962" s="144"/>
      <c r="AK1962" s="135"/>
      <c r="AL1962" s="135"/>
      <c r="AM1962" s="135"/>
      <c r="AN1962" s="135"/>
    </row>
    <row r="1963" spans="3:40">
      <c r="C1963" s="137"/>
      <c r="D1963" s="135"/>
      <c r="E1963" s="144"/>
      <c r="F1963" s="144"/>
      <c r="AK1963" s="135"/>
      <c r="AL1963" s="135"/>
      <c r="AM1963" s="135"/>
      <c r="AN1963" s="135"/>
    </row>
    <row r="1964" spans="3:40">
      <c r="C1964" s="137"/>
      <c r="D1964" s="135"/>
      <c r="E1964" s="144"/>
      <c r="F1964" s="144"/>
      <c r="AK1964" s="135"/>
      <c r="AL1964" s="135"/>
      <c r="AM1964" s="135"/>
      <c r="AN1964" s="135"/>
    </row>
    <row r="1965" spans="3:40">
      <c r="C1965" s="137"/>
      <c r="D1965" s="135"/>
      <c r="E1965" s="144"/>
      <c r="F1965" s="144"/>
      <c r="AK1965" s="135"/>
      <c r="AL1965" s="135"/>
      <c r="AM1965" s="135"/>
      <c r="AN1965" s="135"/>
    </row>
    <row r="1966" spans="3:40">
      <c r="C1966" s="137"/>
      <c r="D1966" s="135"/>
      <c r="E1966" s="144"/>
      <c r="F1966" s="144"/>
      <c r="AK1966" s="135"/>
      <c r="AL1966" s="135"/>
      <c r="AM1966" s="135"/>
      <c r="AN1966" s="135"/>
    </row>
    <row r="1967" spans="3:40">
      <c r="C1967" s="137"/>
      <c r="D1967" s="135"/>
      <c r="E1967" s="144"/>
      <c r="F1967" s="144"/>
      <c r="AK1967" s="135"/>
      <c r="AL1967" s="135"/>
      <c r="AM1967" s="135"/>
      <c r="AN1967" s="135"/>
    </row>
    <row r="1968" spans="3:40">
      <c r="C1968" s="137"/>
      <c r="D1968" s="135"/>
      <c r="E1968" s="144"/>
      <c r="F1968" s="144"/>
      <c r="AK1968" s="135"/>
      <c r="AL1968" s="135"/>
      <c r="AM1968" s="135"/>
      <c r="AN1968" s="135"/>
    </row>
    <row r="1969" spans="3:40">
      <c r="C1969" s="137"/>
      <c r="D1969" s="135"/>
      <c r="E1969" s="144"/>
      <c r="F1969" s="144"/>
      <c r="AK1969" s="135"/>
      <c r="AL1969" s="135"/>
      <c r="AM1969" s="135"/>
      <c r="AN1969" s="135"/>
    </row>
    <row r="1970" spans="3:40">
      <c r="C1970" s="137"/>
      <c r="D1970" s="135"/>
      <c r="E1970" s="144"/>
      <c r="F1970" s="144"/>
      <c r="AK1970" s="135"/>
      <c r="AL1970" s="135"/>
      <c r="AM1970" s="135"/>
      <c r="AN1970" s="135"/>
    </row>
    <row r="1971" spans="3:40">
      <c r="C1971" s="137"/>
      <c r="D1971" s="135"/>
      <c r="E1971" s="144"/>
      <c r="F1971" s="144"/>
      <c r="AK1971" s="135"/>
      <c r="AL1971" s="135"/>
      <c r="AM1971" s="135"/>
      <c r="AN1971" s="135"/>
    </row>
    <row r="1972" spans="3:40">
      <c r="C1972" s="137"/>
      <c r="D1972" s="135"/>
      <c r="E1972" s="144"/>
      <c r="F1972" s="144"/>
      <c r="AK1972" s="135"/>
      <c r="AL1972" s="135"/>
      <c r="AM1972" s="135"/>
      <c r="AN1972" s="135"/>
    </row>
    <row r="1973" spans="3:40">
      <c r="C1973" s="137"/>
      <c r="D1973" s="135"/>
      <c r="E1973" s="144"/>
      <c r="F1973" s="144"/>
      <c r="AK1973" s="135"/>
      <c r="AL1973" s="135"/>
      <c r="AM1973" s="135"/>
      <c r="AN1973" s="135"/>
    </row>
    <row r="1974" spans="3:40">
      <c r="C1974" s="137"/>
      <c r="D1974" s="135"/>
      <c r="E1974" s="144"/>
      <c r="F1974" s="144"/>
      <c r="AK1974" s="135"/>
      <c r="AL1974" s="135"/>
      <c r="AM1974" s="135"/>
      <c r="AN1974" s="135"/>
    </row>
    <row r="1975" spans="3:40">
      <c r="C1975" s="137"/>
      <c r="D1975" s="135"/>
      <c r="E1975" s="144"/>
      <c r="F1975" s="144"/>
      <c r="AK1975" s="135"/>
      <c r="AL1975" s="135"/>
      <c r="AM1975" s="135"/>
      <c r="AN1975" s="135"/>
    </row>
    <row r="1976" spans="3:40">
      <c r="C1976" s="137"/>
      <c r="D1976" s="135"/>
      <c r="E1976" s="144"/>
      <c r="F1976" s="144"/>
      <c r="AK1976" s="135"/>
      <c r="AL1976" s="135"/>
      <c r="AM1976" s="135"/>
      <c r="AN1976" s="135"/>
    </row>
    <row r="1977" spans="3:40">
      <c r="C1977" s="137"/>
      <c r="D1977" s="135"/>
      <c r="E1977" s="144"/>
      <c r="F1977" s="144"/>
      <c r="AK1977" s="135"/>
      <c r="AL1977" s="135"/>
      <c r="AM1977" s="135"/>
      <c r="AN1977" s="135"/>
    </row>
    <row r="1978" spans="3:40">
      <c r="C1978" s="137"/>
      <c r="D1978" s="135"/>
      <c r="E1978" s="144"/>
      <c r="F1978" s="144"/>
      <c r="AK1978" s="135"/>
      <c r="AL1978" s="135"/>
      <c r="AM1978" s="135"/>
      <c r="AN1978" s="135"/>
    </row>
    <row r="1979" spans="3:40">
      <c r="C1979" s="137"/>
      <c r="D1979" s="135"/>
      <c r="E1979" s="144"/>
      <c r="F1979" s="144"/>
      <c r="AK1979" s="135"/>
      <c r="AL1979" s="135"/>
      <c r="AM1979" s="135"/>
      <c r="AN1979" s="135"/>
    </row>
    <row r="1980" spans="3:40">
      <c r="C1980" s="137"/>
      <c r="D1980" s="135"/>
      <c r="E1980" s="144"/>
      <c r="F1980" s="144"/>
      <c r="AK1980" s="135"/>
      <c r="AL1980" s="135"/>
      <c r="AM1980" s="135"/>
      <c r="AN1980" s="135"/>
    </row>
    <row r="1981" spans="3:40">
      <c r="C1981" s="137"/>
      <c r="D1981" s="135"/>
      <c r="E1981" s="144"/>
      <c r="F1981" s="144"/>
      <c r="AK1981" s="135"/>
      <c r="AL1981" s="135"/>
      <c r="AM1981" s="135"/>
      <c r="AN1981" s="135"/>
    </row>
    <row r="1982" spans="3:40">
      <c r="C1982" s="137"/>
      <c r="D1982" s="135"/>
      <c r="E1982" s="144"/>
      <c r="F1982" s="144"/>
      <c r="AK1982" s="135"/>
      <c r="AL1982" s="135"/>
      <c r="AM1982" s="135"/>
      <c r="AN1982" s="135"/>
    </row>
    <row r="1983" spans="3:40">
      <c r="C1983" s="137"/>
      <c r="D1983" s="135"/>
      <c r="E1983" s="144"/>
      <c r="F1983" s="144"/>
      <c r="AK1983" s="135"/>
      <c r="AL1983" s="135"/>
      <c r="AM1983" s="135"/>
      <c r="AN1983" s="135"/>
    </row>
    <row r="1984" spans="3:40">
      <c r="C1984" s="137"/>
      <c r="D1984" s="135"/>
      <c r="E1984" s="144"/>
      <c r="F1984" s="144"/>
      <c r="AK1984" s="135"/>
      <c r="AL1984" s="135"/>
      <c r="AM1984" s="135"/>
      <c r="AN1984" s="135"/>
    </row>
    <row r="1985" spans="3:40">
      <c r="C1985" s="137"/>
      <c r="D1985" s="135"/>
      <c r="E1985" s="144"/>
      <c r="F1985" s="144"/>
      <c r="AK1985" s="135"/>
      <c r="AL1985" s="135"/>
      <c r="AM1985" s="135"/>
      <c r="AN1985" s="135"/>
    </row>
    <row r="1986" spans="3:40">
      <c r="C1986" s="137"/>
      <c r="D1986" s="135"/>
      <c r="E1986" s="144"/>
      <c r="F1986" s="144"/>
      <c r="AK1986" s="135"/>
      <c r="AL1986" s="135"/>
      <c r="AM1986" s="135"/>
      <c r="AN1986" s="135"/>
    </row>
    <row r="1987" spans="3:40">
      <c r="C1987" s="137"/>
      <c r="D1987" s="135"/>
      <c r="E1987" s="144"/>
      <c r="F1987" s="144"/>
      <c r="AK1987" s="135"/>
      <c r="AL1987" s="135"/>
      <c r="AM1987" s="135"/>
      <c r="AN1987" s="135"/>
    </row>
    <row r="1988" spans="3:40">
      <c r="C1988" s="137"/>
      <c r="D1988" s="135"/>
      <c r="E1988" s="144"/>
      <c r="F1988" s="144"/>
      <c r="AK1988" s="135"/>
      <c r="AL1988" s="135"/>
      <c r="AM1988" s="135"/>
      <c r="AN1988" s="135"/>
    </row>
    <row r="1989" spans="3:40">
      <c r="C1989" s="137"/>
      <c r="D1989" s="135"/>
      <c r="E1989" s="144"/>
      <c r="F1989" s="144"/>
      <c r="AK1989" s="135"/>
      <c r="AL1989" s="135"/>
      <c r="AM1989" s="135"/>
      <c r="AN1989" s="135"/>
    </row>
    <row r="1990" spans="3:40">
      <c r="C1990" s="137"/>
      <c r="D1990" s="135"/>
      <c r="E1990" s="144"/>
      <c r="F1990" s="144"/>
      <c r="AK1990" s="135"/>
      <c r="AL1990" s="135"/>
      <c r="AM1990" s="135"/>
      <c r="AN1990" s="135"/>
    </row>
    <row r="1991" spans="3:40">
      <c r="C1991" s="137"/>
      <c r="D1991" s="135"/>
      <c r="E1991" s="144"/>
      <c r="F1991" s="144"/>
      <c r="AK1991" s="135"/>
      <c r="AL1991" s="135"/>
      <c r="AM1991" s="135"/>
      <c r="AN1991" s="135"/>
    </row>
    <row r="1992" spans="3:40">
      <c r="C1992" s="137"/>
      <c r="D1992" s="135"/>
      <c r="E1992" s="144"/>
      <c r="F1992" s="144"/>
      <c r="AK1992" s="135"/>
      <c r="AL1992" s="135"/>
      <c r="AM1992" s="135"/>
      <c r="AN1992" s="135"/>
    </row>
    <row r="1993" spans="3:40">
      <c r="C1993" s="137"/>
      <c r="D1993" s="135"/>
      <c r="E1993" s="144"/>
      <c r="F1993" s="144"/>
      <c r="AK1993" s="135"/>
      <c r="AL1993" s="135"/>
      <c r="AM1993" s="135"/>
      <c r="AN1993" s="135"/>
    </row>
    <row r="1994" spans="3:40">
      <c r="C1994" s="137"/>
      <c r="D1994" s="135"/>
      <c r="E1994" s="144"/>
      <c r="F1994" s="144"/>
      <c r="AK1994" s="135"/>
      <c r="AL1994" s="135"/>
      <c r="AM1994" s="135"/>
      <c r="AN1994" s="135"/>
    </row>
    <row r="1995" spans="3:40">
      <c r="C1995" s="137"/>
      <c r="D1995" s="135"/>
      <c r="E1995" s="144"/>
      <c r="F1995" s="144"/>
      <c r="AK1995" s="135"/>
      <c r="AL1995" s="135"/>
      <c r="AM1995" s="135"/>
      <c r="AN1995" s="135"/>
    </row>
    <row r="1996" spans="3:40">
      <c r="C1996" s="137"/>
      <c r="D1996" s="135"/>
      <c r="E1996" s="144"/>
      <c r="F1996" s="144"/>
      <c r="AK1996" s="135"/>
      <c r="AL1996" s="135"/>
      <c r="AM1996" s="135"/>
      <c r="AN1996" s="135"/>
    </row>
    <row r="1997" spans="3:40">
      <c r="C1997" s="137"/>
      <c r="D1997" s="135"/>
      <c r="E1997" s="144"/>
      <c r="F1997" s="144"/>
      <c r="AK1997" s="135"/>
      <c r="AL1997" s="135"/>
      <c r="AM1997" s="135"/>
      <c r="AN1997" s="135"/>
    </row>
    <row r="1998" spans="3:40">
      <c r="C1998" s="137"/>
      <c r="D1998" s="135"/>
      <c r="E1998" s="144"/>
      <c r="F1998" s="144"/>
      <c r="AK1998" s="135"/>
      <c r="AL1998" s="135"/>
      <c r="AM1998" s="135"/>
      <c r="AN1998" s="135"/>
    </row>
    <row r="1999" spans="3:40">
      <c r="C1999" s="137"/>
      <c r="D1999" s="135"/>
      <c r="E1999" s="144"/>
      <c r="F1999" s="144"/>
      <c r="AK1999" s="135"/>
      <c r="AL1999" s="135"/>
      <c r="AM1999" s="135"/>
      <c r="AN1999" s="135"/>
    </row>
    <row r="2000" spans="3:40">
      <c r="C2000" s="137"/>
      <c r="D2000" s="135"/>
      <c r="E2000" s="144"/>
      <c r="F2000" s="144"/>
      <c r="AK2000" s="135"/>
      <c r="AL2000" s="135"/>
      <c r="AM2000" s="135"/>
      <c r="AN2000" s="135"/>
    </row>
    <row r="2001" spans="3:40">
      <c r="C2001" s="137"/>
      <c r="D2001" s="135"/>
      <c r="E2001" s="144"/>
      <c r="F2001" s="144"/>
      <c r="AK2001" s="135"/>
      <c r="AL2001" s="135"/>
      <c r="AM2001" s="135"/>
      <c r="AN2001" s="135"/>
    </row>
    <row r="2002" spans="3:40">
      <c r="C2002" s="137"/>
      <c r="D2002" s="135"/>
      <c r="E2002" s="144"/>
      <c r="F2002" s="144"/>
      <c r="AK2002" s="135"/>
      <c r="AL2002" s="135"/>
      <c r="AM2002" s="135"/>
      <c r="AN2002" s="135"/>
    </row>
    <row r="2003" spans="3:40">
      <c r="C2003" s="137"/>
      <c r="D2003" s="135"/>
      <c r="E2003" s="144"/>
      <c r="F2003" s="144"/>
      <c r="AK2003" s="135"/>
      <c r="AL2003" s="135"/>
      <c r="AM2003" s="135"/>
      <c r="AN2003" s="135"/>
    </row>
    <row r="2004" spans="3:40">
      <c r="C2004" s="137"/>
      <c r="D2004" s="135"/>
      <c r="E2004" s="144"/>
      <c r="F2004" s="144"/>
      <c r="AK2004" s="135"/>
      <c r="AL2004" s="135"/>
      <c r="AM2004" s="135"/>
      <c r="AN2004" s="135"/>
    </row>
    <row r="2005" spans="3:40">
      <c r="C2005" s="137"/>
      <c r="D2005" s="135"/>
      <c r="E2005" s="144"/>
      <c r="F2005" s="144"/>
      <c r="AK2005" s="135"/>
      <c r="AL2005" s="135"/>
      <c r="AM2005" s="135"/>
      <c r="AN2005" s="135"/>
    </row>
    <row r="2006" spans="3:40">
      <c r="C2006" s="137"/>
      <c r="D2006" s="135"/>
      <c r="E2006" s="144"/>
      <c r="F2006" s="144"/>
      <c r="AK2006" s="135"/>
      <c r="AL2006" s="135"/>
      <c r="AM2006" s="135"/>
      <c r="AN2006" s="135"/>
    </row>
    <row r="2007" spans="3:40">
      <c r="C2007" s="137"/>
      <c r="D2007" s="135"/>
      <c r="E2007" s="144"/>
      <c r="F2007" s="144"/>
      <c r="AK2007" s="135"/>
      <c r="AL2007" s="135"/>
      <c r="AM2007" s="135"/>
      <c r="AN2007" s="135"/>
    </row>
    <row r="2008" spans="3:40">
      <c r="C2008" s="137"/>
      <c r="D2008" s="135"/>
      <c r="E2008" s="144"/>
      <c r="F2008" s="144"/>
      <c r="AK2008" s="135"/>
      <c r="AL2008" s="135"/>
      <c r="AM2008" s="135"/>
      <c r="AN2008" s="135"/>
    </row>
    <row r="2009" spans="3:40">
      <c r="C2009" s="137"/>
      <c r="D2009" s="135"/>
      <c r="E2009" s="144"/>
      <c r="F2009" s="144"/>
      <c r="AK2009" s="135"/>
      <c r="AL2009" s="135"/>
      <c r="AM2009" s="135"/>
      <c r="AN2009" s="135"/>
    </row>
    <row r="2010" spans="3:40">
      <c r="C2010" s="137"/>
      <c r="D2010" s="135"/>
      <c r="E2010" s="144"/>
      <c r="F2010" s="144"/>
      <c r="AK2010" s="135"/>
      <c r="AL2010" s="135"/>
      <c r="AM2010" s="135"/>
      <c r="AN2010" s="135"/>
    </row>
    <row r="2011" spans="3:40">
      <c r="C2011" s="137"/>
      <c r="D2011" s="135"/>
      <c r="E2011" s="144"/>
      <c r="F2011" s="144"/>
      <c r="AK2011" s="135"/>
      <c r="AL2011" s="135"/>
      <c r="AM2011" s="135"/>
      <c r="AN2011" s="135"/>
    </row>
    <row r="2012" spans="3:40">
      <c r="C2012" s="137"/>
      <c r="D2012" s="135"/>
      <c r="E2012" s="144"/>
      <c r="F2012" s="144"/>
      <c r="AK2012" s="135"/>
      <c r="AL2012" s="135"/>
      <c r="AM2012" s="135"/>
      <c r="AN2012" s="135"/>
    </row>
    <row r="2013" spans="3:40">
      <c r="C2013" s="137"/>
      <c r="D2013" s="135"/>
      <c r="E2013" s="144"/>
      <c r="F2013" s="144"/>
      <c r="AK2013" s="135"/>
      <c r="AL2013" s="135"/>
      <c r="AM2013" s="135"/>
      <c r="AN2013" s="135"/>
    </row>
    <row r="2014" spans="3:40">
      <c r="C2014" s="137"/>
      <c r="D2014" s="135"/>
      <c r="E2014" s="144"/>
      <c r="F2014" s="144"/>
      <c r="AK2014" s="135"/>
      <c r="AL2014" s="135"/>
      <c r="AM2014" s="135"/>
      <c r="AN2014" s="135"/>
    </row>
    <row r="2015" spans="3:40">
      <c r="C2015" s="137"/>
      <c r="D2015" s="135"/>
      <c r="E2015" s="144"/>
      <c r="F2015" s="144"/>
      <c r="AK2015" s="135"/>
      <c r="AL2015" s="135"/>
      <c r="AM2015" s="135"/>
      <c r="AN2015" s="135"/>
    </row>
    <row r="2016" spans="3:40">
      <c r="C2016" s="137"/>
      <c r="D2016" s="135"/>
      <c r="E2016" s="144"/>
      <c r="F2016" s="144"/>
      <c r="AK2016" s="135"/>
      <c r="AL2016" s="135"/>
      <c r="AM2016" s="135"/>
      <c r="AN2016" s="135"/>
    </row>
    <row r="2017" spans="3:40">
      <c r="C2017" s="137"/>
      <c r="D2017" s="135"/>
      <c r="E2017" s="144"/>
      <c r="F2017" s="144"/>
      <c r="AK2017" s="135"/>
      <c r="AL2017" s="135"/>
      <c r="AM2017" s="135"/>
      <c r="AN2017" s="135"/>
    </row>
    <row r="2018" spans="3:40">
      <c r="C2018" s="137"/>
      <c r="D2018" s="135"/>
      <c r="E2018" s="144"/>
      <c r="F2018" s="144"/>
      <c r="AK2018" s="135"/>
      <c r="AL2018" s="135"/>
      <c r="AM2018" s="135"/>
      <c r="AN2018" s="135"/>
    </row>
    <row r="2019" spans="3:40">
      <c r="C2019" s="137"/>
      <c r="D2019" s="135"/>
      <c r="E2019" s="144"/>
      <c r="F2019" s="144"/>
      <c r="AK2019" s="135"/>
      <c r="AL2019" s="135"/>
      <c r="AM2019" s="135"/>
      <c r="AN2019" s="135"/>
    </row>
    <row r="2020" spans="3:40">
      <c r="C2020" s="137"/>
      <c r="D2020" s="135"/>
      <c r="E2020" s="144"/>
      <c r="F2020" s="144"/>
      <c r="AK2020" s="135"/>
      <c r="AL2020" s="135"/>
      <c r="AM2020" s="135"/>
      <c r="AN2020" s="135"/>
    </row>
    <row r="2021" spans="3:40">
      <c r="C2021" s="137"/>
      <c r="D2021" s="135"/>
      <c r="E2021" s="144"/>
      <c r="F2021" s="144"/>
      <c r="AK2021" s="135"/>
      <c r="AL2021" s="135"/>
      <c r="AM2021" s="135"/>
      <c r="AN2021" s="135"/>
    </row>
    <row r="2022" spans="3:40">
      <c r="C2022" s="137"/>
      <c r="D2022" s="135"/>
      <c r="E2022" s="144"/>
      <c r="F2022" s="144"/>
      <c r="AK2022" s="135"/>
      <c r="AL2022" s="135"/>
      <c r="AM2022" s="135"/>
      <c r="AN2022" s="135"/>
    </row>
    <row r="2023" spans="3:40">
      <c r="C2023" s="137"/>
      <c r="D2023" s="135"/>
      <c r="E2023" s="144"/>
      <c r="F2023" s="144"/>
      <c r="AK2023" s="135"/>
      <c r="AL2023" s="135"/>
      <c r="AM2023" s="135"/>
      <c r="AN2023" s="135"/>
    </row>
    <row r="2024" spans="3:40">
      <c r="C2024" s="137"/>
      <c r="D2024" s="135"/>
      <c r="E2024" s="144"/>
      <c r="F2024" s="144"/>
      <c r="AK2024" s="135"/>
      <c r="AL2024" s="135"/>
      <c r="AM2024" s="135"/>
      <c r="AN2024" s="135"/>
    </row>
    <row r="2025" spans="3:40">
      <c r="C2025" s="137"/>
      <c r="D2025" s="135"/>
      <c r="E2025" s="144"/>
      <c r="F2025" s="144"/>
      <c r="AK2025" s="135"/>
      <c r="AL2025" s="135"/>
      <c r="AM2025" s="135"/>
      <c r="AN2025" s="135"/>
    </row>
    <row r="2026" spans="3:40">
      <c r="C2026" s="137"/>
      <c r="D2026" s="135"/>
      <c r="E2026" s="144"/>
      <c r="F2026" s="144"/>
      <c r="AK2026" s="135"/>
      <c r="AL2026" s="135"/>
      <c r="AM2026" s="135"/>
      <c r="AN2026" s="135"/>
    </row>
    <row r="2027" spans="3:40">
      <c r="C2027" s="137"/>
      <c r="D2027" s="135"/>
      <c r="E2027" s="144"/>
      <c r="F2027" s="144"/>
      <c r="AK2027" s="135"/>
      <c r="AL2027" s="135"/>
      <c r="AM2027" s="135"/>
      <c r="AN2027" s="135"/>
    </row>
    <row r="2028" spans="3:40">
      <c r="C2028" s="137"/>
      <c r="D2028" s="135"/>
      <c r="E2028" s="144"/>
      <c r="F2028" s="144"/>
      <c r="AK2028" s="135"/>
      <c r="AL2028" s="135"/>
      <c r="AM2028" s="135"/>
      <c r="AN2028" s="135"/>
    </row>
    <row r="2029" spans="3:40">
      <c r="C2029" s="137"/>
      <c r="D2029" s="135"/>
      <c r="E2029" s="144"/>
      <c r="F2029" s="144"/>
      <c r="AK2029" s="135"/>
      <c r="AL2029" s="135"/>
      <c r="AM2029" s="135"/>
      <c r="AN2029" s="135"/>
    </row>
    <row r="2030" spans="3:40">
      <c r="C2030" s="137"/>
      <c r="D2030" s="135"/>
      <c r="E2030" s="144"/>
      <c r="F2030" s="144"/>
      <c r="AK2030" s="135"/>
      <c r="AL2030" s="135"/>
      <c r="AM2030" s="135"/>
      <c r="AN2030" s="135"/>
    </row>
    <row r="2031" spans="3:40">
      <c r="C2031" s="137"/>
      <c r="D2031" s="135"/>
      <c r="E2031" s="144"/>
      <c r="F2031" s="144"/>
      <c r="AK2031" s="135"/>
      <c r="AL2031" s="135"/>
      <c r="AM2031" s="135"/>
      <c r="AN2031" s="135"/>
    </row>
    <row r="2032" spans="3:40">
      <c r="C2032" s="137"/>
      <c r="D2032" s="135"/>
      <c r="E2032" s="144"/>
      <c r="F2032" s="144"/>
      <c r="AK2032" s="135"/>
      <c r="AL2032" s="135"/>
      <c r="AM2032" s="135"/>
      <c r="AN2032" s="135"/>
    </row>
    <row r="2033" spans="3:40">
      <c r="C2033" s="137"/>
      <c r="D2033" s="135"/>
      <c r="E2033" s="144"/>
      <c r="F2033" s="144"/>
      <c r="AK2033" s="135"/>
      <c r="AL2033" s="135"/>
      <c r="AM2033" s="135"/>
      <c r="AN2033" s="135"/>
    </row>
    <row r="2034" spans="3:40">
      <c r="C2034" s="137"/>
      <c r="D2034" s="135"/>
      <c r="E2034" s="144"/>
      <c r="F2034" s="144"/>
      <c r="AK2034" s="135"/>
      <c r="AL2034" s="135"/>
      <c r="AM2034" s="135"/>
      <c r="AN2034" s="135"/>
    </row>
    <row r="2035" spans="3:40">
      <c r="C2035" s="137"/>
      <c r="D2035" s="135"/>
      <c r="E2035" s="144"/>
      <c r="F2035" s="144"/>
      <c r="AK2035" s="135"/>
      <c r="AL2035" s="135"/>
      <c r="AM2035" s="135"/>
      <c r="AN2035" s="135"/>
    </row>
    <row r="2036" spans="3:40">
      <c r="C2036" s="137"/>
      <c r="D2036" s="135"/>
      <c r="E2036" s="144"/>
      <c r="F2036" s="144"/>
      <c r="AK2036" s="135"/>
      <c r="AL2036" s="135"/>
      <c r="AM2036" s="135"/>
      <c r="AN2036" s="135"/>
    </row>
    <row r="2037" spans="3:40">
      <c r="C2037" s="137"/>
      <c r="D2037" s="135"/>
      <c r="E2037" s="144"/>
      <c r="F2037" s="144"/>
      <c r="AK2037" s="135"/>
      <c r="AL2037" s="135"/>
      <c r="AM2037" s="135"/>
      <c r="AN2037" s="135"/>
    </row>
    <row r="2038" spans="3:40">
      <c r="C2038" s="137"/>
      <c r="D2038" s="135"/>
      <c r="E2038" s="144"/>
      <c r="F2038" s="144"/>
      <c r="AK2038" s="135"/>
      <c r="AL2038" s="135"/>
      <c r="AM2038" s="135"/>
      <c r="AN2038" s="135"/>
    </row>
    <row r="2039" spans="3:40">
      <c r="C2039" s="137"/>
      <c r="D2039" s="135"/>
      <c r="E2039" s="144"/>
      <c r="F2039" s="144"/>
      <c r="AK2039" s="135"/>
      <c r="AL2039" s="135"/>
      <c r="AM2039" s="135"/>
      <c r="AN2039" s="135"/>
    </row>
    <row r="2040" spans="3:40">
      <c r="C2040" s="137"/>
      <c r="D2040" s="135"/>
      <c r="E2040" s="144"/>
      <c r="F2040" s="144"/>
      <c r="AK2040" s="135"/>
      <c r="AL2040" s="135"/>
      <c r="AM2040" s="135"/>
      <c r="AN2040" s="135"/>
    </row>
    <row r="2041" spans="3:40">
      <c r="C2041" s="137"/>
      <c r="D2041" s="135"/>
      <c r="E2041" s="144"/>
      <c r="F2041" s="144"/>
      <c r="AK2041" s="135"/>
      <c r="AL2041" s="135"/>
      <c r="AM2041" s="135"/>
      <c r="AN2041" s="135"/>
    </row>
    <row r="2042" spans="3:40">
      <c r="C2042" s="137"/>
      <c r="D2042" s="135"/>
      <c r="E2042" s="144"/>
      <c r="F2042" s="144"/>
      <c r="AK2042" s="135"/>
      <c r="AL2042" s="135"/>
      <c r="AM2042" s="135"/>
      <c r="AN2042" s="135"/>
    </row>
    <row r="2043" spans="3:40">
      <c r="C2043" s="137"/>
      <c r="D2043" s="135"/>
      <c r="E2043" s="144"/>
      <c r="F2043" s="144"/>
      <c r="AK2043" s="135"/>
      <c r="AL2043" s="135"/>
      <c r="AM2043" s="135"/>
      <c r="AN2043" s="135"/>
    </row>
    <row r="2044" spans="3:40">
      <c r="C2044" s="137"/>
      <c r="D2044" s="135"/>
      <c r="E2044" s="144"/>
      <c r="F2044" s="144"/>
      <c r="AK2044" s="135"/>
      <c r="AL2044" s="135"/>
      <c r="AM2044" s="135"/>
      <c r="AN2044" s="135"/>
    </row>
    <row r="2045" spans="3:40">
      <c r="C2045" s="137"/>
      <c r="D2045" s="135"/>
      <c r="E2045" s="144"/>
      <c r="F2045" s="144"/>
      <c r="AK2045" s="135"/>
      <c r="AL2045" s="135"/>
      <c r="AM2045" s="135"/>
      <c r="AN2045" s="135"/>
    </row>
    <row r="2046" spans="3:40">
      <c r="C2046" s="137"/>
      <c r="D2046" s="135"/>
      <c r="E2046" s="144"/>
      <c r="F2046" s="144"/>
      <c r="AK2046" s="135"/>
      <c r="AL2046" s="135"/>
      <c r="AM2046" s="135"/>
      <c r="AN2046" s="135"/>
    </row>
    <row r="2047" spans="3:40">
      <c r="C2047" s="137"/>
      <c r="D2047" s="135"/>
      <c r="E2047" s="144"/>
      <c r="F2047" s="144"/>
      <c r="AK2047" s="135"/>
      <c r="AL2047" s="135"/>
      <c r="AM2047" s="135"/>
      <c r="AN2047" s="135"/>
    </row>
    <row r="2048" spans="3:40">
      <c r="C2048" s="137"/>
      <c r="D2048" s="135"/>
      <c r="E2048" s="144"/>
      <c r="F2048" s="144"/>
      <c r="AK2048" s="135"/>
      <c r="AL2048" s="135"/>
      <c r="AM2048" s="135"/>
      <c r="AN2048" s="135"/>
    </row>
    <row r="2049" spans="3:40">
      <c r="C2049" s="137"/>
      <c r="D2049" s="135"/>
      <c r="E2049" s="144"/>
      <c r="F2049" s="144"/>
      <c r="AK2049" s="135"/>
      <c r="AL2049" s="135"/>
      <c r="AM2049" s="135"/>
      <c r="AN2049" s="135"/>
    </row>
    <row r="2050" spans="3:40">
      <c r="C2050" s="137"/>
      <c r="D2050" s="135"/>
      <c r="E2050" s="144"/>
      <c r="F2050" s="144"/>
      <c r="AK2050" s="135"/>
      <c r="AL2050" s="135"/>
      <c r="AM2050" s="135"/>
      <c r="AN2050" s="135"/>
    </row>
    <row r="2051" spans="3:40">
      <c r="C2051" s="137"/>
      <c r="D2051" s="135"/>
      <c r="E2051" s="144"/>
      <c r="F2051" s="144"/>
      <c r="AK2051" s="135"/>
      <c r="AL2051" s="135"/>
      <c r="AM2051" s="135"/>
      <c r="AN2051" s="135"/>
    </row>
    <row r="2052" spans="3:40">
      <c r="C2052" s="137"/>
      <c r="D2052" s="135"/>
      <c r="E2052" s="144"/>
      <c r="F2052" s="144"/>
      <c r="AK2052" s="135"/>
      <c r="AL2052" s="135"/>
      <c r="AM2052" s="135"/>
      <c r="AN2052" s="135"/>
    </row>
    <row r="2053" spans="3:40">
      <c r="C2053" s="137"/>
      <c r="D2053" s="135"/>
      <c r="E2053" s="144"/>
      <c r="F2053" s="144"/>
      <c r="AK2053" s="135"/>
      <c r="AL2053" s="135"/>
      <c r="AM2053" s="135"/>
      <c r="AN2053" s="135"/>
    </row>
    <row r="2054" spans="3:40">
      <c r="C2054" s="137"/>
      <c r="D2054" s="135"/>
      <c r="E2054" s="144"/>
      <c r="F2054" s="144"/>
      <c r="AK2054" s="135"/>
      <c r="AL2054" s="135"/>
      <c r="AM2054" s="135"/>
      <c r="AN2054" s="135"/>
    </row>
    <row r="2055" spans="3:40">
      <c r="C2055" s="137"/>
      <c r="D2055" s="135"/>
      <c r="E2055" s="144"/>
      <c r="F2055" s="144"/>
      <c r="AK2055" s="135"/>
      <c r="AL2055" s="135"/>
      <c r="AM2055" s="135"/>
      <c r="AN2055" s="135"/>
    </row>
    <row r="2056" spans="3:40">
      <c r="C2056" s="137"/>
      <c r="D2056" s="135"/>
      <c r="E2056" s="144"/>
      <c r="F2056" s="144"/>
      <c r="AK2056" s="135"/>
      <c r="AL2056" s="135"/>
      <c r="AM2056" s="135"/>
      <c r="AN2056" s="135"/>
    </row>
    <row r="2057" spans="3:40">
      <c r="C2057" s="137"/>
      <c r="D2057" s="135"/>
      <c r="E2057" s="144"/>
      <c r="F2057" s="144"/>
      <c r="AK2057" s="135"/>
      <c r="AL2057" s="135"/>
      <c r="AM2057" s="135"/>
      <c r="AN2057" s="135"/>
    </row>
    <row r="2058" spans="3:40">
      <c r="C2058" s="137"/>
      <c r="D2058" s="135"/>
      <c r="E2058" s="144"/>
      <c r="F2058" s="144"/>
      <c r="AK2058" s="135"/>
      <c r="AL2058" s="135"/>
      <c r="AM2058" s="135"/>
      <c r="AN2058" s="135"/>
    </row>
    <row r="2059" spans="3:40">
      <c r="C2059" s="137"/>
      <c r="D2059" s="135"/>
      <c r="E2059" s="144"/>
      <c r="F2059" s="144"/>
      <c r="AK2059" s="135"/>
      <c r="AL2059" s="135"/>
      <c r="AM2059" s="135"/>
      <c r="AN2059" s="135"/>
    </row>
    <row r="2060" spans="3:40">
      <c r="C2060" s="137"/>
      <c r="D2060" s="135"/>
      <c r="E2060" s="144"/>
      <c r="F2060" s="144"/>
      <c r="AK2060" s="135"/>
      <c r="AL2060" s="135"/>
      <c r="AM2060" s="135"/>
      <c r="AN2060" s="135"/>
    </row>
    <row r="2061" spans="3:40">
      <c r="C2061" s="137"/>
      <c r="D2061" s="135"/>
      <c r="E2061" s="144"/>
      <c r="F2061" s="144"/>
      <c r="AK2061" s="135"/>
      <c r="AL2061" s="135"/>
      <c r="AM2061" s="135"/>
      <c r="AN2061" s="135"/>
    </row>
    <row r="2062" spans="3:40">
      <c r="C2062" s="137"/>
      <c r="D2062" s="135"/>
      <c r="E2062" s="144"/>
      <c r="F2062" s="144"/>
      <c r="AK2062" s="135"/>
      <c r="AL2062" s="135"/>
      <c r="AM2062" s="135"/>
      <c r="AN2062" s="135"/>
    </row>
    <row r="2063" spans="3:40">
      <c r="C2063" s="137"/>
      <c r="D2063" s="135"/>
      <c r="E2063" s="144"/>
      <c r="F2063" s="144"/>
      <c r="AK2063" s="135"/>
      <c r="AL2063" s="135"/>
      <c r="AM2063" s="135"/>
      <c r="AN2063" s="135"/>
    </row>
    <row r="2064" spans="3:40">
      <c r="C2064" s="137"/>
      <c r="D2064" s="135"/>
      <c r="E2064" s="144"/>
      <c r="F2064" s="144"/>
      <c r="AK2064" s="135"/>
      <c r="AL2064" s="135"/>
      <c r="AM2064" s="135"/>
      <c r="AN2064" s="135"/>
    </row>
    <row r="2065" spans="3:40">
      <c r="C2065" s="137"/>
      <c r="D2065" s="135"/>
      <c r="E2065" s="144"/>
      <c r="F2065" s="144"/>
      <c r="AK2065" s="135"/>
      <c r="AL2065" s="135"/>
      <c r="AM2065" s="135"/>
      <c r="AN2065" s="135"/>
    </row>
    <row r="2066" spans="3:40">
      <c r="C2066" s="137"/>
      <c r="D2066" s="135"/>
      <c r="E2066" s="144"/>
      <c r="F2066" s="144"/>
      <c r="AK2066" s="135"/>
      <c r="AL2066" s="135"/>
      <c r="AM2066" s="135"/>
      <c r="AN2066" s="135"/>
    </row>
    <row r="2067" spans="3:40">
      <c r="C2067" s="137"/>
      <c r="D2067" s="135"/>
      <c r="E2067" s="144"/>
      <c r="F2067" s="144"/>
      <c r="AK2067" s="135"/>
      <c r="AL2067" s="135"/>
      <c r="AM2067" s="135"/>
      <c r="AN2067" s="135"/>
    </row>
    <row r="2068" spans="3:40">
      <c r="C2068" s="137"/>
      <c r="D2068" s="135"/>
      <c r="E2068" s="144"/>
      <c r="F2068" s="144"/>
      <c r="AK2068" s="135"/>
      <c r="AL2068" s="135"/>
      <c r="AM2068" s="135"/>
      <c r="AN2068" s="135"/>
    </row>
    <row r="2069" spans="3:40">
      <c r="C2069" s="137"/>
      <c r="D2069" s="135"/>
      <c r="E2069" s="144"/>
      <c r="F2069" s="144"/>
      <c r="AK2069" s="135"/>
      <c r="AL2069" s="135"/>
      <c r="AM2069" s="135"/>
      <c r="AN2069" s="135"/>
    </row>
    <row r="2070" spans="3:40">
      <c r="C2070" s="137"/>
      <c r="D2070" s="135"/>
      <c r="E2070" s="144"/>
      <c r="F2070" s="144"/>
      <c r="AK2070" s="135"/>
      <c r="AL2070" s="135"/>
      <c r="AM2070" s="135"/>
      <c r="AN2070" s="135"/>
    </row>
    <row r="2071" spans="3:40">
      <c r="C2071" s="137"/>
      <c r="D2071" s="135"/>
      <c r="E2071" s="144"/>
      <c r="F2071" s="144"/>
      <c r="AK2071" s="135"/>
      <c r="AL2071" s="135"/>
      <c r="AM2071" s="135"/>
      <c r="AN2071" s="135"/>
    </row>
    <row r="2072" spans="3:40">
      <c r="C2072" s="137"/>
      <c r="D2072" s="135"/>
      <c r="E2072" s="144"/>
      <c r="F2072" s="144"/>
      <c r="AK2072" s="135"/>
      <c r="AL2072" s="135"/>
      <c r="AM2072" s="135"/>
      <c r="AN2072" s="135"/>
    </row>
    <row r="2073" spans="3:40">
      <c r="C2073" s="137"/>
      <c r="D2073" s="135"/>
      <c r="E2073" s="144"/>
      <c r="F2073" s="144"/>
      <c r="AK2073" s="135"/>
      <c r="AL2073" s="135"/>
      <c r="AM2073" s="135"/>
      <c r="AN2073" s="135"/>
    </row>
    <row r="2074" spans="3:40">
      <c r="C2074" s="137"/>
      <c r="D2074" s="135"/>
      <c r="E2074" s="144"/>
      <c r="F2074" s="144"/>
      <c r="AK2074" s="135"/>
      <c r="AL2074" s="135"/>
      <c r="AM2074" s="135"/>
      <c r="AN2074" s="135"/>
    </row>
    <row r="2075" spans="3:40">
      <c r="C2075" s="137"/>
      <c r="D2075" s="135"/>
      <c r="E2075" s="144"/>
      <c r="F2075" s="144"/>
      <c r="AK2075" s="135"/>
      <c r="AL2075" s="135"/>
      <c r="AM2075" s="135"/>
      <c r="AN2075" s="135"/>
    </row>
    <row r="2076" spans="3:40">
      <c r="C2076" s="137"/>
      <c r="D2076" s="135"/>
      <c r="E2076" s="144"/>
      <c r="F2076" s="144"/>
      <c r="AK2076" s="135"/>
      <c r="AL2076" s="135"/>
      <c r="AM2076" s="135"/>
      <c r="AN2076" s="135"/>
    </row>
    <row r="2077" spans="3:40">
      <c r="C2077" s="137"/>
      <c r="D2077" s="135"/>
      <c r="E2077" s="144"/>
      <c r="F2077" s="144"/>
      <c r="AK2077" s="135"/>
      <c r="AL2077" s="135"/>
      <c r="AM2077" s="135"/>
      <c r="AN2077" s="135"/>
    </row>
    <row r="2078" spans="3:40">
      <c r="C2078" s="137"/>
      <c r="D2078" s="135"/>
      <c r="E2078" s="144"/>
      <c r="F2078" s="144"/>
      <c r="AK2078" s="135"/>
      <c r="AL2078" s="135"/>
      <c r="AM2078" s="135"/>
      <c r="AN2078" s="135"/>
    </row>
    <row r="2079" spans="3:40">
      <c r="C2079" s="137"/>
      <c r="D2079" s="135"/>
      <c r="E2079" s="144"/>
      <c r="F2079" s="144"/>
      <c r="AK2079" s="135"/>
      <c r="AL2079" s="135"/>
      <c r="AM2079" s="135"/>
      <c r="AN2079" s="135"/>
    </row>
    <row r="2080" spans="3:40">
      <c r="C2080" s="137"/>
      <c r="D2080" s="135"/>
      <c r="E2080" s="144"/>
      <c r="F2080" s="144"/>
      <c r="AK2080" s="135"/>
      <c r="AL2080" s="135"/>
      <c r="AM2080" s="135"/>
      <c r="AN2080" s="135"/>
    </row>
    <row r="2081" spans="3:40">
      <c r="C2081" s="137"/>
      <c r="D2081" s="135"/>
      <c r="E2081" s="144"/>
      <c r="F2081" s="144"/>
      <c r="AK2081" s="135"/>
      <c r="AL2081" s="135"/>
      <c r="AM2081" s="135"/>
      <c r="AN2081" s="135"/>
    </row>
    <row r="2082" spans="3:40">
      <c r="C2082" s="137"/>
      <c r="D2082" s="135"/>
      <c r="E2082" s="144"/>
      <c r="F2082" s="144"/>
      <c r="AK2082" s="135"/>
      <c r="AL2082" s="135"/>
      <c r="AM2082" s="135"/>
      <c r="AN2082" s="135"/>
    </row>
    <row r="2083" spans="3:40">
      <c r="C2083" s="137"/>
      <c r="D2083" s="135"/>
      <c r="E2083" s="144"/>
      <c r="F2083" s="144"/>
      <c r="AK2083" s="135"/>
      <c r="AL2083" s="135"/>
      <c r="AM2083" s="135"/>
      <c r="AN2083" s="135"/>
    </row>
    <row r="2084" spans="3:40">
      <c r="C2084" s="137"/>
      <c r="D2084" s="135"/>
      <c r="E2084" s="144"/>
      <c r="F2084" s="144"/>
      <c r="AK2084" s="135"/>
      <c r="AL2084" s="135"/>
      <c r="AM2084" s="135"/>
      <c r="AN2084" s="135"/>
    </row>
    <row r="2085" spans="3:40">
      <c r="C2085" s="137"/>
      <c r="D2085" s="135"/>
      <c r="E2085" s="144"/>
      <c r="F2085" s="144"/>
      <c r="AK2085" s="135"/>
      <c r="AL2085" s="135"/>
      <c r="AM2085" s="135"/>
      <c r="AN2085" s="135"/>
    </row>
    <row r="2086" spans="3:40">
      <c r="C2086" s="137"/>
      <c r="D2086" s="135"/>
      <c r="E2086" s="144"/>
      <c r="F2086" s="144"/>
      <c r="AK2086" s="135"/>
      <c r="AL2086" s="135"/>
      <c r="AM2086" s="135"/>
      <c r="AN2086" s="135"/>
    </row>
    <row r="2087" spans="3:40">
      <c r="C2087" s="137"/>
      <c r="D2087" s="135"/>
      <c r="E2087" s="144"/>
      <c r="F2087" s="144"/>
      <c r="AK2087" s="135"/>
      <c r="AL2087" s="135"/>
      <c r="AM2087" s="135"/>
      <c r="AN2087" s="135"/>
    </row>
    <row r="2088" spans="3:40">
      <c r="C2088" s="137"/>
      <c r="D2088" s="135"/>
      <c r="E2088" s="144"/>
      <c r="F2088" s="144"/>
      <c r="AK2088" s="135"/>
      <c r="AL2088" s="135"/>
      <c r="AM2088" s="135"/>
      <c r="AN2088" s="135"/>
    </row>
    <row r="2089" spans="3:40">
      <c r="C2089" s="137"/>
      <c r="D2089" s="135"/>
      <c r="E2089" s="144"/>
      <c r="F2089" s="144"/>
      <c r="AK2089" s="135"/>
      <c r="AL2089" s="135"/>
      <c r="AM2089" s="135"/>
      <c r="AN2089" s="135"/>
    </row>
    <row r="2090" spans="3:40">
      <c r="C2090" s="137"/>
      <c r="D2090" s="135"/>
      <c r="E2090" s="144"/>
      <c r="F2090" s="144"/>
      <c r="AK2090" s="135"/>
      <c r="AL2090" s="135"/>
      <c r="AM2090" s="135"/>
      <c r="AN2090" s="135"/>
    </row>
    <row r="2091" spans="3:40">
      <c r="C2091" s="137"/>
      <c r="D2091" s="135"/>
      <c r="E2091" s="144"/>
      <c r="F2091" s="144"/>
      <c r="AK2091" s="135"/>
      <c r="AL2091" s="135"/>
      <c r="AM2091" s="135"/>
      <c r="AN2091" s="135"/>
    </row>
    <row r="2092" spans="3:40">
      <c r="C2092" s="137"/>
      <c r="D2092" s="135"/>
      <c r="E2092" s="144"/>
      <c r="F2092" s="144"/>
      <c r="AK2092" s="135"/>
      <c r="AL2092" s="135"/>
      <c r="AM2092" s="135"/>
      <c r="AN2092" s="135"/>
    </row>
    <row r="2093" spans="3:40">
      <c r="C2093" s="137"/>
      <c r="D2093" s="135"/>
      <c r="E2093" s="144"/>
      <c r="F2093" s="144"/>
      <c r="AK2093" s="135"/>
      <c r="AL2093" s="135"/>
      <c r="AM2093" s="135"/>
      <c r="AN2093" s="135"/>
    </row>
    <row r="2094" spans="3:40">
      <c r="C2094" s="137"/>
      <c r="D2094" s="135"/>
      <c r="E2094" s="144"/>
      <c r="F2094" s="144"/>
      <c r="AK2094" s="135"/>
      <c r="AL2094" s="135"/>
      <c r="AM2094" s="135"/>
      <c r="AN2094" s="135"/>
    </row>
    <row r="2095" spans="3:40">
      <c r="C2095" s="137"/>
      <c r="D2095" s="135"/>
      <c r="E2095" s="144"/>
      <c r="F2095" s="144"/>
      <c r="AK2095" s="135"/>
      <c r="AL2095" s="135"/>
      <c r="AM2095" s="135"/>
      <c r="AN2095" s="135"/>
    </row>
    <row r="2096" spans="3:40">
      <c r="C2096" s="137"/>
      <c r="D2096" s="135"/>
      <c r="E2096" s="144"/>
      <c r="F2096" s="144"/>
      <c r="AK2096" s="135"/>
      <c r="AL2096" s="135"/>
      <c r="AM2096" s="135"/>
      <c r="AN2096" s="135"/>
    </row>
    <row r="2097" spans="3:40">
      <c r="C2097" s="137"/>
      <c r="D2097" s="135"/>
      <c r="E2097" s="144"/>
      <c r="F2097" s="144"/>
      <c r="AK2097" s="135"/>
      <c r="AL2097" s="135"/>
      <c r="AM2097" s="135"/>
      <c r="AN2097" s="135"/>
    </row>
    <row r="2098" spans="3:40">
      <c r="C2098" s="137"/>
      <c r="D2098" s="135"/>
      <c r="E2098" s="144"/>
      <c r="F2098" s="144"/>
      <c r="AK2098" s="135"/>
      <c r="AL2098" s="135"/>
      <c r="AM2098" s="135"/>
      <c r="AN2098" s="135"/>
    </row>
    <row r="2099" spans="3:40">
      <c r="C2099" s="137"/>
      <c r="D2099" s="135"/>
      <c r="E2099" s="144"/>
      <c r="F2099" s="144"/>
      <c r="AK2099" s="135"/>
      <c r="AL2099" s="135"/>
      <c r="AM2099" s="135"/>
      <c r="AN2099" s="135"/>
    </row>
    <row r="2100" spans="3:40">
      <c r="C2100" s="137"/>
      <c r="D2100" s="135"/>
      <c r="E2100" s="144"/>
      <c r="F2100" s="144"/>
      <c r="AK2100" s="135"/>
      <c r="AL2100" s="135"/>
      <c r="AM2100" s="135"/>
      <c r="AN2100" s="135"/>
    </row>
    <row r="2101" spans="3:40">
      <c r="C2101" s="137"/>
      <c r="D2101" s="135"/>
      <c r="E2101" s="144"/>
      <c r="F2101" s="144"/>
      <c r="AK2101" s="135"/>
      <c r="AL2101" s="135"/>
      <c r="AM2101" s="135"/>
      <c r="AN2101" s="135"/>
    </row>
    <row r="2102" spans="3:40">
      <c r="C2102" s="137"/>
      <c r="D2102" s="135"/>
      <c r="E2102" s="144"/>
      <c r="F2102" s="144"/>
      <c r="AK2102" s="135"/>
      <c r="AL2102" s="135"/>
      <c r="AM2102" s="135"/>
      <c r="AN2102" s="135"/>
    </row>
    <row r="2103" spans="3:40">
      <c r="C2103" s="137"/>
      <c r="D2103" s="135"/>
      <c r="E2103" s="144"/>
      <c r="F2103" s="144"/>
      <c r="AK2103" s="135"/>
      <c r="AL2103" s="135"/>
      <c r="AM2103" s="135"/>
      <c r="AN2103" s="135"/>
    </row>
    <row r="2104" spans="3:40">
      <c r="C2104" s="137"/>
      <c r="D2104" s="135"/>
      <c r="E2104" s="144"/>
      <c r="F2104" s="144"/>
      <c r="AK2104" s="135"/>
      <c r="AL2104" s="135"/>
      <c r="AM2104" s="135"/>
      <c r="AN2104" s="135"/>
    </row>
    <row r="2105" spans="3:40">
      <c r="C2105" s="137"/>
      <c r="D2105" s="135"/>
      <c r="E2105" s="144"/>
      <c r="F2105" s="144"/>
      <c r="AK2105" s="135"/>
      <c r="AL2105" s="135"/>
      <c r="AM2105" s="135"/>
      <c r="AN2105" s="135"/>
    </row>
    <row r="2106" spans="3:40">
      <c r="C2106" s="137"/>
      <c r="D2106" s="135"/>
      <c r="E2106" s="144"/>
      <c r="F2106" s="144"/>
      <c r="AK2106" s="135"/>
      <c r="AL2106" s="135"/>
      <c r="AM2106" s="135"/>
      <c r="AN2106" s="135"/>
    </row>
    <row r="2107" spans="3:40">
      <c r="C2107" s="137"/>
      <c r="D2107" s="135"/>
      <c r="E2107" s="144"/>
      <c r="F2107" s="144"/>
      <c r="AK2107" s="135"/>
      <c r="AL2107" s="135"/>
      <c r="AM2107" s="135"/>
      <c r="AN2107" s="135"/>
    </row>
    <row r="2108" spans="3:40">
      <c r="C2108" s="137"/>
      <c r="D2108" s="135"/>
      <c r="E2108" s="144"/>
      <c r="F2108" s="144"/>
      <c r="AK2108" s="135"/>
      <c r="AL2108" s="135"/>
      <c r="AM2108" s="135"/>
      <c r="AN2108" s="135"/>
    </row>
    <row r="2109" spans="3:40">
      <c r="C2109" s="137"/>
      <c r="D2109" s="135"/>
      <c r="E2109" s="144"/>
      <c r="F2109" s="144"/>
      <c r="AK2109" s="135"/>
      <c r="AL2109" s="135"/>
      <c r="AM2109" s="135"/>
      <c r="AN2109" s="135"/>
    </row>
    <row r="2110" spans="3:40">
      <c r="C2110" s="137"/>
      <c r="D2110" s="135"/>
      <c r="E2110" s="144"/>
      <c r="F2110" s="144"/>
      <c r="AK2110" s="135"/>
      <c r="AL2110" s="135"/>
      <c r="AM2110" s="135"/>
      <c r="AN2110" s="135"/>
    </row>
    <row r="2111" spans="3:40">
      <c r="C2111" s="137"/>
      <c r="D2111" s="135"/>
      <c r="E2111" s="144"/>
      <c r="F2111" s="144"/>
      <c r="AK2111" s="135"/>
      <c r="AL2111" s="135"/>
      <c r="AM2111" s="135"/>
      <c r="AN2111" s="135"/>
    </row>
    <row r="2112" spans="3:40">
      <c r="C2112" s="137"/>
      <c r="D2112" s="135"/>
      <c r="E2112" s="144"/>
      <c r="F2112" s="144"/>
      <c r="AK2112" s="135"/>
      <c r="AL2112" s="135"/>
      <c r="AM2112" s="135"/>
      <c r="AN2112" s="135"/>
    </row>
    <row r="2113" spans="3:40">
      <c r="C2113" s="137"/>
      <c r="D2113" s="135"/>
      <c r="E2113" s="144"/>
      <c r="F2113" s="144"/>
      <c r="AK2113" s="135"/>
      <c r="AL2113" s="135"/>
      <c r="AM2113" s="135"/>
      <c r="AN2113" s="135"/>
    </row>
    <row r="2114" spans="3:40">
      <c r="C2114" s="137"/>
      <c r="D2114" s="135"/>
      <c r="E2114" s="144"/>
      <c r="F2114" s="144"/>
      <c r="AK2114" s="135"/>
      <c r="AL2114" s="135"/>
      <c r="AM2114" s="135"/>
      <c r="AN2114" s="135"/>
    </row>
    <row r="2115" spans="3:40">
      <c r="C2115" s="137"/>
      <c r="D2115" s="135"/>
      <c r="E2115" s="144"/>
      <c r="F2115" s="144"/>
      <c r="AK2115" s="135"/>
      <c r="AL2115" s="135"/>
      <c r="AM2115" s="135"/>
      <c r="AN2115" s="135"/>
    </row>
    <row r="2116" spans="3:40">
      <c r="C2116" s="137"/>
      <c r="D2116" s="135"/>
      <c r="E2116" s="144"/>
      <c r="F2116" s="144"/>
      <c r="AK2116" s="135"/>
      <c r="AL2116" s="135"/>
      <c r="AM2116" s="135"/>
      <c r="AN2116" s="135"/>
    </row>
    <row r="2117" spans="3:40">
      <c r="C2117" s="137"/>
      <c r="D2117" s="135"/>
      <c r="E2117" s="144"/>
      <c r="F2117" s="144"/>
      <c r="AK2117" s="135"/>
      <c r="AL2117" s="135"/>
      <c r="AM2117" s="135"/>
      <c r="AN2117" s="135"/>
    </row>
    <row r="2118" spans="3:40">
      <c r="C2118" s="137"/>
      <c r="D2118" s="135"/>
      <c r="E2118" s="144"/>
      <c r="F2118" s="144"/>
      <c r="AK2118" s="135"/>
      <c r="AL2118" s="135"/>
      <c r="AM2118" s="135"/>
      <c r="AN2118" s="135"/>
    </row>
    <row r="2119" spans="3:40">
      <c r="C2119" s="137"/>
      <c r="D2119" s="135"/>
      <c r="E2119" s="144"/>
      <c r="F2119" s="144"/>
      <c r="AK2119" s="135"/>
      <c r="AL2119" s="135"/>
      <c r="AM2119" s="135"/>
      <c r="AN2119" s="135"/>
    </row>
    <row r="2120" spans="3:40">
      <c r="C2120" s="137"/>
      <c r="D2120" s="135"/>
      <c r="E2120" s="144"/>
      <c r="F2120" s="144"/>
      <c r="AK2120" s="135"/>
      <c r="AL2120" s="135"/>
      <c r="AM2120" s="135"/>
      <c r="AN2120" s="135"/>
    </row>
    <row r="2121" spans="3:40">
      <c r="C2121" s="137"/>
      <c r="D2121" s="135"/>
      <c r="E2121" s="144"/>
      <c r="F2121" s="144"/>
      <c r="AK2121" s="135"/>
      <c r="AL2121" s="135"/>
      <c r="AM2121" s="135"/>
      <c r="AN2121" s="135"/>
    </row>
    <row r="2122" spans="3:40">
      <c r="C2122" s="137"/>
      <c r="D2122" s="135"/>
      <c r="E2122" s="144"/>
      <c r="F2122" s="144"/>
      <c r="AK2122" s="135"/>
      <c r="AL2122" s="135"/>
      <c r="AM2122" s="135"/>
      <c r="AN2122" s="135"/>
    </row>
    <row r="2123" spans="3:40">
      <c r="C2123" s="137"/>
      <c r="D2123" s="135"/>
      <c r="E2123" s="144"/>
      <c r="F2123" s="144"/>
      <c r="AK2123" s="135"/>
      <c r="AL2123" s="135"/>
      <c r="AM2123" s="135"/>
      <c r="AN2123" s="135"/>
    </row>
    <row r="2124" spans="3:40">
      <c r="C2124" s="137"/>
      <c r="D2124" s="135"/>
      <c r="E2124" s="144"/>
      <c r="F2124" s="144"/>
      <c r="AK2124" s="135"/>
      <c r="AL2124" s="135"/>
      <c r="AM2124" s="135"/>
      <c r="AN2124" s="135"/>
    </row>
    <row r="2125" spans="3:40">
      <c r="C2125" s="137"/>
      <c r="D2125" s="135"/>
      <c r="E2125" s="144"/>
      <c r="F2125" s="144"/>
      <c r="AK2125" s="135"/>
      <c r="AL2125" s="135"/>
      <c r="AM2125" s="135"/>
      <c r="AN2125" s="135"/>
    </row>
    <row r="2126" spans="3:40">
      <c r="C2126" s="137"/>
      <c r="D2126" s="135"/>
      <c r="E2126" s="144"/>
      <c r="F2126" s="144"/>
      <c r="AK2126" s="135"/>
      <c r="AL2126" s="135"/>
      <c r="AM2126" s="135"/>
      <c r="AN2126" s="135"/>
    </row>
    <row r="2127" spans="3:40">
      <c r="C2127" s="137"/>
      <c r="D2127" s="135"/>
      <c r="E2127" s="144"/>
      <c r="F2127" s="144"/>
      <c r="AK2127" s="135"/>
      <c r="AL2127" s="135"/>
      <c r="AM2127" s="135"/>
      <c r="AN2127" s="135"/>
    </row>
    <row r="2128" spans="3:40">
      <c r="C2128" s="137"/>
      <c r="D2128" s="135"/>
      <c r="E2128" s="144"/>
      <c r="F2128" s="144"/>
      <c r="AK2128" s="135"/>
      <c r="AL2128" s="135"/>
      <c r="AM2128" s="135"/>
      <c r="AN2128" s="135"/>
    </row>
    <row r="2129" spans="3:40">
      <c r="C2129" s="137"/>
      <c r="D2129" s="135"/>
      <c r="E2129" s="144"/>
      <c r="F2129" s="144"/>
      <c r="AK2129" s="135"/>
      <c r="AL2129" s="135"/>
      <c r="AM2129" s="135"/>
      <c r="AN2129" s="135"/>
    </row>
    <row r="2130" spans="3:40">
      <c r="C2130" s="137"/>
      <c r="D2130" s="135"/>
      <c r="E2130" s="144"/>
      <c r="F2130" s="144"/>
      <c r="AK2130" s="135"/>
      <c r="AL2130" s="135"/>
      <c r="AM2130" s="135"/>
      <c r="AN2130" s="135"/>
    </row>
    <row r="2131" spans="3:40">
      <c r="C2131" s="137"/>
      <c r="D2131" s="135"/>
      <c r="E2131" s="144"/>
      <c r="F2131" s="144"/>
      <c r="AK2131" s="135"/>
      <c r="AL2131" s="135"/>
      <c r="AM2131" s="135"/>
      <c r="AN2131" s="135"/>
    </row>
    <row r="2132" spans="3:40">
      <c r="C2132" s="137"/>
      <c r="D2132" s="135"/>
      <c r="E2132" s="144"/>
      <c r="F2132" s="144"/>
      <c r="AK2132" s="135"/>
      <c r="AL2132" s="135"/>
      <c r="AM2132" s="135"/>
      <c r="AN2132" s="135"/>
    </row>
    <row r="2133" spans="3:40">
      <c r="C2133" s="137"/>
      <c r="D2133" s="135"/>
      <c r="E2133" s="144"/>
      <c r="F2133" s="144"/>
      <c r="AK2133" s="135"/>
      <c r="AL2133" s="135"/>
      <c r="AM2133" s="135"/>
      <c r="AN2133" s="135"/>
    </row>
    <row r="2134" spans="3:40">
      <c r="C2134" s="137"/>
      <c r="D2134" s="135"/>
      <c r="E2134" s="144"/>
      <c r="F2134" s="144"/>
      <c r="AK2134" s="135"/>
      <c r="AL2134" s="135"/>
      <c r="AM2134" s="135"/>
      <c r="AN2134" s="135"/>
    </row>
    <row r="2135" spans="3:40">
      <c r="C2135" s="137"/>
      <c r="D2135" s="135"/>
      <c r="E2135" s="144"/>
      <c r="F2135" s="144"/>
      <c r="AK2135" s="135"/>
      <c r="AL2135" s="135"/>
      <c r="AM2135" s="135"/>
      <c r="AN2135" s="135"/>
    </row>
    <row r="2136" spans="3:40">
      <c r="C2136" s="137"/>
      <c r="D2136" s="135"/>
      <c r="E2136" s="144"/>
      <c r="F2136" s="144"/>
      <c r="AK2136" s="135"/>
      <c r="AL2136" s="135"/>
      <c r="AM2136" s="135"/>
      <c r="AN2136" s="135"/>
    </row>
    <row r="2137" spans="3:40">
      <c r="C2137" s="137"/>
      <c r="D2137" s="135"/>
      <c r="E2137" s="144"/>
      <c r="F2137" s="144"/>
      <c r="AK2137" s="135"/>
      <c r="AL2137" s="135"/>
      <c r="AM2137" s="135"/>
      <c r="AN2137" s="135"/>
    </row>
    <row r="2138" spans="3:40">
      <c r="C2138" s="137"/>
      <c r="D2138" s="135"/>
      <c r="E2138" s="144"/>
      <c r="F2138" s="144"/>
      <c r="AK2138" s="135"/>
      <c r="AL2138" s="135"/>
      <c r="AM2138" s="135"/>
      <c r="AN2138" s="135"/>
    </row>
    <row r="2139" spans="3:40">
      <c r="C2139" s="137"/>
      <c r="D2139" s="135"/>
      <c r="E2139" s="144"/>
      <c r="F2139" s="144"/>
      <c r="AK2139" s="135"/>
      <c r="AL2139" s="135"/>
      <c r="AM2139" s="135"/>
      <c r="AN2139" s="135"/>
    </row>
    <row r="2140" spans="3:40">
      <c r="C2140" s="137"/>
      <c r="D2140" s="135"/>
      <c r="E2140" s="144"/>
      <c r="F2140" s="144"/>
      <c r="AK2140" s="135"/>
      <c r="AL2140" s="135"/>
      <c r="AM2140" s="135"/>
      <c r="AN2140" s="135"/>
    </row>
    <row r="2141" spans="3:40">
      <c r="C2141" s="137"/>
      <c r="D2141" s="135"/>
      <c r="E2141" s="144"/>
      <c r="F2141" s="144"/>
      <c r="AK2141" s="135"/>
      <c r="AL2141" s="135"/>
      <c r="AM2141" s="135"/>
      <c r="AN2141" s="135"/>
    </row>
    <row r="2142" spans="3:40">
      <c r="C2142" s="137"/>
      <c r="D2142" s="135"/>
      <c r="E2142" s="144"/>
      <c r="F2142" s="144"/>
      <c r="AK2142" s="135"/>
      <c r="AL2142" s="135"/>
      <c r="AM2142" s="135"/>
      <c r="AN2142" s="135"/>
    </row>
    <row r="2143" spans="3:40">
      <c r="C2143" s="137"/>
      <c r="D2143" s="135"/>
      <c r="E2143" s="144"/>
      <c r="F2143" s="144"/>
      <c r="AK2143" s="135"/>
      <c r="AL2143" s="135"/>
      <c r="AM2143" s="135"/>
      <c r="AN2143" s="135"/>
    </row>
    <row r="2144" spans="3:40">
      <c r="C2144" s="137"/>
      <c r="D2144" s="135"/>
      <c r="E2144" s="144"/>
      <c r="F2144" s="144"/>
      <c r="AK2144" s="135"/>
      <c r="AL2144" s="135"/>
      <c r="AM2144" s="135"/>
      <c r="AN2144" s="135"/>
    </row>
    <row r="2145" spans="3:40">
      <c r="C2145" s="137"/>
      <c r="D2145" s="135"/>
      <c r="E2145" s="144"/>
      <c r="F2145" s="144"/>
      <c r="AK2145" s="135"/>
      <c r="AL2145" s="135"/>
      <c r="AM2145" s="135"/>
      <c r="AN2145" s="135"/>
    </row>
    <row r="2146" spans="3:40">
      <c r="C2146" s="137"/>
      <c r="D2146" s="135"/>
      <c r="E2146" s="144"/>
      <c r="F2146" s="144"/>
      <c r="AK2146" s="135"/>
      <c r="AL2146" s="135"/>
      <c r="AM2146" s="135"/>
      <c r="AN2146" s="135"/>
    </row>
    <row r="2147" spans="3:40">
      <c r="C2147" s="137"/>
      <c r="D2147" s="135"/>
      <c r="E2147" s="144"/>
      <c r="F2147" s="144"/>
      <c r="AK2147" s="135"/>
      <c r="AL2147" s="135"/>
      <c r="AM2147" s="135"/>
      <c r="AN2147" s="135"/>
    </row>
    <row r="2148" spans="3:40">
      <c r="C2148" s="137"/>
      <c r="D2148" s="135"/>
      <c r="E2148" s="144"/>
      <c r="F2148" s="144"/>
      <c r="AK2148" s="135"/>
      <c r="AL2148" s="135"/>
      <c r="AM2148" s="135"/>
      <c r="AN2148" s="135"/>
    </row>
    <row r="2149" spans="3:40">
      <c r="C2149" s="137"/>
      <c r="D2149" s="135"/>
      <c r="E2149" s="144"/>
      <c r="F2149" s="144"/>
      <c r="AK2149" s="135"/>
      <c r="AL2149" s="135"/>
      <c r="AM2149" s="135"/>
      <c r="AN2149" s="135"/>
    </row>
    <row r="2150" spans="3:40">
      <c r="C2150" s="137"/>
      <c r="D2150" s="135"/>
      <c r="E2150" s="144"/>
      <c r="F2150" s="144"/>
      <c r="AK2150" s="135"/>
      <c r="AL2150" s="135"/>
      <c r="AM2150" s="135"/>
      <c r="AN2150" s="135"/>
    </row>
    <row r="2151" spans="3:40">
      <c r="C2151" s="137"/>
      <c r="D2151" s="135"/>
      <c r="E2151" s="144"/>
      <c r="F2151" s="144"/>
      <c r="AK2151" s="135"/>
      <c r="AL2151" s="135"/>
      <c r="AM2151" s="135"/>
      <c r="AN2151" s="135"/>
    </row>
    <row r="2152" spans="3:40">
      <c r="C2152" s="137"/>
      <c r="D2152" s="135"/>
      <c r="E2152" s="144"/>
      <c r="F2152" s="144"/>
      <c r="AK2152" s="135"/>
      <c r="AL2152" s="135"/>
      <c r="AM2152" s="135"/>
      <c r="AN2152" s="135"/>
    </row>
    <row r="2153" spans="3:40">
      <c r="C2153" s="137"/>
      <c r="D2153" s="135"/>
      <c r="E2153" s="144"/>
      <c r="F2153" s="144"/>
      <c r="AK2153" s="135"/>
      <c r="AL2153" s="135"/>
      <c r="AM2153" s="135"/>
      <c r="AN2153" s="135"/>
    </row>
    <row r="2154" spans="3:40">
      <c r="C2154" s="137"/>
      <c r="D2154" s="135"/>
      <c r="E2154" s="144"/>
      <c r="F2154" s="144"/>
      <c r="AK2154" s="135"/>
      <c r="AL2154" s="135"/>
      <c r="AM2154" s="135"/>
      <c r="AN2154" s="135"/>
    </row>
    <row r="2155" spans="3:40">
      <c r="C2155" s="137"/>
      <c r="D2155" s="135"/>
      <c r="E2155" s="144"/>
      <c r="F2155" s="144"/>
      <c r="AK2155" s="135"/>
      <c r="AL2155" s="135"/>
      <c r="AM2155" s="135"/>
      <c r="AN2155" s="135"/>
    </row>
    <row r="2156" spans="3:40">
      <c r="C2156" s="137"/>
      <c r="D2156" s="135"/>
      <c r="E2156" s="144"/>
      <c r="F2156" s="144"/>
      <c r="AK2156" s="135"/>
      <c r="AL2156" s="135"/>
      <c r="AM2156" s="135"/>
      <c r="AN2156" s="135"/>
    </row>
    <row r="2157" spans="3:40">
      <c r="C2157" s="137"/>
      <c r="D2157" s="135"/>
      <c r="E2157" s="144"/>
      <c r="F2157" s="144"/>
      <c r="AK2157" s="135"/>
      <c r="AL2157" s="135"/>
      <c r="AM2157" s="135"/>
      <c r="AN2157" s="135"/>
    </row>
    <row r="2158" spans="3:40">
      <c r="C2158" s="137"/>
      <c r="D2158" s="135"/>
      <c r="E2158" s="144"/>
      <c r="F2158" s="144"/>
      <c r="AK2158" s="135"/>
      <c r="AL2158" s="135"/>
      <c r="AM2158" s="135"/>
      <c r="AN2158" s="135"/>
    </row>
    <row r="2159" spans="3:40">
      <c r="C2159" s="137"/>
      <c r="D2159" s="135"/>
      <c r="E2159" s="144"/>
      <c r="F2159" s="144"/>
      <c r="AK2159" s="135"/>
      <c r="AL2159" s="135"/>
      <c r="AM2159" s="135"/>
      <c r="AN2159" s="135"/>
    </row>
    <row r="2160" spans="3:40">
      <c r="C2160" s="137"/>
      <c r="D2160" s="135"/>
      <c r="E2160" s="144"/>
      <c r="F2160" s="144"/>
      <c r="AK2160" s="135"/>
      <c r="AL2160" s="135"/>
      <c r="AM2160" s="135"/>
      <c r="AN2160" s="135"/>
    </row>
    <row r="2161" spans="3:40">
      <c r="C2161" s="137"/>
      <c r="D2161" s="135"/>
      <c r="E2161" s="144"/>
      <c r="F2161" s="144"/>
      <c r="AK2161" s="135"/>
      <c r="AL2161" s="135"/>
      <c r="AM2161" s="135"/>
      <c r="AN2161" s="135"/>
    </row>
    <row r="2162" spans="3:40">
      <c r="C2162" s="137"/>
      <c r="D2162" s="135"/>
      <c r="E2162" s="144"/>
      <c r="F2162" s="144"/>
      <c r="AK2162" s="135"/>
      <c r="AL2162" s="135"/>
      <c r="AM2162" s="135"/>
      <c r="AN2162" s="135"/>
    </row>
    <row r="2163" spans="3:40">
      <c r="C2163" s="137"/>
      <c r="D2163" s="135"/>
      <c r="E2163" s="144"/>
      <c r="F2163" s="144"/>
      <c r="AK2163" s="135"/>
      <c r="AL2163" s="135"/>
      <c r="AM2163" s="135"/>
      <c r="AN2163" s="135"/>
    </row>
    <row r="2164" spans="3:40">
      <c r="C2164" s="137"/>
      <c r="D2164" s="135"/>
      <c r="E2164" s="144"/>
      <c r="F2164" s="144"/>
      <c r="AK2164" s="135"/>
      <c r="AL2164" s="135"/>
      <c r="AM2164" s="135"/>
      <c r="AN2164" s="135"/>
    </row>
    <row r="2165" spans="3:40">
      <c r="C2165" s="137"/>
      <c r="D2165" s="135"/>
      <c r="E2165" s="144"/>
      <c r="F2165" s="144"/>
      <c r="AK2165" s="135"/>
      <c r="AL2165" s="135"/>
      <c r="AM2165" s="135"/>
      <c r="AN2165" s="135"/>
    </row>
    <row r="2166" spans="3:40">
      <c r="C2166" s="137"/>
      <c r="D2166" s="135"/>
      <c r="E2166" s="144"/>
      <c r="F2166" s="144"/>
      <c r="AK2166" s="135"/>
      <c r="AL2166" s="135"/>
      <c r="AM2166" s="135"/>
      <c r="AN2166" s="135"/>
    </row>
    <row r="2167" spans="3:40">
      <c r="C2167" s="137"/>
      <c r="D2167" s="135"/>
      <c r="E2167" s="144"/>
      <c r="F2167" s="144"/>
      <c r="AK2167" s="135"/>
      <c r="AL2167" s="135"/>
      <c r="AM2167" s="135"/>
      <c r="AN2167" s="135"/>
    </row>
    <row r="2168" spans="3:40">
      <c r="C2168" s="137"/>
      <c r="D2168" s="135"/>
      <c r="E2168" s="144"/>
      <c r="F2168" s="144"/>
      <c r="AK2168" s="135"/>
      <c r="AL2168" s="135"/>
      <c r="AM2168" s="135"/>
      <c r="AN2168" s="135"/>
    </row>
    <row r="2169" spans="3:40">
      <c r="C2169" s="137"/>
      <c r="D2169" s="135"/>
      <c r="E2169" s="144"/>
      <c r="F2169" s="144"/>
      <c r="AK2169" s="135"/>
      <c r="AL2169" s="135"/>
      <c r="AM2169" s="135"/>
      <c r="AN2169" s="135"/>
    </row>
    <row r="2170" spans="3:40">
      <c r="C2170" s="137"/>
      <c r="D2170" s="135"/>
      <c r="E2170" s="144"/>
      <c r="F2170" s="144"/>
      <c r="AK2170" s="135"/>
      <c r="AL2170" s="135"/>
      <c r="AM2170" s="135"/>
      <c r="AN2170" s="135"/>
    </row>
    <row r="2171" spans="3:40">
      <c r="C2171" s="137"/>
      <c r="D2171" s="135"/>
      <c r="E2171" s="144"/>
      <c r="F2171" s="144"/>
      <c r="AK2171" s="135"/>
      <c r="AL2171" s="135"/>
      <c r="AM2171" s="135"/>
      <c r="AN2171" s="135"/>
    </row>
    <row r="2172" spans="3:40">
      <c r="C2172" s="137"/>
      <c r="D2172" s="135"/>
      <c r="E2172" s="144"/>
      <c r="F2172" s="144"/>
      <c r="AK2172" s="135"/>
      <c r="AL2172" s="135"/>
      <c r="AM2172" s="135"/>
      <c r="AN2172" s="135"/>
    </row>
    <row r="2173" spans="3:40">
      <c r="C2173" s="137"/>
      <c r="D2173" s="135"/>
      <c r="E2173" s="144"/>
      <c r="F2173" s="144"/>
      <c r="AK2173" s="135"/>
      <c r="AL2173" s="135"/>
      <c r="AM2173" s="135"/>
      <c r="AN2173" s="135"/>
    </row>
    <row r="2174" spans="3:40">
      <c r="C2174" s="137"/>
      <c r="D2174" s="135"/>
      <c r="E2174" s="144"/>
      <c r="F2174" s="144"/>
      <c r="AK2174" s="135"/>
      <c r="AL2174" s="135"/>
      <c r="AM2174" s="135"/>
      <c r="AN2174" s="135"/>
    </row>
    <row r="2175" spans="3:40">
      <c r="C2175" s="137"/>
      <c r="D2175" s="135"/>
      <c r="E2175" s="144"/>
      <c r="F2175" s="144"/>
      <c r="AK2175" s="135"/>
      <c r="AL2175" s="135"/>
      <c r="AM2175" s="135"/>
      <c r="AN2175" s="135"/>
    </row>
    <row r="2176" spans="3:40">
      <c r="C2176" s="137"/>
      <c r="D2176" s="135"/>
      <c r="E2176" s="144"/>
      <c r="F2176" s="144"/>
      <c r="AK2176" s="135"/>
      <c r="AL2176" s="135"/>
      <c r="AM2176" s="135"/>
      <c r="AN2176" s="135"/>
    </row>
    <row r="2177" spans="3:40">
      <c r="C2177" s="137"/>
      <c r="D2177" s="135"/>
      <c r="E2177" s="144"/>
      <c r="F2177" s="144"/>
      <c r="AK2177" s="135"/>
      <c r="AL2177" s="135"/>
      <c r="AM2177" s="135"/>
      <c r="AN2177" s="135"/>
    </row>
    <row r="2178" spans="3:40">
      <c r="C2178" s="137"/>
      <c r="D2178" s="135"/>
      <c r="E2178" s="144"/>
      <c r="F2178" s="144"/>
      <c r="AK2178" s="135"/>
      <c r="AL2178" s="135"/>
      <c r="AM2178" s="135"/>
      <c r="AN2178" s="135"/>
    </row>
    <row r="2179" spans="3:40">
      <c r="C2179" s="137"/>
      <c r="D2179" s="135"/>
      <c r="E2179" s="144"/>
      <c r="F2179" s="144"/>
      <c r="AK2179" s="135"/>
      <c r="AL2179" s="135"/>
      <c r="AM2179" s="135"/>
      <c r="AN2179" s="135"/>
    </row>
    <row r="2180" spans="3:40">
      <c r="C2180" s="137"/>
      <c r="D2180" s="135"/>
      <c r="E2180" s="144"/>
      <c r="F2180" s="144"/>
      <c r="AK2180" s="135"/>
      <c r="AL2180" s="135"/>
      <c r="AM2180" s="135"/>
      <c r="AN2180" s="135"/>
    </row>
    <row r="2181" spans="3:40">
      <c r="C2181" s="137"/>
      <c r="D2181" s="135"/>
      <c r="E2181" s="144"/>
      <c r="F2181" s="144"/>
      <c r="AK2181" s="135"/>
      <c r="AL2181" s="135"/>
      <c r="AM2181" s="135"/>
      <c r="AN2181" s="135"/>
    </row>
    <row r="2182" spans="3:40">
      <c r="C2182" s="137"/>
      <c r="D2182" s="135"/>
      <c r="E2182" s="144"/>
      <c r="F2182" s="144"/>
      <c r="AK2182" s="135"/>
      <c r="AL2182" s="135"/>
      <c r="AM2182" s="135"/>
      <c r="AN2182" s="135"/>
    </row>
    <row r="2183" spans="3:40">
      <c r="C2183" s="137"/>
      <c r="D2183" s="135"/>
      <c r="E2183" s="144"/>
      <c r="F2183" s="144"/>
      <c r="AK2183" s="135"/>
      <c r="AL2183" s="135"/>
      <c r="AM2183" s="135"/>
      <c r="AN2183" s="135"/>
    </row>
    <row r="2184" spans="3:40">
      <c r="C2184" s="137"/>
      <c r="D2184" s="135"/>
      <c r="E2184" s="144"/>
      <c r="F2184" s="144"/>
      <c r="AK2184" s="135"/>
      <c r="AL2184" s="135"/>
      <c r="AM2184" s="135"/>
      <c r="AN2184" s="135"/>
    </row>
    <row r="2185" spans="3:40">
      <c r="C2185" s="137"/>
      <c r="D2185" s="135"/>
      <c r="E2185" s="144"/>
      <c r="F2185" s="144"/>
      <c r="AK2185" s="135"/>
      <c r="AL2185" s="135"/>
      <c r="AM2185" s="135"/>
      <c r="AN2185" s="135"/>
    </row>
    <row r="2186" spans="3:40">
      <c r="C2186" s="137"/>
      <c r="D2186" s="135"/>
      <c r="E2186" s="144"/>
      <c r="F2186" s="144"/>
      <c r="AK2186" s="135"/>
      <c r="AL2186" s="135"/>
      <c r="AM2186" s="135"/>
      <c r="AN2186" s="135"/>
    </row>
    <row r="2187" spans="3:40">
      <c r="C2187" s="137"/>
      <c r="D2187" s="135"/>
      <c r="E2187" s="144"/>
      <c r="F2187" s="144"/>
      <c r="AK2187" s="135"/>
      <c r="AL2187" s="135"/>
      <c r="AM2187" s="135"/>
      <c r="AN2187" s="135"/>
    </row>
    <row r="2188" spans="3:40">
      <c r="C2188" s="137"/>
      <c r="D2188" s="135"/>
      <c r="E2188" s="144"/>
      <c r="F2188" s="144"/>
      <c r="AK2188" s="135"/>
      <c r="AL2188" s="135"/>
      <c r="AM2188" s="135"/>
      <c r="AN2188" s="135"/>
    </row>
    <row r="2189" spans="3:40">
      <c r="C2189" s="137"/>
      <c r="D2189" s="135"/>
      <c r="E2189" s="144"/>
      <c r="F2189" s="144"/>
      <c r="AK2189" s="135"/>
      <c r="AL2189" s="135"/>
      <c r="AM2189" s="135"/>
      <c r="AN2189" s="135"/>
    </row>
    <row r="2190" spans="3:40">
      <c r="C2190" s="137"/>
      <c r="D2190" s="135"/>
      <c r="E2190" s="144"/>
      <c r="F2190" s="144"/>
      <c r="AK2190" s="135"/>
      <c r="AL2190" s="135"/>
      <c r="AM2190" s="135"/>
      <c r="AN2190" s="135"/>
    </row>
    <row r="2191" spans="3:40">
      <c r="C2191" s="137"/>
      <c r="D2191" s="135"/>
      <c r="E2191" s="144"/>
      <c r="F2191" s="144"/>
      <c r="AK2191" s="135"/>
      <c r="AL2191" s="135"/>
      <c r="AM2191" s="135"/>
      <c r="AN2191" s="135"/>
    </row>
    <row r="2192" spans="3:40">
      <c r="C2192" s="137"/>
      <c r="D2192" s="135"/>
      <c r="E2192" s="144"/>
      <c r="F2192" s="144"/>
      <c r="AK2192" s="135"/>
      <c r="AL2192" s="135"/>
      <c r="AM2192" s="135"/>
      <c r="AN2192" s="135"/>
    </row>
    <row r="2193" spans="3:40">
      <c r="C2193" s="137"/>
      <c r="D2193" s="135"/>
      <c r="E2193" s="144"/>
      <c r="F2193" s="144"/>
      <c r="AK2193" s="135"/>
      <c r="AL2193" s="135"/>
      <c r="AM2193" s="135"/>
      <c r="AN2193" s="135"/>
    </row>
    <row r="2194" spans="3:40">
      <c r="C2194" s="137"/>
      <c r="D2194" s="135"/>
      <c r="E2194" s="144"/>
      <c r="F2194" s="144"/>
      <c r="AK2194" s="135"/>
      <c r="AL2194" s="135"/>
      <c r="AM2194" s="135"/>
      <c r="AN2194" s="135"/>
    </row>
    <row r="2195" spans="3:40">
      <c r="C2195" s="137"/>
      <c r="D2195" s="135"/>
      <c r="E2195" s="144"/>
      <c r="F2195" s="144"/>
      <c r="AK2195" s="135"/>
      <c r="AL2195" s="135"/>
      <c r="AM2195" s="135"/>
      <c r="AN2195" s="135"/>
    </row>
    <row r="2196" spans="3:40">
      <c r="C2196" s="137"/>
      <c r="D2196" s="135"/>
      <c r="E2196" s="144"/>
      <c r="F2196" s="144"/>
      <c r="M2196" s="135"/>
      <c r="N2196" s="135"/>
      <c r="AK2196" s="135"/>
      <c r="AL2196" s="135"/>
      <c r="AM2196" s="135"/>
      <c r="AN2196" s="135"/>
    </row>
    <row r="2197" spans="3:40">
      <c r="C2197" s="137"/>
      <c r="D2197" s="135"/>
      <c r="E2197" s="144"/>
      <c r="F2197" s="144"/>
      <c r="M2197" s="135"/>
      <c r="N2197" s="135"/>
      <c r="AK2197" s="135"/>
      <c r="AL2197" s="135"/>
      <c r="AM2197" s="135"/>
      <c r="AN2197" s="135"/>
    </row>
    <row r="2198" spans="3:40">
      <c r="C2198" s="137"/>
      <c r="D2198" s="135"/>
      <c r="E2198" s="144"/>
      <c r="F2198" s="144"/>
      <c r="M2198" s="135"/>
      <c r="N2198" s="135"/>
      <c r="AK2198" s="135"/>
      <c r="AL2198" s="135"/>
      <c r="AM2198" s="135"/>
      <c r="AN2198" s="135"/>
    </row>
    <row r="2199" spans="3:40">
      <c r="C2199" s="137"/>
      <c r="D2199" s="135"/>
      <c r="E2199" s="144"/>
      <c r="F2199" s="144"/>
      <c r="M2199" s="135"/>
      <c r="N2199" s="135"/>
      <c r="AK2199" s="135"/>
      <c r="AL2199" s="135"/>
      <c r="AM2199" s="135"/>
      <c r="AN2199" s="135"/>
    </row>
    <row r="2200" spans="3:40">
      <c r="C2200" s="137"/>
      <c r="D2200" s="135"/>
      <c r="E2200" s="144"/>
      <c r="F2200" s="144"/>
      <c r="M2200" s="135"/>
      <c r="N2200" s="135"/>
      <c r="AK2200" s="135"/>
      <c r="AL2200" s="135"/>
      <c r="AM2200" s="135"/>
      <c r="AN2200" s="135"/>
    </row>
    <row r="2201" spans="3:40">
      <c r="C2201" s="137"/>
      <c r="D2201" s="135"/>
      <c r="E2201" s="144"/>
      <c r="F2201" s="144"/>
      <c r="M2201" s="135"/>
      <c r="N2201" s="135"/>
      <c r="AK2201" s="135"/>
      <c r="AL2201" s="135"/>
      <c r="AM2201" s="135"/>
      <c r="AN2201" s="135"/>
    </row>
    <row r="2202" spans="3:40">
      <c r="C2202" s="137"/>
      <c r="D2202" s="135"/>
      <c r="E2202" s="144"/>
      <c r="F2202" s="144"/>
      <c r="M2202" s="135"/>
      <c r="N2202" s="135"/>
      <c r="AK2202" s="135"/>
      <c r="AL2202" s="135"/>
      <c r="AM2202" s="135"/>
      <c r="AN2202" s="135"/>
    </row>
    <row r="2203" spans="3:40">
      <c r="C2203" s="137"/>
      <c r="D2203" s="135"/>
      <c r="E2203" s="144"/>
      <c r="F2203" s="144"/>
      <c r="M2203" s="135"/>
      <c r="N2203" s="135"/>
      <c r="AK2203" s="135"/>
      <c r="AL2203" s="135"/>
      <c r="AM2203" s="135"/>
      <c r="AN2203" s="135"/>
    </row>
    <row r="2204" spans="3:40">
      <c r="C2204" s="137"/>
      <c r="D2204" s="135"/>
      <c r="E2204" s="144"/>
      <c r="F2204" s="144"/>
      <c r="M2204" s="135"/>
      <c r="N2204" s="135"/>
      <c r="AK2204" s="135"/>
      <c r="AL2204" s="135"/>
      <c r="AM2204" s="135"/>
      <c r="AN2204" s="135"/>
    </row>
    <row r="2205" spans="3:40">
      <c r="C2205" s="137"/>
      <c r="D2205" s="135"/>
      <c r="E2205" s="144"/>
      <c r="F2205" s="144"/>
      <c r="M2205" s="135"/>
      <c r="N2205" s="135"/>
      <c r="AK2205" s="135"/>
      <c r="AL2205" s="135"/>
      <c r="AM2205" s="135"/>
      <c r="AN2205" s="135"/>
    </row>
    <row r="2206" spans="3:40">
      <c r="C2206" s="137"/>
      <c r="D2206" s="135"/>
      <c r="E2206" s="144"/>
      <c r="F2206" s="144"/>
      <c r="M2206" s="135"/>
      <c r="N2206" s="135"/>
      <c r="AK2206" s="135"/>
      <c r="AL2206" s="135"/>
      <c r="AM2206" s="135"/>
      <c r="AN2206" s="135"/>
    </row>
    <row r="2207" spans="3:40">
      <c r="C2207" s="137"/>
      <c r="D2207" s="135"/>
      <c r="E2207" s="144"/>
      <c r="F2207" s="144"/>
      <c r="M2207" s="135"/>
      <c r="N2207" s="135"/>
      <c r="AK2207" s="135"/>
      <c r="AL2207" s="135"/>
      <c r="AM2207" s="135"/>
      <c r="AN2207" s="135"/>
    </row>
    <row r="2208" spans="3:40">
      <c r="C2208" s="137"/>
      <c r="D2208" s="135"/>
      <c r="E2208" s="144"/>
      <c r="F2208" s="144"/>
      <c r="M2208" s="135"/>
      <c r="N2208" s="135"/>
      <c r="AK2208" s="135"/>
      <c r="AL2208" s="135"/>
      <c r="AM2208" s="135"/>
      <c r="AN2208" s="135"/>
    </row>
    <row r="2209" spans="3:40">
      <c r="C2209" s="137"/>
      <c r="D2209" s="135"/>
      <c r="E2209" s="144"/>
      <c r="F2209" s="144"/>
      <c r="M2209" s="135"/>
      <c r="N2209" s="135"/>
      <c r="AK2209" s="135"/>
      <c r="AL2209" s="135"/>
      <c r="AM2209" s="135"/>
      <c r="AN2209" s="135"/>
    </row>
    <row r="2210" spans="3:40">
      <c r="C2210" s="137"/>
      <c r="D2210" s="135"/>
      <c r="E2210" s="144"/>
      <c r="F2210" s="144"/>
      <c r="M2210" s="135"/>
      <c r="N2210" s="135"/>
      <c r="AK2210" s="135"/>
      <c r="AL2210" s="135"/>
      <c r="AM2210" s="135"/>
      <c r="AN2210" s="135"/>
    </row>
    <row r="2211" spans="3:40">
      <c r="C2211" s="137"/>
      <c r="D2211" s="135"/>
      <c r="E2211" s="144"/>
      <c r="F2211" s="144"/>
      <c r="M2211" s="135"/>
      <c r="N2211" s="135"/>
      <c r="AK2211" s="135"/>
      <c r="AL2211" s="135"/>
      <c r="AM2211" s="135"/>
      <c r="AN2211" s="135"/>
    </row>
    <row r="2212" spans="3:40">
      <c r="C2212" s="137"/>
      <c r="D2212" s="135"/>
      <c r="E2212" s="144"/>
      <c r="F2212" s="144"/>
      <c r="M2212" s="135"/>
      <c r="N2212" s="135"/>
      <c r="AK2212" s="135"/>
      <c r="AL2212" s="135"/>
      <c r="AM2212" s="135"/>
      <c r="AN2212" s="135"/>
    </row>
    <row r="2213" spans="3:40">
      <c r="C2213" s="137"/>
      <c r="D2213" s="135"/>
      <c r="E2213" s="144"/>
      <c r="F2213" s="144"/>
      <c r="M2213" s="135"/>
      <c r="N2213" s="135"/>
      <c r="AK2213" s="135"/>
      <c r="AL2213" s="135"/>
      <c r="AM2213" s="135"/>
      <c r="AN2213" s="135"/>
    </row>
    <row r="2214" spans="3:40">
      <c r="C2214" s="137"/>
      <c r="D2214" s="135"/>
      <c r="E2214" s="144"/>
      <c r="F2214" s="144"/>
      <c r="M2214" s="135"/>
      <c r="N2214" s="135"/>
      <c r="AK2214" s="135"/>
      <c r="AL2214" s="135"/>
      <c r="AM2214" s="135"/>
      <c r="AN2214" s="135"/>
    </row>
    <row r="2215" spans="3:40">
      <c r="C2215" s="137"/>
      <c r="D2215" s="135"/>
      <c r="E2215" s="144"/>
      <c r="F2215" s="144"/>
      <c r="M2215" s="135"/>
      <c r="N2215" s="135"/>
      <c r="AK2215" s="135"/>
      <c r="AL2215" s="135"/>
      <c r="AM2215" s="135"/>
      <c r="AN2215" s="135"/>
    </row>
    <row r="2216" spans="3:40">
      <c r="C2216" s="137"/>
      <c r="D2216" s="135"/>
      <c r="E2216" s="144"/>
      <c r="F2216" s="144"/>
      <c r="M2216" s="135"/>
      <c r="N2216" s="135"/>
      <c r="AK2216" s="135"/>
      <c r="AL2216" s="135"/>
      <c r="AM2216" s="135"/>
      <c r="AN2216" s="135"/>
    </row>
    <row r="2217" spans="3:40">
      <c r="C2217" s="137"/>
      <c r="D2217" s="135"/>
      <c r="E2217" s="144"/>
      <c r="F2217" s="144"/>
      <c r="M2217" s="135"/>
      <c r="N2217" s="135"/>
      <c r="AK2217" s="135"/>
      <c r="AL2217" s="135"/>
      <c r="AM2217" s="135"/>
      <c r="AN2217" s="135"/>
    </row>
    <row r="2218" spans="3:40">
      <c r="C2218" s="137"/>
      <c r="D2218" s="135"/>
      <c r="E2218" s="144"/>
      <c r="F2218" s="144"/>
      <c r="M2218" s="135"/>
      <c r="N2218" s="135"/>
      <c r="AK2218" s="135"/>
      <c r="AL2218" s="135"/>
      <c r="AM2218" s="135"/>
      <c r="AN2218" s="135"/>
    </row>
    <row r="2219" spans="3:40">
      <c r="C2219" s="137"/>
      <c r="D2219" s="135"/>
      <c r="E2219" s="144"/>
      <c r="F2219" s="144"/>
      <c r="M2219" s="135"/>
      <c r="N2219" s="135"/>
      <c r="AK2219" s="135"/>
      <c r="AL2219" s="135"/>
      <c r="AM2219" s="135"/>
      <c r="AN2219" s="135"/>
    </row>
    <row r="2220" spans="3:40">
      <c r="C2220" s="137"/>
      <c r="D2220" s="135"/>
      <c r="E2220" s="144"/>
      <c r="F2220" s="144"/>
      <c r="M2220" s="135"/>
      <c r="N2220" s="135"/>
      <c r="AK2220" s="135"/>
      <c r="AL2220" s="135"/>
      <c r="AM2220" s="135"/>
      <c r="AN2220" s="135"/>
    </row>
    <row r="2221" spans="3:40">
      <c r="C2221" s="137"/>
      <c r="D2221" s="135"/>
      <c r="E2221" s="144"/>
      <c r="F2221" s="144"/>
      <c r="M2221" s="135"/>
      <c r="N2221" s="135"/>
      <c r="Y2221" s="135"/>
      <c r="Z2221" s="135"/>
      <c r="AK2221" s="135"/>
      <c r="AL2221" s="135"/>
      <c r="AM2221" s="135"/>
      <c r="AN2221" s="135"/>
    </row>
    <row r="2222" spans="3:40">
      <c r="C2222" s="137"/>
      <c r="D2222" s="135"/>
      <c r="E2222" s="144"/>
      <c r="F2222" s="144"/>
      <c r="M2222" s="135"/>
      <c r="N2222" s="135"/>
      <c r="Y2222" s="135"/>
      <c r="Z2222" s="135"/>
      <c r="AK2222" s="135"/>
      <c r="AL2222" s="135"/>
      <c r="AM2222" s="135"/>
      <c r="AN2222" s="135"/>
    </row>
    <row r="2223" spans="3:40">
      <c r="C2223" s="137"/>
      <c r="D2223" s="135"/>
      <c r="E2223" s="144"/>
      <c r="F2223" s="144"/>
      <c r="M2223" s="135"/>
      <c r="N2223" s="135"/>
      <c r="Y2223" s="135"/>
      <c r="Z2223" s="135"/>
      <c r="AK2223" s="135"/>
      <c r="AL2223" s="135"/>
      <c r="AM2223" s="135"/>
      <c r="AN2223" s="135"/>
    </row>
    <row r="2224" spans="3:40">
      <c r="C2224" s="137"/>
      <c r="D2224" s="135"/>
      <c r="E2224" s="144"/>
      <c r="F2224" s="144"/>
      <c r="M2224" s="135"/>
      <c r="N2224" s="135"/>
      <c r="Y2224" s="135"/>
      <c r="Z2224" s="135"/>
      <c r="AK2224" s="135"/>
      <c r="AL2224" s="135"/>
      <c r="AM2224" s="135"/>
      <c r="AN2224" s="135"/>
    </row>
    <row r="2225" spans="3:40">
      <c r="C2225" s="137"/>
      <c r="D2225" s="135"/>
      <c r="E2225" s="144"/>
      <c r="F2225" s="144"/>
      <c r="M2225" s="135"/>
      <c r="N2225" s="135"/>
      <c r="Y2225" s="135"/>
      <c r="Z2225" s="135"/>
      <c r="AK2225" s="135"/>
      <c r="AL2225" s="135"/>
      <c r="AM2225" s="135"/>
      <c r="AN2225" s="135"/>
    </row>
    <row r="2226" spans="3:40">
      <c r="C2226" s="137"/>
      <c r="D2226" s="135"/>
      <c r="E2226" s="144"/>
      <c r="F2226" s="144"/>
      <c r="M2226" s="135"/>
      <c r="N2226" s="135"/>
      <c r="Y2226" s="135"/>
      <c r="Z2226" s="135"/>
      <c r="AK2226" s="135"/>
      <c r="AL2226" s="135"/>
      <c r="AM2226" s="135"/>
      <c r="AN2226" s="135"/>
    </row>
    <row r="2227" spans="3:40">
      <c r="C2227" s="137"/>
      <c r="D2227" s="135"/>
      <c r="E2227" s="144"/>
      <c r="F2227" s="144"/>
      <c r="M2227" s="135"/>
      <c r="N2227" s="135"/>
      <c r="Y2227" s="135"/>
      <c r="Z2227" s="135"/>
      <c r="AK2227" s="135"/>
      <c r="AL2227" s="135"/>
      <c r="AM2227" s="135"/>
      <c r="AN2227" s="135"/>
    </row>
    <row r="2228" spans="3:40">
      <c r="C2228" s="137"/>
      <c r="D2228" s="135"/>
      <c r="E2228" s="144"/>
      <c r="F2228" s="144"/>
      <c r="M2228" s="135"/>
      <c r="N2228" s="135"/>
      <c r="Y2228" s="135"/>
      <c r="Z2228" s="135"/>
      <c r="AK2228" s="135"/>
      <c r="AL2228" s="135"/>
      <c r="AM2228" s="135"/>
      <c r="AN2228" s="135"/>
    </row>
    <row r="2229" spans="3:40">
      <c r="C2229" s="137"/>
      <c r="D2229" s="135"/>
      <c r="E2229" s="144"/>
      <c r="F2229" s="144"/>
      <c r="M2229" s="135"/>
      <c r="N2229" s="135"/>
      <c r="Y2229" s="135"/>
      <c r="Z2229" s="135"/>
      <c r="AK2229" s="135"/>
      <c r="AL2229" s="135"/>
      <c r="AM2229" s="135"/>
      <c r="AN2229" s="135"/>
    </row>
    <row r="2230" spans="3:40">
      <c r="C2230" s="137"/>
      <c r="D2230" s="135"/>
      <c r="E2230" s="144"/>
      <c r="F2230" s="144"/>
      <c r="M2230" s="135"/>
      <c r="N2230" s="135"/>
      <c r="Y2230" s="135"/>
      <c r="Z2230" s="135"/>
      <c r="AK2230" s="135"/>
      <c r="AL2230" s="135"/>
      <c r="AM2230" s="135"/>
      <c r="AN2230" s="135"/>
    </row>
    <row r="2231" spans="3:40">
      <c r="C2231" s="137"/>
      <c r="D2231" s="135"/>
      <c r="E2231" s="144"/>
      <c r="F2231" s="144"/>
      <c r="M2231" s="135"/>
      <c r="N2231" s="135"/>
      <c r="Y2231" s="135"/>
      <c r="Z2231" s="135"/>
      <c r="AK2231" s="135"/>
      <c r="AL2231" s="135"/>
      <c r="AM2231" s="135"/>
      <c r="AN2231" s="135"/>
    </row>
    <row r="2232" spans="3:40">
      <c r="C2232" s="137"/>
      <c r="D2232" s="135"/>
      <c r="E2232" s="144"/>
      <c r="F2232" s="144"/>
      <c r="M2232" s="135"/>
      <c r="N2232" s="135"/>
      <c r="Y2232" s="135"/>
      <c r="Z2232" s="135"/>
      <c r="AK2232" s="135"/>
      <c r="AL2232" s="135"/>
      <c r="AM2232" s="135"/>
      <c r="AN2232" s="135"/>
    </row>
    <row r="2233" spans="3:40">
      <c r="C2233" s="137"/>
      <c r="D2233" s="135"/>
      <c r="E2233" s="144"/>
      <c r="F2233" s="144"/>
      <c r="M2233" s="135"/>
      <c r="N2233" s="135"/>
      <c r="AK2233" s="135"/>
      <c r="AL2233" s="135"/>
      <c r="AM2233" s="135"/>
      <c r="AN2233" s="135"/>
    </row>
    <row r="2234" spans="3:40">
      <c r="C2234" s="137"/>
      <c r="D2234" s="135"/>
      <c r="E2234" s="144"/>
      <c r="F2234" s="144"/>
      <c r="M2234" s="135"/>
      <c r="N2234" s="135"/>
      <c r="AK2234" s="135"/>
      <c r="AL2234" s="135"/>
      <c r="AM2234" s="135"/>
      <c r="AN2234" s="135"/>
    </row>
    <row r="2235" spans="3:40">
      <c r="C2235" s="137"/>
      <c r="D2235" s="135"/>
      <c r="E2235" s="144"/>
      <c r="F2235" s="144"/>
      <c r="M2235" s="135"/>
      <c r="N2235" s="135"/>
      <c r="AK2235" s="135"/>
      <c r="AL2235" s="135"/>
      <c r="AM2235" s="135"/>
      <c r="AN2235" s="135"/>
    </row>
    <row r="2236" spans="3:40">
      <c r="C2236" s="137"/>
      <c r="D2236" s="135"/>
      <c r="E2236" s="144"/>
      <c r="F2236" s="144"/>
      <c r="M2236" s="135"/>
      <c r="N2236" s="135"/>
      <c r="AK2236" s="135"/>
      <c r="AL2236" s="135"/>
      <c r="AM2236" s="135"/>
      <c r="AN2236" s="135"/>
    </row>
    <row r="2237" spans="3:40">
      <c r="C2237" s="137"/>
      <c r="D2237" s="135"/>
      <c r="E2237" s="144"/>
      <c r="F2237" s="144"/>
      <c r="M2237" s="135"/>
      <c r="N2237" s="135"/>
      <c r="AK2237" s="135"/>
      <c r="AL2237" s="135"/>
      <c r="AM2237" s="135"/>
      <c r="AN2237" s="135"/>
    </row>
    <row r="2238" spans="3:40">
      <c r="C2238" s="137"/>
      <c r="D2238" s="135"/>
      <c r="E2238" s="144"/>
      <c r="F2238" s="144"/>
      <c r="M2238" s="135"/>
      <c r="N2238" s="135"/>
      <c r="AK2238" s="135"/>
      <c r="AL2238" s="135"/>
      <c r="AM2238" s="135"/>
      <c r="AN2238" s="135"/>
    </row>
    <row r="2239" spans="3:40">
      <c r="C2239" s="137"/>
      <c r="D2239" s="135"/>
      <c r="E2239" s="144"/>
      <c r="F2239" s="144"/>
      <c r="M2239" s="135"/>
      <c r="N2239" s="135"/>
      <c r="AK2239" s="135"/>
      <c r="AL2239" s="135"/>
      <c r="AM2239" s="135"/>
      <c r="AN2239" s="135"/>
    </row>
    <row r="2240" spans="3:40">
      <c r="C2240" s="137"/>
      <c r="D2240" s="135"/>
      <c r="E2240" s="144"/>
      <c r="F2240" s="144"/>
      <c r="M2240" s="135"/>
      <c r="N2240" s="135"/>
      <c r="AK2240" s="135"/>
      <c r="AL2240" s="135"/>
      <c r="AM2240" s="135"/>
      <c r="AN2240" s="135"/>
    </row>
    <row r="2241" spans="3:40">
      <c r="C2241" s="137"/>
      <c r="D2241" s="135"/>
      <c r="E2241" s="144"/>
      <c r="F2241" s="144"/>
      <c r="M2241" s="135"/>
      <c r="N2241" s="135"/>
      <c r="AK2241" s="135"/>
      <c r="AL2241" s="135"/>
      <c r="AM2241" s="135"/>
      <c r="AN2241" s="135"/>
    </row>
    <row r="2242" spans="3:40">
      <c r="C2242" s="137"/>
      <c r="D2242" s="135"/>
      <c r="E2242" s="144"/>
      <c r="F2242" s="144"/>
      <c r="M2242" s="135"/>
      <c r="N2242" s="135"/>
      <c r="AK2242" s="135"/>
      <c r="AL2242" s="135"/>
      <c r="AM2242" s="135"/>
      <c r="AN2242" s="135"/>
    </row>
    <row r="2243" spans="3:40">
      <c r="C2243" s="137"/>
      <c r="D2243" s="135"/>
      <c r="E2243" s="144"/>
      <c r="F2243" s="144"/>
      <c r="M2243" s="135"/>
      <c r="N2243" s="135"/>
      <c r="AK2243" s="135"/>
      <c r="AL2243" s="135"/>
      <c r="AM2243" s="135"/>
      <c r="AN2243" s="135"/>
    </row>
    <row r="2244" spans="3:40">
      <c r="C2244" s="137"/>
      <c r="D2244" s="135"/>
      <c r="E2244" s="144"/>
      <c r="F2244" s="144"/>
      <c r="M2244" s="135"/>
      <c r="N2244" s="135"/>
      <c r="AK2244" s="135"/>
      <c r="AL2244" s="135"/>
      <c r="AM2244" s="135"/>
      <c r="AN2244" s="135"/>
    </row>
    <row r="2245" spans="3:40">
      <c r="C2245" s="137"/>
      <c r="D2245" s="135"/>
      <c r="E2245" s="144"/>
      <c r="F2245" s="144"/>
      <c r="M2245" s="135"/>
      <c r="N2245" s="135"/>
      <c r="AM2245" s="135"/>
      <c r="AN2245" s="135"/>
    </row>
    <row r="2246" spans="3:40">
      <c r="C2246" s="137"/>
      <c r="D2246" s="135"/>
      <c r="E2246" s="144"/>
      <c r="F2246" s="144"/>
      <c r="M2246" s="135"/>
      <c r="N2246" s="135"/>
      <c r="AM2246" s="135"/>
      <c r="AN2246" s="135"/>
    </row>
    <row r="2247" spans="3:40">
      <c r="C2247" s="137"/>
      <c r="D2247" s="135"/>
      <c r="E2247" s="144"/>
      <c r="F2247" s="144"/>
      <c r="M2247" s="135"/>
      <c r="N2247" s="135"/>
      <c r="AM2247" s="135"/>
      <c r="AN2247" s="135"/>
    </row>
    <row r="2248" spans="3:40">
      <c r="C2248" s="137"/>
      <c r="D2248" s="135"/>
      <c r="E2248" s="144"/>
      <c r="F2248" s="144"/>
      <c r="M2248" s="135"/>
      <c r="N2248" s="135"/>
      <c r="AM2248" s="135"/>
      <c r="AN2248" s="135"/>
    </row>
    <row r="2249" spans="3:40">
      <c r="C2249" s="137"/>
      <c r="D2249" s="135"/>
      <c r="E2249" s="144"/>
      <c r="F2249" s="144"/>
      <c r="M2249" s="135"/>
      <c r="N2249" s="135"/>
      <c r="AM2249" s="135"/>
      <c r="AN2249" s="135"/>
    </row>
    <row r="2250" spans="3:40">
      <c r="C2250" s="137"/>
      <c r="D2250" s="135"/>
      <c r="E2250" s="144"/>
      <c r="F2250" s="144"/>
      <c r="M2250" s="135"/>
      <c r="N2250" s="135"/>
      <c r="AM2250" s="135"/>
      <c r="AN2250" s="135"/>
    </row>
    <row r="2251" spans="3:40">
      <c r="C2251" s="137"/>
      <c r="D2251" s="135"/>
      <c r="E2251" s="144"/>
      <c r="F2251" s="144"/>
      <c r="M2251" s="135"/>
      <c r="N2251" s="135"/>
      <c r="AM2251" s="135"/>
      <c r="AN2251" s="135"/>
    </row>
    <row r="2252" spans="3:40">
      <c r="C2252" s="137"/>
      <c r="D2252" s="135"/>
      <c r="E2252" s="144"/>
      <c r="F2252" s="144"/>
      <c r="M2252" s="135"/>
      <c r="N2252" s="135"/>
      <c r="AM2252" s="135"/>
      <c r="AN2252" s="135"/>
    </row>
    <row r="2253" spans="3:40">
      <c r="C2253" s="137"/>
      <c r="D2253" s="135"/>
      <c r="E2253" s="144"/>
      <c r="F2253" s="144"/>
      <c r="M2253" s="135"/>
      <c r="N2253" s="135"/>
      <c r="AM2253" s="135"/>
      <c r="AN2253" s="135"/>
    </row>
    <row r="2254" spans="3:40">
      <c r="C2254" s="137"/>
      <c r="D2254" s="135"/>
      <c r="E2254" s="144"/>
      <c r="F2254" s="144"/>
      <c r="M2254" s="135"/>
      <c r="N2254" s="135"/>
      <c r="AM2254" s="135"/>
      <c r="AN2254" s="135"/>
    </row>
    <row r="2255" spans="3:40">
      <c r="C2255" s="137"/>
      <c r="D2255" s="135"/>
      <c r="E2255" s="144"/>
      <c r="F2255" s="144"/>
      <c r="M2255" s="135"/>
      <c r="N2255" s="135"/>
      <c r="AM2255" s="135"/>
      <c r="AN2255" s="135"/>
    </row>
    <row r="2256" spans="3:40">
      <c r="C2256" s="137"/>
      <c r="D2256" s="135"/>
      <c r="E2256" s="144"/>
      <c r="F2256" s="144"/>
      <c r="M2256" s="135"/>
      <c r="N2256" s="135"/>
      <c r="AM2256" s="135"/>
      <c r="AN2256" s="135"/>
    </row>
    <row r="2257" spans="3:14">
      <c r="C2257" s="137"/>
      <c r="D2257" s="135"/>
      <c r="E2257" s="144"/>
      <c r="F2257" s="144"/>
      <c r="M2257" s="135"/>
      <c r="N2257" s="135"/>
    </row>
    <row r="2258" spans="3:14">
      <c r="C2258" s="137"/>
      <c r="D2258" s="135"/>
      <c r="E2258" s="144"/>
      <c r="F2258" s="144"/>
      <c r="M2258" s="135"/>
      <c r="N2258" s="135"/>
    </row>
    <row r="2259" spans="3:14">
      <c r="C2259" s="137"/>
      <c r="D2259" s="135"/>
      <c r="E2259" s="144"/>
      <c r="F2259" s="144"/>
      <c r="M2259" s="135"/>
      <c r="N2259" s="135"/>
    </row>
    <row r="2260" spans="3:14">
      <c r="C2260" s="137"/>
      <c r="D2260" s="135"/>
      <c r="E2260" s="144"/>
      <c r="F2260" s="144"/>
      <c r="M2260" s="135"/>
      <c r="N2260" s="135"/>
    </row>
    <row r="2261" spans="3:14">
      <c r="C2261" s="137"/>
      <c r="D2261" s="135"/>
      <c r="E2261" s="144"/>
      <c r="F2261" s="144"/>
      <c r="M2261" s="135"/>
      <c r="N2261" s="135"/>
    </row>
    <row r="2262" spans="3:14">
      <c r="C2262" s="137"/>
      <c r="D2262" s="135"/>
      <c r="E2262" s="144"/>
      <c r="F2262" s="144"/>
      <c r="M2262" s="135"/>
      <c r="N2262" s="135"/>
    </row>
    <row r="2263" spans="3:14">
      <c r="C2263" s="137"/>
      <c r="D2263" s="135"/>
      <c r="E2263" s="144"/>
      <c r="F2263" s="144"/>
      <c r="M2263" s="135"/>
      <c r="N2263" s="135"/>
    </row>
    <row r="2264" spans="3:14">
      <c r="C2264" s="137"/>
      <c r="D2264" s="135"/>
      <c r="E2264" s="144"/>
      <c r="F2264" s="144"/>
      <c r="M2264" s="135"/>
      <c r="N2264" s="135"/>
    </row>
    <row r="2265" spans="3:14">
      <c r="C2265" s="137"/>
      <c r="D2265" s="135"/>
      <c r="E2265" s="144"/>
      <c r="F2265" s="144"/>
      <c r="M2265" s="135"/>
      <c r="N2265" s="135"/>
    </row>
    <row r="2266" spans="3:14">
      <c r="C2266" s="137"/>
      <c r="D2266" s="135"/>
      <c r="E2266" s="144"/>
      <c r="F2266" s="144"/>
      <c r="M2266" s="135"/>
      <c r="N2266" s="135"/>
    </row>
    <row r="2267" spans="3:14">
      <c r="C2267" s="137"/>
      <c r="D2267" s="135"/>
      <c r="E2267" s="144"/>
      <c r="F2267" s="144"/>
      <c r="M2267" s="135"/>
      <c r="N2267" s="135"/>
    </row>
    <row r="2268" spans="3:14">
      <c r="C2268" s="137"/>
      <c r="D2268" s="135"/>
      <c r="E2268" s="144"/>
      <c r="F2268" s="144"/>
      <c r="M2268" s="135"/>
      <c r="N2268" s="135"/>
    </row>
    <row r="2269" spans="3:14">
      <c r="C2269" s="137"/>
      <c r="D2269" s="135"/>
      <c r="E2269" s="144"/>
      <c r="F2269" s="144"/>
      <c r="M2269" s="135"/>
      <c r="N2269" s="135"/>
    </row>
    <row r="2270" spans="3:14">
      <c r="C2270" s="137"/>
      <c r="D2270" s="135"/>
      <c r="E2270" s="144"/>
      <c r="F2270" s="144"/>
      <c r="M2270" s="135"/>
      <c r="N2270" s="135"/>
    </row>
    <row r="2271" spans="3:14">
      <c r="C2271" s="137"/>
      <c r="D2271" s="135"/>
      <c r="E2271" s="144"/>
      <c r="F2271" s="144"/>
      <c r="M2271" s="135"/>
      <c r="N2271" s="135"/>
    </row>
    <row r="2272" spans="3:14">
      <c r="C2272" s="137"/>
      <c r="D2272" s="135"/>
      <c r="E2272" s="144"/>
      <c r="F2272" s="144"/>
      <c r="M2272" s="135"/>
      <c r="N2272" s="135"/>
    </row>
    <row r="2273" spans="3:14">
      <c r="C2273" s="137"/>
      <c r="D2273" s="135"/>
      <c r="E2273" s="144"/>
      <c r="F2273" s="144"/>
      <c r="M2273" s="135"/>
      <c r="N2273" s="135"/>
    </row>
    <row r="2274" spans="3:14">
      <c r="C2274" s="137"/>
      <c r="D2274" s="135"/>
      <c r="E2274" s="144"/>
      <c r="F2274" s="144"/>
      <c r="M2274" s="135"/>
      <c r="N2274" s="135"/>
    </row>
    <row r="2275" spans="3:14">
      <c r="C2275" s="137"/>
      <c r="D2275" s="135"/>
      <c r="E2275" s="144"/>
      <c r="F2275" s="144"/>
      <c r="M2275" s="135"/>
      <c r="N2275" s="135"/>
    </row>
    <row r="2276" spans="3:14">
      <c r="C2276" s="137"/>
      <c r="D2276" s="135"/>
      <c r="E2276" s="144"/>
      <c r="F2276" s="144"/>
      <c r="M2276" s="135"/>
      <c r="N2276" s="135"/>
    </row>
    <row r="2277" spans="3:14">
      <c r="C2277" s="137"/>
      <c r="D2277" s="135"/>
      <c r="E2277" s="144"/>
      <c r="F2277" s="144"/>
      <c r="M2277" s="135"/>
      <c r="N2277" s="135"/>
    </row>
    <row r="2278" spans="3:14">
      <c r="C2278" s="137"/>
      <c r="D2278" s="135"/>
      <c r="E2278" s="144"/>
      <c r="F2278" s="144"/>
      <c r="M2278" s="135"/>
      <c r="N2278" s="135"/>
    </row>
    <row r="2279" spans="3:14">
      <c r="C2279" s="137"/>
      <c r="D2279" s="135"/>
      <c r="E2279" s="144"/>
      <c r="F2279" s="144"/>
      <c r="M2279" s="135"/>
      <c r="N2279" s="135"/>
    </row>
    <row r="2280" spans="3:14">
      <c r="C2280" s="137"/>
      <c r="D2280" s="135"/>
      <c r="E2280" s="144"/>
      <c r="F2280" s="144"/>
      <c r="M2280" s="135"/>
      <c r="N2280" s="135"/>
    </row>
    <row r="2281" spans="3:14">
      <c r="C2281" s="137"/>
      <c r="D2281" s="135"/>
      <c r="E2281" s="144"/>
      <c r="F2281" s="144"/>
      <c r="M2281" s="135"/>
      <c r="N2281" s="135"/>
    </row>
    <row r="2282" spans="3:14">
      <c r="C2282" s="137"/>
      <c r="D2282" s="135"/>
      <c r="E2282" s="144"/>
      <c r="F2282" s="144"/>
      <c r="M2282" s="135"/>
      <c r="N2282" s="135"/>
    </row>
    <row r="2283" spans="3:14">
      <c r="C2283" s="137"/>
      <c r="D2283" s="135"/>
      <c r="E2283" s="144"/>
      <c r="F2283" s="144"/>
      <c r="M2283" s="135"/>
      <c r="N2283" s="135"/>
    </row>
    <row r="2284" spans="3:14">
      <c r="C2284" s="137"/>
      <c r="D2284" s="135"/>
      <c r="E2284" s="144"/>
      <c r="F2284" s="144"/>
      <c r="M2284" s="135"/>
      <c r="N2284" s="135"/>
    </row>
    <row r="2285" spans="3:14">
      <c r="C2285" s="137"/>
      <c r="D2285" s="135"/>
      <c r="E2285" s="144"/>
      <c r="F2285" s="144"/>
      <c r="M2285" s="135"/>
      <c r="N2285" s="135"/>
    </row>
    <row r="2286" spans="3:14">
      <c r="C2286" s="137"/>
      <c r="D2286" s="135"/>
      <c r="E2286" s="144"/>
      <c r="F2286" s="144"/>
      <c r="M2286" s="135"/>
      <c r="N2286" s="135"/>
    </row>
    <row r="2287" spans="3:14">
      <c r="C2287" s="137"/>
      <c r="D2287" s="135"/>
      <c r="E2287" s="144"/>
      <c r="F2287" s="144"/>
      <c r="M2287" s="135"/>
      <c r="N2287" s="135"/>
    </row>
    <row r="2288" spans="3:14">
      <c r="C2288" s="137"/>
      <c r="D2288" s="135"/>
      <c r="E2288" s="144"/>
      <c r="F2288" s="144"/>
      <c r="M2288" s="135"/>
      <c r="N2288" s="135"/>
    </row>
    <row r="2289" spans="3:14">
      <c r="C2289" s="137"/>
      <c r="D2289" s="135"/>
      <c r="E2289" s="144"/>
      <c r="F2289" s="144"/>
      <c r="M2289" s="135"/>
      <c r="N2289" s="135"/>
    </row>
    <row r="2290" spans="3:14">
      <c r="C2290" s="137"/>
      <c r="D2290" s="135"/>
      <c r="E2290" s="144"/>
      <c r="F2290" s="144"/>
      <c r="M2290" s="135"/>
      <c r="N2290" s="135"/>
    </row>
    <row r="2291" spans="3:14">
      <c r="C2291" s="137"/>
      <c r="D2291" s="135"/>
      <c r="E2291" s="144"/>
      <c r="F2291" s="144"/>
      <c r="M2291" s="135"/>
      <c r="N2291" s="135"/>
    </row>
    <row r="2292" spans="3:14">
      <c r="C2292" s="137"/>
      <c r="D2292" s="135"/>
      <c r="E2292" s="144"/>
      <c r="F2292" s="144"/>
      <c r="M2292" s="135"/>
      <c r="N2292" s="135"/>
    </row>
    <row r="2293" spans="3:14">
      <c r="C2293" s="137"/>
      <c r="D2293" s="135"/>
      <c r="E2293" s="144"/>
      <c r="F2293" s="144"/>
      <c r="M2293" s="135"/>
      <c r="N2293" s="135"/>
    </row>
    <row r="2294" spans="3:14">
      <c r="C2294" s="137"/>
      <c r="D2294" s="135"/>
      <c r="E2294" s="144"/>
      <c r="F2294" s="144"/>
      <c r="M2294" s="135"/>
      <c r="N2294" s="135"/>
    </row>
    <row r="2295" spans="3:14">
      <c r="C2295" s="137"/>
      <c r="D2295" s="135"/>
      <c r="E2295" s="144"/>
      <c r="F2295" s="144"/>
      <c r="M2295" s="135"/>
      <c r="N2295" s="135"/>
    </row>
    <row r="2296" spans="3:14">
      <c r="C2296" s="137"/>
      <c r="D2296" s="135"/>
      <c r="E2296" s="144"/>
      <c r="F2296" s="144"/>
      <c r="M2296" s="135"/>
      <c r="N2296" s="135"/>
    </row>
    <row r="2297" spans="3:14">
      <c r="C2297" s="137"/>
      <c r="D2297" s="135"/>
      <c r="E2297" s="144"/>
      <c r="F2297" s="144"/>
      <c r="M2297" s="135"/>
      <c r="N2297" s="135"/>
    </row>
    <row r="2298" spans="3:14">
      <c r="C2298" s="137"/>
      <c r="D2298" s="135"/>
      <c r="E2298" s="144"/>
      <c r="F2298" s="144"/>
      <c r="M2298" s="135"/>
      <c r="N2298" s="135"/>
    </row>
    <row r="2299" spans="3:14">
      <c r="C2299" s="137"/>
      <c r="D2299" s="135"/>
      <c r="E2299" s="144"/>
      <c r="F2299" s="144"/>
      <c r="M2299" s="135"/>
      <c r="N2299" s="135"/>
    </row>
    <row r="2300" spans="3:14">
      <c r="C2300" s="137"/>
      <c r="D2300" s="135"/>
      <c r="E2300" s="144"/>
      <c r="F2300" s="144"/>
      <c r="M2300" s="135"/>
      <c r="N2300" s="135"/>
    </row>
    <row r="2301" spans="3:14">
      <c r="C2301" s="137"/>
      <c r="D2301" s="135"/>
      <c r="E2301" s="144"/>
      <c r="F2301" s="144"/>
      <c r="M2301" s="135"/>
      <c r="N2301" s="135"/>
    </row>
    <row r="2302" spans="3:14">
      <c r="C2302" s="137"/>
      <c r="D2302" s="135"/>
      <c r="E2302" s="144"/>
      <c r="F2302" s="144"/>
      <c r="M2302" s="135"/>
      <c r="N2302" s="135"/>
    </row>
    <row r="2303" spans="3:14">
      <c r="C2303" s="137"/>
      <c r="D2303" s="135"/>
      <c r="E2303" s="144"/>
      <c r="F2303" s="144"/>
      <c r="M2303" s="135"/>
      <c r="N2303" s="135"/>
    </row>
    <row r="2304" spans="3:14">
      <c r="C2304" s="137"/>
      <c r="D2304" s="135"/>
      <c r="E2304" s="144"/>
      <c r="F2304" s="144"/>
      <c r="M2304" s="135"/>
      <c r="N2304" s="135"/>
    </row>
    <row r="2305" spans="3:14">
      <c r="C2305" s="137"/>
      <c r="D2305" s="135"/>
      <c r="E2305" s="144"/>
      <c r="F2305" s="144"/>
      <c r="M2305" s="135"/>
      <c r="N2305" s="135"/>
    </row>
    <row r="2306" spans="3:14">
      <c r="C2306" s="137"/>
      <c r="D2306" s="135"/>
      <c r="E2306" s="144"/>
      <c r="F2306" s="144"/>
      <c r="M2306" s="135"/>
      <c r="N2306" s="135"/>
    </row>
    <row r="2307" spans="3:14">
      <c r="C2307" s="137"/>
      <c r="D2307" s="135"/>
      <c r="E2307" s="144"/>
      <c r="F2307" s="144"/>
      <c r="M2307" s="135"/>
      <c r="N2307" s="135"/>
    </row>
    <row r="2308" spans="3:14">
      <c r="C2308" s="137"/>
      <c r="D2308" s="135"/>
      <c r="E2308" s="144"/>
      <c r="F2308" s="144"/>
      <c r="M2308" s="135"/>
      <c r="N2308" s="135"/>
    </row>
    <row r="2309" spans="3:14">
      <c r="C2309" s="137"/>
      <c r="D2309" s="135"/>
      <c r="E2309" s="144"/>
      <c r="F2309" s="144"/>
      <c r="M2309" s="135"/>
      <c r="N2309" s="135"/>
    </row>
    <row r="2310" spans="3:14">
      <c r="C2310" s="137"/>
      <c r="D2310" s="135"/>
      <c r="E2310" s="144"/>
      <c r="F2310" s="144"/>
      <c r="M2310" s="135"/>
      <c r="N2310" s="135"/>
    </row>
    <row r="2311" spans="3:14">
      <c r="C2311" s="137"/>
      <c r="D2311" s="135"/>
      <c r="E2311" s="144"/>
      <c r="F2311" s="144"/>
      <c r="M2311" s="135"/>
      <c r="N2311" s="135"/>
    </row>
    <row r="2312" spans="3:14">
      <c r="C2312" s="137"/>
      <c r="D2312" s="135"/>
      <c r="E2312" s="144"/>
      <c r="F2312" s="144"/>
      <c r="M2312" s="135"/>
      <c r="N2312" s="135"/>
    </row>
    <row r="2313" spans="3:14">
      <c r="C2313" s="137"/>
      <c r="D2313" s="135"/>
      <c r="E2313" s="144"/>
      <c r="F2313" s="144"/>
      <c r="M2313" s="135"/>
      <c r="N2313" s="135"/>
    </row>
    <row r="2314" spans="3:14">
      <c r="C2314" s="137"/>
      <c r="D2314" s="135"/>
      <c r="E2314" s="144"/>
      <c r="F2314" s="144"/>
      <c r="M2314" s="135"/>
      <c r="N2314" s="135"/>
    </row>
    <row r="2315" spans="3:14">
      <c r="C2315" s="137"/>
      <c r="D2315" s="135"/>
      <c r="E2315" s="144"/>
      <c r="F2315" s="144"/>
      <c r="M2315" s="135"/>
      <c r="N2315" s="135"/>
    </row>
    <row r="2316" spans="3:14">
      <c r="C2316" s="137"/>
      <c r="D2316" s="135"/>
      <c r="E2316" s="144"/>
      <c r="F2316" s="144"/>
      <c r="M2316" s="135"/>
      <c r="N2316" s="135"/>
    </row>
    <row r="2317" spans="3:14">
      <c r="C2317" s="137"/>
      <c r="D2317" s="135"/>
      <c r="E2317" s="144"/>
      <c r="F2317" s="144"/>
      <c r="M2317" s="135"/>
      <c r="N2317" s="135"/>
    </row>
    <row r="2318" spans="3:14">
      <c r="C2318" s="137"/>
      <c r="D2318" s="135"/>
      <c r="E2318" s="144"/>
      <c r="F2318" s="144"/>
      <c r="M2318" s="135"/>
      <c r="N2318" s="135"/>
    </row>
    <row r="2319" spans="3:14">
      <c r="C2319" s="137"/>
      <c r="D2319" s="135"/>
      <c r="E2319" s="144"/>
      <c r="F2319" s="144"/>
      <c r="M2319" s="135"/>
      <c r="N2319" s="135"/>
    </row>
    <row r="2320" spans="3:14">
      <c r="C2320" s="137"/>
      <c r="D2320" s="135"/>
      <c r="E2320" s="144"/>
      <c r="F2320" s="144"/>
      <c r="M2320" s="135"/>
      <c r="N2320" s="135"/>
    </row>
    <row r="2321" spans="3:14">
      <c r="C2321" s="137"/>
      <c r="D2321" s="135"/>
      <c r="E2321" s="144"/>
      <c r="F2321" s="144"/>
      <c r="M2321" s="135"/>
      <c r="N2321" s="135"/>
    </row>
    <row r="2322" spans="3:14">
      <c r="C2322" s="137"/>
      <c r="D2322" s="135"/>
      <c r="E2322" s="144"/>
      <c r="F2322" s="144"/>
    </row>
    <row r="2323" spans="3:14">
      <c r="C2323" s="137"/>
      <c r="D2323" s="135"/>
      <c r="E2323" s="144"/>
      <c r="F2323" s="144"/>
    </row>
    <row r="2324" spans="3:14">
      <c r="C2324" s="137"/>
      <c r="D2324" s="135"/>
      <c r="E2324" s="144"/>
      <c r="F2324" s="144"/>
    </row>
    <row r="2325" spans="3:14">
      <c r="C2325" s="137"/>
      <c r="D2325" s="135"/>
      <c r="E2325" s="144"/>
      <c r="F2325" s="144"/>
    </row>
    <row r="2326" spans="3:14">
      <c r="C2326" s="137"/>
      <c r="D2326" s="135"/>
      <c r="E2326" s="144"/>
      <c r="F2326" s="144"/>
    </row>
    <row r="2327" spans="3:14">
      <c r="C2327" s="137"/>
      <c r="D2327" s="135"/>
      <c r="E2327" s="144"/>
      <c r="F2327" s="144"/>
    </row>
    <row r="2328" spans="3:14">
      <c r="C2328" s="137"/>
      <c r="D2328" s="135"/>
      <c r="E2328" s="144"/>
      <c r="F2328" s="144"/>
    </row>
    <row r="2329" spans="3:14">
      <c r="C2329" s="137"/>
      <c r="D2329" s="135"/>
      <c r="E2329" s="144"/>
      <c r="F2329" s="144"/>
    </row>
    <row r="2330" spans="3:14">
      <c r="C2330" s="137"/>
      <c r="D2330" s="135"/>
      <c r="E2330" s="144"/>
      <c r="F2330" s="144"/>
    </row>
    <row r="2331" spans="3:14">
      <c r="C2331" s="137"/>
      <c r="D2331" s="135"/>
      <c r="E2331" s="144"/>
      <c r="F2331" s="144"/>
    </row>
    <row r="2332" spans="3:14">
      <c r="C2332" s="137"/>
      <c r="D2332" s="135"/>
      <c r="E2332" s="144"/>
      <c r="F2332" s="144"/>
    </row>
    <row r="2333" spans="3:14">
      <c r="C2333" s="137"/>
      <c r="D2333" s="135"/>
      <c r="E2333" s="144"/>
      <c r="F2333" s="144"/>
    </row>
    <row r="2334" spans="3:14">
      <c r="C2334" s="137"/>
      <c r="D2334" s="135"/>
      <c r="E2334" s="144"/>
      <c r="F2334" s="144"/>
    </row>
    <row r="2335" spans="3:14">
      <c r="C2335" s="137"/>
      <c r="D2335" s="135"/>
      <c r="E2335" s="144"/>
      <c r="F2335" s="144"/>
    </row>
    <row r="2336" spans="3:14">
      <c r="C2336" s="137"/>
      <c r="D2336" s="135"/>
      <c r="E2336" s="144"/>
      <c r="F2336" s="144"/>
    </row>
    <row r="2337" spans="3:6">
      <c r="C2337" s="137"/>
      <c r="D2337" s="135"/>
      <c r="E2337" s="144"/>
      <c r="F2337" s="144"/>
    </row>
    <row r="2338" spans="3:6">
      <c r="C2338" s="137"/>
      <c r="D2338" s="135"/>
      <c r="E2338" s="144"/>
      <c r="F2338" s="144"/>
    </row>
    <row r="2339" spans="3:6">
      <c r="C2339" s="137"/>
      <c r="D2339" s="135"/>
      <c r="E2339" s="144"/>
      <c r="F2339" s="144"/>
    </row>
    <row r="2340" spans="3:6">
      <c r="C2340" s="137"/>
      <c r="D2340" s="135"/>
      <c r="E2340" s="144"/>
      <c r="F2340" s="144"/>
    </row>
    <row r="2341" spans="3:6">
      <c r="C2341" s="137"/>
      <c r="D2341" s="135"/>
      <c r="E2341" s="144"/>
      <c r="F2341" s="144"/>
    </row>
    <row r="2342" spans="3:6">
      <c r="C2342" s="137"/>
      <c r="D2342" s="135"/>
      <c r="E2342" s="144"/>
      <c r="F2342" s="144"/>
    </row>
    <row r="2343" spans="3:6">
      <c r="C2343" s="137"/>
      <c r="D2343" s="135"/>
      <c r="E2343" s="144"/>
      <c r="F2343" s="144"/>
    </row>
    <row r="2344" spans="3:6">
      <c r="C2344" s="137"/>
      <c r="D2344" s="135"/>
      <c r="E2344" s="144"/>
      <c r="F2344" s="144"/>
    </row>
    <row r="2345" spans="3:6">
      <c r="C2345" s="137"/>
      <c r="D2345" s="135"/>
      <c r="E2345" s="144"/>
      <c r="F2345" s="144"/>
    </row>
    <row r="2346" spans="3:6">
      <c r="C2346" s="137"/>
      <c r="D2346" s="135"/>
      <c r="E2346" s="144"/>
      <c r="F2346" s="144"/>
    </row>
    <row r="2347" spans="3:6">
      <c r="C2347" s="137"/>
      <c r="D2347" s="135"/>
      <c r="E2347" s="144"/>
      <c r="F2347" s="144"/>
    </row>
    <row r="2348" spans="3:6">
      <c r="C2348" s="137"/>
      <c r="D2348" s="135"/>
      <c r="E2348" s="144"/>
      <c r="F2348" s="144"/>
    </row>
    <row r="2349" spans="3:6">
      <c r="C2349" s="137"/>
      <c r="D2349" s="135"/>
      <c r="E2349" s="144"/>
      <c r="F2349" s="144"/>
    </row>
    <row r="2350" spans="3:6">
      <c r="C2350" s="137"/>
      <c r="D2350" s="135"/>
      <c r="E2350" s="144"/>
      <c r="F2350" s="144"/>
    </row>
    <row r="2351" spans="3:6">
      <c r="C2351" s="137"/>
      <c r="D2351" s="135"/>
      <c r="E2351" s="144"/>
      <c r="F2351" s="144"/>
    </row>
    <row r="2352" spans="3:6">
      <c r="C2352" s="137"/>
      <c r="D2352" s="135"/>
      <c r="E2352" s="144"/>
      <c r="F2352" s="144"/>
    </row>
    <row r="2353" spans="3:6">
      <c r="C2353" s="137"/>
      <c r="D2353" s="135"/>
      <c r="E2353" s="144"/>
      <c r="F2353" s="144"/>
    </row>
    <row r="2354" spans="3:6">
      <c r="C2354" s="137"/>
      <c r="D2354" s="135"/>
      <c r="E2354" s="144"/>
      <c r="F2354" s="144"/>
    </row>
    <row r="2355" spans="3:6">
      <c r="C2355" s="137"/>
      <c r="D2355" s="135"/>
      <c r="E2355" s="144"/>
      <c r="F2355" s="144"/>
    </row>
    <row r="2356" spans="3:6">
      <c r="C2356" s="137"/>
      <c r="D2356" s="135"/>
      <c r="E2356" s="144"/>
      <c r="F2356" s="144"/>
    </row>
    <row r="2357" spans="3:6">
      <c r="C2357" s="137"/>
      <c r="D2357" s="135"/>
      <c r="E2357" s="144"/>
      <c r="F2357" s="144"/>
    </row>
    <row r="2358" spans="3:6">
      <c r="C2358" s="137"/>
      <c r="D2358" s="135"/>
      <c r="E2358" s="144"/>
      <c r="F2358" s="144"/>
    </row>
    <row r="2359" spans="3:6">
      <c r="C2359" s="137"/>
      <c r="D2359" s="135"/>
      <c r="E2359" s="144"/>
      <c r="F2359" s="144"/>
    </row>
    <row r="2360" spans="3:6">
      <c r="C2360" s="137"/>
      <c r="D2360" s="135"/>
      <c r="E2360" s="144"/>
      <c r="F2360" s="144"/>
    </row>
    <row r="2361" spans="3:6">
      <c r="C2361" s="137"/>
      <c r="D2361" s="135"/>
      <c r="E2361" s="144"/>
      <c r="F2361" s="144"/>
    </row>
    <row r="2362" spans="3:6">
      <c r="C2362" s="137"/>
      <c r="D2362" s="135"/>
      <c r="E2362" s="144"/>
      <c r="F2362" s="144"/>
    </row>
    <row r="2363" spans="3:6">
      <c r="C2363" s="137"/>
      <c r="D2363" s="135"/>
      <c r="E2363" s="144"/>
      <c r="F2363" s="144"/>
    </row>
    <row r="2364" spans="3:6">
      <c r="C2364" s="137"/>
      <c r="D2364" s="135"/>
      <c r="E2364" s="144"/>
      <c r="F2364" s="144"/>
    </row>
    <row r="2365" spans="3:6">
      <c r="C2365" s="137"/>
      <c r="D2365" s="135"/>
      <c r="E2365" s="144"/>
      <c r="F2365" s="144"/>
    </row>
    <row r="2366" spans="3:6">
      <c r="C2366" s="137"/>
      <c r="D2366" s="135"/>
      <c r="E2366" s="144"/>
      <c r="F2366" s="144"/>
    </row>
    <row r="2367" spans="3:6">
      <c r="C2367" s="137"/>
      <c r="D2367" s="135"/>
      <c r="E2367" s="144"/>
      <c r="F2367" s="144"/>
    </row>
    <row r="2368" spans="3:6">
      <c r="C2368" s="137"/>
      <c r="D2368" s="135"/>
      <c r="E2368" s="144"/>
      <c r="F2368" s="144"/>
    </row>
    <row r="2369" spans="3:6">
      <c r="C2369" s="137"/>
      <c r="D2369" s="135"/>
      <c r="E2369" s="144"/>
      <c r="F2369" s="144"/>
    </row>
    <row r="2370" spans="3:6">
      <c r="C2370" s="137"/>
      <c r="D2370" s="135"/>
      <c r="E2370" s="144"/>
      <c r="F2370" s="144"/>
    </row>
    <row r="2371" spans="3:6">
      <c r="C2371" s="137"/>
      <c r="D2371" s="135"/>
      <c r="E2371" s="144"/>
      <c r="F2371" s="144"/>
    </row>
    <row r="2372" spans="3:6">
      <c r="C2372" s="137"/>
      <c r="D2372" s="135"/>
      <c r="E2372" s="144"/>
      <c r="F2372" s="144"/>
    </row>
    <row r="2373" spans="3:6">
      <c r="C2373" s="137"/>
      <c r="D2373" s="135"/>
      <c r="E2373" s="144"/>
      <c r="F2373" s="144"/>
    </row>
    <row r="2374" spans="3:6">
      <c r="C2374" s="137"/>
      <c r="D2374" s="135"/>
      <c r="E2374" s="144"/>
      <c r="F2374" s="144"/>
    </row>
    <row r="2375" spans="3:6">
      <c r="C2375" s="137"/>
      <c r="D2375" s="135"/>
      <c r="E2375" s="144"/>
      <c r="F2375" s="144"/>
    </row>
    <row r="2376" spans="3:6">
      <c r="C2376" s="137"/>
      <c r="D2376" s="135"/>
      <c r="E2376" s="144"/>
      <c r="F2376" s="144"/>
    </row>
    <row r="2377" spans="3:6">
      <c r="C2377" s="137"/>
      <c r="D2377" s="135"/>
      <c r="E2377" s="144"/>
      <c r="F2377" s="144"/>
    </row>
    <row r="2378" spans="3:6">
      <c r="C2378" s="137"/>
      <c r="D2378" s="135"/>
      <c r="E2378" s="144"/>
      <c r="F2378" s="144"/>
    </row>
    <row r="2379" spans="3:6">
      <c r="C2379" s="137"/>
      <c r="D2379" s="135"/>
      <c r="E2379" s="144"/>
      <c r="F2379" s="144"/>
    </row>
    <row r="2380" spans="3:6">
      <c r="C2380" s="137"/>
      <c r="D2380" s="135"/>
      <c r="E2380" s="144"/>
      <c r="F2380" s="144"/>
    </row>
    <row r="2381" spans="3:6">
      <c r="C2381" s="137"/>
      <c r="D2381" s="135"/>
      <c r="E2381" s="144"/>
      <c r="F2381" s="144"/>
    </row>
    <row r="2382" spans="3:6">
      <c r="C2382" s="137"/>
      <c r="D2382" s="135"/>
      <c r="E2382" s="144"/>
      <c r="F2382" s="144"/>
    </row>
    <row r="2383" spans="3:6">
      <c r="C2383" s="137"/>
      <c r="D2383" s="135"/>
      <c r="E2383" s="144"/>
      <c r="F2383" s="144"/>
    </row>
    <row r="2384" spans="3:6">
      <c r="C2384" s="137"/>
      <c r="D2384" s="135"/>
      <c r="E2384" s="144"/>
      <c r="F2384" s="144"/>
    </row>
    <row r="2385" spans="3:6">
      <c r="C2385" s="137"/>
      <c r="D2385" s="135"/>
      <c r="E2385" s="144"/>
      <c r="F2385" s="144"/>
    </row>
    <row r="2386" spans="3:6">
      <c r="C2386" s="137"/>
      <c r="D2386" s="135"/>
      <c r="E2386" s="144"/>
      <c r="F2386" s="144"/>
    </row>
    <row r="2387" spans="3:6">
      <c r="C2387" s="137"/>
      <c r="D2387" s="135"/>
      <c r="E2387" s="144"/>
      <c r="F2387" s="144"/>
    </row>
    <row r="2388" spans="3:6">
      <c r="C2388" s="137"/>
      <c r="D2388" s="135"/>
      <c r="E2388" s="144"/>
      <c r="F2388" s="144"/>
    </row>
    <row r="2389" spans="3:6">
      <c r="C2389" s="137"/>
      <c r="D2389" s="135"/>
      <c r="E2389" s="144"/>
      <c r="F2389" s="144"/>
    </row>
    <row r="2390" spans="3:6">
      <c r="C2390" s="137"/>
      <c r="D2390" s="135"/>
      <c r="E2390" s="144"/>
      <c r="F2390" s="144"/>
    </row>
    <row r="2391" spans="3:6">
      <c r="C2391" s="137"/>
      <c r="D2391" s="135"/>
      <c r="E2391" s="144"/>
      <c r="F2391" s="144"/>
    </row>
    <row r="2392" spans="3:6">
      <c r="C2392" s="137"/>
      <c r="D2392" s="135"/>
      <c r="E2392" s="144"/>
      <c r="F2392" s="144"/>
    </row>
    <row r="2393" spans="3:6">
      <c r="C2393" s="137"/>
      <c r="D2393" s="135"/>
      <c r="E2393" s="144"/>
      <c r="F2393" s="144"/>
    </row>
    <row r="2394" spans="3:6">
      <c r="C2394" s="137"/>
      <c r="D2394" s="135"/>
      <c r="E2394" s="144"/>
      <c r="F2394" s="144"/>
    </row>
    <row r="2395" spans="3:6">
      <c r="C2395" s="137"/>
      <c r="D2395" s="135"/>
      <c r="E2395" s="144"/>
      <c r="F2395" s="144"/>
    </row>
    <row r="2396" spans="3:6">
      <c r="C2396" s="137"/>
      <c r="D2396" s="135"/>
      <c r="E2396" s="144"/>
      <c r="F2396" s="144"/>
    </row>
    <row r="2397" spans="3:6">
      <c r="C2397" s="137"/>
      <c r="D2397" s="135"/>
      <c r="E2397" s="144"/>
      <c r="F2397" s="144"/>
    </row>
    <row r="2398" spans="3:6">
      <c r="C2398" s="137"/>
      <c r="D2398" s="135"/>
      <c r="E2398" s="144"/>
      <c r="F2398" s="144"/>
    </row>
    <row r="2399" spans="3:6">
      <c r="C2399" s="137"/>
      <c r="D2399" s="135"/>
      <c r="E2399" s="144"/>
      <c r="F2399" s="144"/>
    </row>
    <row r="2400" spans="3:6">
      <c r="C2400" s="137"/>
      <c r="D2400" s="135"/>
      <c r="E2400" s="144"/>
      <c r="F2400" s="144"/>
    </row>
    <row r="2401" spans="3:6">
      <c r="C2401" s="137"/>
      <c r="D2401" s="135"/>
      <c r="E2401" s="144"/>
      <c r="F2401" s="144"/>
    </row>
    <row r="2402" spans="3:6">
      <c r="C2402" s="137"/>
      <c r="D2402" s="135"/>
      <c r="E2402" s="144"/>
      <c r="F2402" s="144"/>
    </row>
    <row r="2403" spans="3:6">
      <c r="C2403" s="137"/>
      <c r="D2403" s="135"/>
      <c r="E2403" s="144"/>
      <c r="F2403" s="144"/>
    </row>
    <row r="2404" spans="3:6">
      <c r="C2404" s="137"/>
      <c r="D2404" s="135"/>
      <c r="E2404" s="144"/>
      <c r="F2404" s="144"/>
    </row>
    <row r="2405" spans="3:6">
      <c r="C2405" s="137"/>
      <c r="D2405" s="135"/>
      <c r="E2405" s="144"/>
      <c r="F2405" s="144"/>
    </row>
    <row r="2406" spans="3:6">
      <c r="C2406" s="137"/>
      <c r="D2406" s="135"/>
      <c r="E2406" s="144"/>
      <c r="F2406" s="144"/>
    </row>
    <row r="2407" spans="3:6">
      <c r="C2407" s="137"/>
      <c r="D2407" s="135"/>
      <c r="E2407" s="144"/>
      <c r="F2407" s="144"/>
    </row>
    <row r="2408" spans="3:6">
      <c r="C2408" s="137"/>
      <c r="D2408" s="135"/>
      <c r="E2408" s="144"/>
      <c r="F2408" s="144"/>
    </row>
    <row r="2409" spans="3:6">
      <c r="C2409" s="137"/>
      <c r="D2409" s="135"/>
      <c r="E2409" s="144"/>
      <c r="F2409" s="144"/>
    </row>
    <row r="2410" spans="3:6">
      <c r="C2410" s="137"/>
      <c r="D2410" s="135"/>
      <c r="E2410" s="144"/>
      <c r="F2410" s="144"/>
    </row>
    <row r="2411" spans="3:6">
      <c r="C2411" s="137"/>
      <c r="D2411" s="135"/>
      <c r="E2411" s="144"/>
      <c r="F2411" s="144"/>
    </row>
    <row r="2412" spans="3:6">
      <c r="C2412" s="137"/>
      <c r="D2412" s="135"/>
      <c r="E2412" s="144"/>
      <c r="F2412" s="144"/>
    </row>
    <row r="2413" spans="3:6">
      <c r="C2413" s="137"/>
      <c r="D2413" s="135"/>
      <c r="E2413" s="144"/>
      <c r="F2413" s="144"/>
    </row>
    <row r="2414" spans="3:6">
      <c r="C2414" s="137"/>
      <c r="D2414" s="135"/>
      <c r="E2414" s="144"/>
      <c r="F2414" s="144"/>
    </row>
    <row r="2415" spans="3:6">
      <c r="C2415" s="137"/>
      <c r="D2415" s="135"/>
      <c r="E2415" s="144"/>
      <c r="F2415" s="144"/>
    </row>
    <row r="2416" spans="3:6">
      <c r="C2416" s="137"/>
      <c r="D2416" s="135"/>
      <c r="E2416" s="144"/>
      <c r="F2416" s="144"/>
    </row>
    <row r="2417" spans="3:6">
      <c r="C2417" s="137"/>
      <c r="D2417" s="135"/>
      <c r="E2417" s="144"/>
      <c r="F2417" s="144"/>
    </row>
    <row r="2418" spans="3:6">
      <c r="C2418" s="137"/>
      <c r="D2418" s="135"/>
      <c r="E2418" s="144"/>
      <c r="F2418" s="144"/>
    </row>
    <row r="2419" spans="3:6">
      <c r="C2419" s="137"/>
      <c r="D2419" s="135"/>
      <c r="E2419" s="144"/>
      <c r="F2419" s="144"/>
    </row>
    <row r="2420" spans="3:6">
      <c r="C2420" s="137"/>
      <c r="D2420" s="135"/>
      <c r="E2420" s="144"/>
      <c r="F2420" s="144"/>
    </row>
    <row r="2421" spans="3:6">
      <c r="C2421" s="137"/>
      <c r="D2421" s="135"/>
      <c r="E2421" s="144"/>
      <c r="F2421" s="144"/>
    </row>
    <row r="2422" spans="3:6">
      <c r="C2422" s="137"/>
      <c r="D2422" s="135"/>
      <c r="E2422" s="144"/>
      <c r="F2422" s="144"/>
    </row>
    <row r="2423" spans="3:6">
      <c r="C2423" s="137"/>
      <c r="D2423" s="135"/>
      <c r="E2423" s="144"/>
      <c r="F2423" s="144"/>
    </row>
    <row r="2424" spans="3:6">
      <c r="C2424" s="137"/>
      <c r="D2424" s="135"/>
      <c r="E2424" s="144"/>
      <c r="F2424" s="144"/>
    </row>
    <row r="2425" spans="3:6">
      <c r="C2425" s="137"/>
      <c r="D2425" s="135"/>
      <c r="E2425" s="144"/>
      <c r="F2425" s="144"/>
    </row>
    <row r="2426" spans="3:6">
      <c r="C2426" s="137"/>
      <c r="D2426" s="135"/>
      <c r="E2426" s="144"/>
      <c r="F2426" s="144"/>
    </row>
    <row r="2427" spans="3:6">
      <c r="C2427" s="137"/>
      <c r="D2427" s="135"/>
      <c r="E2427" s="144"/>
      <c r="F2427" s="144"/>
    </row>
    <row r="2428" spans="3:6">
      <c r="C2428" s="137"/>
      <c r="D2428" s="135"/>
      <c r="E2428" s="144"/>
      <c r="F2428" s="144"/>
    </row>
    <row r="2429" spans="3:6">
      <c r="C2429" s="137"/>
      <c r="D2429" s="135"/>
      <c r="E2429" s="144"/>
      <c r="F2429" s="144"/>
    </row>
    <row r="2430" spans="3:6">
      <c r="C2430" s="137"/>
      <c r="D2430" s="135"/>
      <c r="E2430" s="144"/>
      <c r="F2430" s="144"/>
    </row>
    <row r="2431" spans="3:6">
      <c r="C2431" s="137"/>
      <c r="D2431" s="135"/>
      <c r="E2431" s="144"/>
      <c r="F2431" s="144"/>
    </row>
    <row r="2432" spans="3:6">
      <c r="C2432" s="137"/>
      <c r="D2432" s="135"/>
      <c r="E2432" s="144"/>
      <c r="F2432" s="144"/>
    </row>
    <row r="2433" spans="3:6">
      <c r="C2433" s="137"/>
      <c r="D2433" s="135"/>
      <c r="E2433" s="144"/>
      <c r="F2433" s="144"/>
    </row>
    <row r="2434" spans="3:6">
      <c r="C2434" s="137"/>
      <c r="D2434" s="135"/>
      <c r="E2434" s="144"/>
      <c r="F2434" s="144"/>
    </row>
    <row r="2435" spans="3:6">
      <c r="C2435" s="137"/>
      <c r="D2435" s="135"/>
      <c r="E2435" s="144"/>
      <c r="F2435" s="144"/>
    </row>
    <row r="2436" spans="3:6">
      <c r="C2436" s="137"/>
      <c r="D2436" s="135"/>
      <c r="E2436" s="144"/>
      <c r="F2436" s="144"/>
    </row>
    <row r="2437" spans="3:6">
      <c r="C2437" s="137"/>
      <c r="D2437" s="135"/>
      <c r="E2437" s="144"/>
      <c r="F2437" s="144"/>
    </row>
    <row r="2438" spans="3:6">
      <c r="C2438" s="137"/>
      <c r="D2438" s="135"/>
      <c r="E2438" s="144"/>
      <c r="F2438" s="144"/>
    </row>
    <row r="2439" spans="3:6">
      <c r="C2439" s="137"/>
      <c r="D2439" s="135"/>
      <c r="E2439" s="144"/>
      <c r="F2439" s="144"/>
    </row>
    <row r="2440" spans="3:6">
      <c r="C2440" s="137"/>
      <c r="D2440" s="135"/>
      <c r="E2440" s="144"/>
      <c r="F2440" s="144"/>
    </row>
    <row r="2441" spans="3:6">
      <c r="C2441" s="137"/>
      <c r="D2441" s="135"/>
      <c r="E2441" s="144"/>
      <c r="F2441" s="144"/>
    </row>
    <row r="2442" spans="3:6">
      <c r="C2442" s="137"/>
      <c r="D2442" s="135"/>
      <c r="E2442" s="144"/>
      <c r="F2442" s="144"/>
    </row>
    <row r="2443" spans="3:6">
      <c r="C2443" s="137"/>
      <c r="D2443" s="135"/>
      <c r="E2443" s="144"/>
      <c r="F2443" s="144"/>
    </row>
    <row r="2444" spans="3:6">
      <c r="C2444" s="137"/>
      <c r="D2444" s="135"/>
      <c r="E2444" s="144"/>
      <c r="F2444" s="144"/>
    </row>
    <row r="2445" spans="3:6">
      <c r="C2445" s="137"/>
      <c r="D2445" s="135"/>
      <c r="E2445" s="144"/>
      <c r="F2445" s="144"/>
    </row>
    <row r="2446" spans="3:6">
      <c r="C2446" s="137"/>
      <c r="D2446" s="135"/>
      <c r="E2446" s="144"/>
      <c r="F2446" s="144"/>
    </row>
    <row r="2447" spans="3:6">
      <c r="C2447" s="137"/>
      <c r="D2447" s="135"/>
      <c r="E2447" s="144"/>
      <c r="F2447" s="144"/>
    </row>
    <row r="2448" spans="3:6">
      <c r="C2448" s="137"/>
      <c r="D2448" s="135"/>
      <c r="E2448" s="144"/>
      <c r="F2448" s="144"/>
    </row>
    <row r="2449" spans="3:6">
      <c r="C2449" s="137"/>
      <c r="D2449" s="135"/>
      <c r="E2449" s="144"/>
      <c r="F2449" s="144"/>
    </row>
    <row r="2450" spans="3:6">
      <c r="C2450" s="137"/>
      <c r="D2450" s="135"/>
      <c r="E2450" s="144"/>
      <c r="F2450" s="144"/>
    </row>
    <row r="2451" spans="3:6">
      <c r="C2451" s="137"/>
      <c r="D2451" s="135"/>
      <c r="E2451" s="144"/>
      <c r="F2451" s="144"/>
    </row>
    <row r="2452" spans="3:6">
      <c r="C2452" s="137"/>
      <c r="D2452" s="135"/>
      <c r="E2452" s="144"/>
      <c r="F2452" s="144"/>
    </row>
    <row r="2453" spans="3:6">
      <c r="C2453" s="137"/>
      <c r="D2453" s="135"/>
      <c r="E2453" s="144"/>
      <c r="F2453" s="144"/>
    </row>
    <row r="2454" spans="3:6">
      <c r="C2454" s="137"/>
      <c r="D2454" s="135"/>
      <c r="E2454" s="144"/>
      <c r="F2454" s="144"/>
    </row>
    <row r="2455" spans="3:6">
      <c r="C2455" s="137"/>
      <c r="D2455" s="135"/>
      <c r="E2455" s="144"/>
      <c r="F2455" s="144"/>
    </row>
    <row r="2456" spans="3:6">
      <c r="C2456" s="137"/>
      <c r="D2456" s="135"/>
      <c r="E2456" s="144"/>
      <c r="F2456" s="144"/>
    </row>
    <row r="2457" spans="3:6">
      <c r="C2457" s="137"/>
      <c r="D2457" s="135"/>
      <c r="E2457" s="144"/>
      <c r="F2457" s="144"/>
    </row>
    <row r="2458" spans="3:6">
      <c r="C2458" s="137"/>
      <c r="D2458" s="135"/>
      <c r="E2458" s="144"/>
      <c r="F2458" s="144"/>
    </row>
    <row r="2459" spans="3:6">
      <c r="C2459" s="137"/>
      <c r="D2459" s="135"/>
      <c r="E2459" s="144"/>
      <c r="F2459" s="144"/>
    </row>
    <row r="2460" spans="3:6">
      <c r="C2460" s="137"/>
      <c r="D2460" s="135"/>
      <c r="E2460" s="144"/>
      <c r="F2460" s="144"/>
    </row>
    <row r="2461" spans="3:6">
      <c r="C2461" s="137"/>
      <c r="D2461" s="135"/>
      <c r="E2461" s="144"/>
      <c r="F2461" s="144"/>
    </row>
    <row r="2462" spans="3:6">
      <c r="C2462" s="137"/>
      <c r="D2462" s="135"/>
      <c r="E2462" s="144"/>
      <c r="F2462" s="144"/>
    </row>
    <row r="2463" spans="3:6">
      <c r="C2463" s="137"/>
      <c r="D2463" s="135"/>
      <c r="E2463" s="144"/>
      <c r="F2463" s="144"/>
    </row>
    <row r="2464" spans="3:6">
      <c r="C2464" s="137"/>
      <c r="D2464" s="135"/>
      <c r="E2464" s="144"/>
      <c r="F2464" s="144"/>
    </row>
    <row r="2465" spans="3:6">
      <c r="C2465" s="137"/>
      <c r="D2465" s="135"/>
      <c r="E2465" s="144"/>
      <c r="F2465" s="144"/>
    </row>
    <row r="2466" spans="3:6">
      <c r="C2466" s="137"/>
      <c r="D2466" s="135"/>
      <c r="E2466" s="144"/>
      <c r="F2466" s="144"/>
    </row>
    <row r="2467" spans="3:6">
      <c r="C2467" s="137"/>
      <c r="D2467" s="135"/>
      <c r="E2467" s="144"/>
      <c r="F2467" s="144"/>
    </row>
    <row r="2468" spans="3:6">
      <c r="C2468" s="137"/>
      <c r="D2468" s="135"/>
      <c r="E2468" s="144"/>
      <c r="F2468" s="144"/>
    </row>
    <row r="2469" spans="3:6">
      <c r="C2469" s="137"/>
      <c r="D2469" s="135"/>
      <c r="E2469" s="144"/>
      <c r="F2469" s="144"/>
    </row>
    <row r="2470" spans="3:6">
      <c r="C2470" s="137"/>
      <c r="D2470" s="135"/>
      <c r="E2470" s="144"/>
      <c r="F2470" s="144"/>
    </row>
    <row r="2471" spans="3:6">
      <c r="C2471" s="137"/>
      <c r="D2471" s="135"/>
      <c r="E2471" s="144"/>
      <c r="F2471" s="144"/>
    </row>
    <row r="2472" spans="3:6">
      <c r="C2472" s="137"/>
      <c r="D2472" s="135"/>
      <c r="E2472" s="144"/>
      <c r="F2472" s="144"/>
    </row>
    <row r="2473" spans="3:6">
      <c r="C2473" s="137"/>
      <c r="D2473" s="135"/>
      <c r="E2473" s="144"/>
      <c r="F2473" s="144"/>
    </row>
    <row r="2474" spans="3:6">
      <c r="C2474" s="137"/>
      <c r="D2474" s="135"/>
      <c r="E2474" s="144"/>
      <c r="F2474" s="144"/>
    </row>
    <row r="2475" spans="3:6">
      <c r="C2475" s="137"/>
      <c r="D2475" s="135"/>
      <c r="E2475" s="144"/>
      <c r="F2475" s="144"/>
    </row>
    <row r="2476" spans="3:6">
      <c r="C2476" s="137"/>
      <c r="D2476" s="135"/>
      <c r="E2476" s="144"/>
      <c r="F2476" s="144"/>
    </row>
    <row r="2477" spans="3:6">
      <c r="C2477" s="137"/>
      <c r="D2477" s="135"/>
      <c r="E2477" s="144"/>
      <c r="F2477" s="144"/>
    </row>
    <row r="2478" spans="3:6">
      <c r="C2478" s="137"/>
      <c r="D2478" s="135"/>
      <c r="E2478" s="144"/>
      <c r="F2478" s="144"/>
    </row>
    <row r="2479" spans="3:6">
      <c r="C2479" s="137"/>
      <c r="D2479" s="135"/>
      <c r="E2479" s="144"/>
      <c r="F2479" s="144"/>
    </row>
    <row r="2480" spans="3:6">
      <c r="C2480" s="137"/>
      <c r="D2480" s="135"/>
      <c r="E2480" s="144"/>
      <c r="F2480" s="144"/>
    </row>
    <row r="2481" spans="3:6">
      <c r="C2481" s="137"/>
      <c r="D2481" s="135"/>
      <c r="E2481" s="144"/>
      <c r="F2481" s="144"/>
    </row>
    <row r="2482" spans="3:6">
      <c r="C2482" s="137"/>
      <c r="D2482" s="135"/>
      <c r="E2482" s="144"/>
      <c r="F2482" s="144"/>
    </row>
    <row r="2483" spans="3:6">
      <c r="C2483" s="137"/>
      <c r="D2483" s="135"/>
      <c r="E2483" s="144"/>
      <c r="F2483" s="144"/>
    </row>
    <row r="2484" spans="3:6">
      <c r="C2484" s="137"/>
      <c r="D2484" s="135"/>
      <c r="E2484" s="144"/>
      <c r="F2484" s="144"/>
    </row>
    <row r="2485" spans="3:6">
      <c r="C2485" s="137"/>
      <c r="D2485" s="135"/>
      <c r="E2485" s="144"/>
      <c r="F2485" s="144"/>
    </row>
    <row r="2486" spans="3:6">
      <c r="C2486" s="137"/>
      <c r="D2486" s="135"/>
      <c r="E2486" s="144"/>
      <c r="F2486" s="144"/>
    </row>
    <row r="2487" spans="3:6">
      <c r="C2487" s="137"/>
      <c r="D2487" s="135"/>
      <c r="E2487" s="144"/>
      <c r="F2487" s="144"/>
    </row>
    <row r="2488" spans="3:6">
      <c r="C2488" s="137"/>
      <c r="D2488" s="135"/>
      <c r="E2488" s="144"/>
      <c r="F2488" s="144"/>
    </row>
    <row r="2489" spans="3:6">
      <c r="C2489" s="137"/>
      <c r="D2489" s="135"/>
      <c r="E2489" s="144"/>
      <c r="F2489" s="144"/>
    </row>
    <row r="2490" spans="3:6">
      <c r="C2490" s="137"/>
      <c r="D2490" s="135"/>
      <c r="E2490" s="144"/>
      <c r="F2490" s="144"/>
    </row>
    <row r="2491" spans="3:6">
      <c r="C2491" s="137"/>
      <c r="D2491" s="135"/>
      <c r="E2491" s="144"/>
      <c r="F2491" s="144"/>
    </row>
    <row r="2492" spans="3:6">
      <c r="C2492" s="137"/>
      <c r="D2492" s="135"/>
      <c r="E2492" s="144"/>
      <c r="F2492" s="144"/>
    </row>
    <row r="2493" spans="3:6">
      <c r="C2493" s="137"/>
      <c r="D2493" s="135"/>
      <c r="E2493" s="144"/>
      <c r="F2493" s="144"/>
    </row>
    <row r="2494" spans="3:6">
      <c r="C2494" s="137"/>
      <c r="D2494" s="135"/>
      <c r="E2494" s="144"/>
      <c r="F2494" s="144"/>
    </row>
    <row r="2495" spans="3:6">
      <c r="C2495" s="137"/>
      <c r="D2495" s="135"/>
      <c r="E2495" s="144"/>
      <c r="F2495" s="144"/>
    </row>
    <row r="2496" spans="3:6">
      <c r="C2496" s="137"/>
      <c r="D2496" s="135"/>
      <c r="E2496" s="144"/>
      <c r="F2496" s="144"/>
    </row>
    <row r="2497" spans="3:6">
      <c r="C2497" s="137"/>
      <c r="D2497" s="135"/>
      <c r="E2497" s="144"/>
      <c r="F2497" s="144"/>
    </row>
    <row r="2498" spans="3:6">
      <c r="C2498" s="137"/>
      <c r="D2498" s="135"/>
      <c r="E2498" s="144"/>
      <c r="F2498" s="144"/>
    </row>
    <row r="2499" spans="3:6">
      <c r="C2499" s="137"/>
      <c r="D2499" s="135"/>
      <c r="E2499" s="144"/>
      <c r="F2499" s="144"/>
    </row>
    <row r="2500" spans="3:6">
      <c r="C2500" s="137"/>
      <c r="D2500" s="135"/>
      <c r="E2500" s="144"/>
      <c r="F2500" s="144"/>
    </row>
    <row r="2501" spans="3:6">
      <c r="C2501" s="137"/>
      <c r="D2501" s="135"/>
      <c r="E2501" s="144"/>
      <c r="F2501" s="144"/>
    </row>
    <row r="2502" spans="3:6">
      <c r="C2502" s="137"/>
      <c r="D2502" s="135"/>
      <c r="E2502" s="144"/>
      <c r="F2502" s="144"/>
    </row>
    <row r="2503" spans="3:6">
      <c r="C2503" s="137"/>
      <c r="D2503" s="135"/>
      <c r="E2503" s="144"/>
      <c r="F2503" s="144"/>
    </row>
    <row r="2504" spans="3:6">
      <c r="C2504" s="137"/>
      <c r="D2504" s="135"/>
      <c r="E2504" s="144"/>
      <c r="F2504" s="144"/>
    </row>
    <row r="2505" spans="3:6">
      <c r="C2505" s="137"/>
      <c r="D2505" s="135"/>
      <c r="E2505" s="144"/>
      <c r="F2505" s="144"/>
    </row>
    <row r="2506" spans="3:6">
      <c r="C2506" s="137"/>
      <c r="D2506" s="135"/>
      <c r="E2506" s="144"/>
      <c r="F2506" s="144"/>
    </row>
    <row r="2507" spans="3:6">
      <c r="C2507" s="137"/>
      <c r="D2507" s="135"/>
      <c r="E2507" s="144"/>
      <c r="F2507" s="144"/>
    </row>
    <row r="2508" spans="3:6">
      <c r="C2508" s="137"/>
      <c r="D2508" s="135"/>
      <c r="E2508" s="144"/>
      <c r="F2508" s="144"/>
    </row>
    <row r="2509" spans="3:6">
      <c r="C2509" s="137"/>
      <c r="D2509" s="135"/>
      <c r="E2509" s="144"/>
      <c r="F2509" s="144"/>
    </row>
    <row r="2510" spans="3:6">
      <c r="C2510" s="137"/>
      <c r="D2510" s="135"/>
      <c r="E2510" s="144"/>
      <c r="F2510" s="144"/>
    </row>
    <row r="2511" spans="3:6">
      <c r="C2511" s="137"/>
      <c r="D2511" s="135"/>
      <c r="E2511" s="144"/>
      <c r="F2511" s="144"/>
    </row>
    <row r="2512" spans="3:6">
      <c r="C2512" s="137"/>
      <c r="D2512" s="135"/>
      <c r="E2512" s="144"/>
      <c r="F2512" s="144"/>
    </row>
    <row r="2513" spans="3:6">
      <c r="C2513" s="137"/>
      <c r="D2513" s="135"/>
      <c r="E2513" s="144"/>
      <c r="F2513" s="144"/>
    </row>
    <row r="2514" spans="3:6">
      <c r="C2514" s="137"/>
      <c r="D2514" s="135"/>
      <c r="E2514" s="144"/>
      <c r="F2514" s="144"/>
    </row>
    <row r="2515" spans="3:6">
      <c r="C2515" s="137"/>
      <c r="D2515" s="135"/>
      <c r="E2515" s="144"/>
      <c r="F2515" s="144"/>
    </row>
    <row r="2516" spans="3:6">
      <c r="C2516" s="137"/>
      <c r="D2516" s="135"/>
      <c r="E2516" s="144"/>
      <c r="F2516" s="144"/>
    </row>
    <row r="2517" spans="3:6">
      <c r="C2517" s="137"/>
      <c r="D2517" s="135"/>
      <c r="E2517" s="144"/>
      <c r="F2517" s="144"/>
    </row>
    <row r="2518" spans="3:6">
      <c r="C2518" s="137"/>
      <c r="D2518" s="135"/>
      <c r="E2518" s="144"/>
      <c r="F2518" s="144"/>
    </row>
    <row r="2519" spans="3:6">
      <c r="C2519" s="137"/>
      <c r="D2519" s="135"/>
      <c r="E2519" s="144"/>
      <c r="F2519" s="144"/>
    </row>
    <row r="2520" spans="3:6">
      <c r="C2520" s="137"/>
      <c r="D2520" s="135"/>
      <c r="E2520" s="144"/>
      <c r="F2520" s="144"/>
    </row>
    <row r="2521" spans="3:6">
      <c r="C2521" s="137"/>
      <c r="D2521" s="135"/>
      <c r="E2521" s="144"/>
      <c r="F2521" s="144"/>
    </row>
    <row r="2522" spans="3:6">
      <c r="C2522" s="137"/>
      <c r="D2522" s="135"/>
      <c r="E2522" s="144"/>
      <c r="F2522" s="144"/>
    </row>
    <row r="2523" spans="3:6">
      <c r="C2523" s="137"/>
      <c r="D2523" s="135"/>
      <c r="E2523" s="144"/>
      <c r="F2523" s="144"/>
    </row>
    <row r="2524" spans="3:6">
      <c r="C2524" s="137"/>
      <c r="D2524" s="135"/>
      <c r="E2524" s="144"/>
      <c r="F2524" s="144"/>
    </row>
    <row r="2525" spans="3:6">
      <c r="C2525" s="137"/>
      <c r="D2525" s="135"/>
      <c r="E2525" s="144"/>
      <c r="F2525" s="144"/>
    </row>
    <row r="2526" spans="3:6">
      <c r="C2526" s="137"/>
      <c r="D2526" s="135"/>
      <c r="E2526" s="144"/>
      <c r="F2526" s="144"/>
    </row>
    <row r="2527" spans="3:6">
      <c r="C2527" s="137"/>
      <c r="D2527" s="135"/>
      <c r="E2527" s="144"/>
      <c r="F2527" s="144"/>
    </row>
    <row r="2528" spans="3:6">
      <c r="C2528" s="137"/>
      <c r="D2528" s="135"/>
      <c r="E2528" s="144"/>
      <c r="F2528" s="144"/>
    </row>
    <row r="2529" spans="3:6">
      <c r="C2529" s="137"/>
      <c r="D2529" s="135"/>
      <c r="E2529" s="144"/>
      <c r="F2529" s="144"/>
    </row>
    <row r="2530" spans="3:6">
      <c r="C2530" s="137"/>
      <c r="D2530" s="135"/>
      <c r="E2530" s="144"/>
      <c r="F2530" s="144"/>
    </row>
    <row r="2531" spans="3:6">
      <c r="C2531" s="137"/>
      <c r="D2531" s="135"/>
      <c r="E2531" s="144"/>
      <c r="F2531" s="144"/>
    </row>
    <row r="2532" spans="3:6">
      <c r="C2532" s="137"/>
      <c r="D2532" s="135"/>
      <c r="E2532" s="144"/>
      <c r="F2532" s="144"/>
    </row>
    <row r="2533" spans="3:6">
      <c r="C2533" s="137"/>
      <c r="D2533" s="135"/>
      <c r="E2533" s="144"/>
      <c r="F2533" s="144"/>
    </row>
    <row r="2534" spans="3:6">
      <c r="C2534" s="137"/>
      <c r="D2534" s="135"/>
      <c r="E2534" s="144"/>
      <c r="F2534" s="144"/>
    </row>
    <row r="2535" spans="3:6">
      <c r="C2535" s="137"/>
      <c r="D2535" s="135"/>
      <c r="E2535" s="144"/>
      <c r="F2535" s="144"/>
    </row>
    <row r="2536" spans="3:6">
      <c r="C2536" s="137"/>
      <c r="D2536" s="135"/>
      <c r="E2536" s="144"/>
      <c r="F2536" s="144"/>
    </row>
    <row r="2537" spans="3:6">
      <c r="C2537" s="137"/>
      <c r="D2537" s="135"/>
      <c r="E2537" s="144"/>
      <c r="F2537" s="144"/>
    </row>
    <row r="2538" spans="3:6">
      <c r="C2538" s="137"/>
      <c r="D2538" s="135"/>
      <c r="E2538" s="144"/>
      <c r="F2538" s="144"/>
    </row>
    <row r="2539" spans="3:6">
      <c r="C2539" s="137"/>
      <c r="D2539" s="135"/>
      <c r="E2539" s="144"/>
      <c r="F2539" s="144"/>
    </row>
    <row r="2540" spans="3:6">
      <c r="C2540" s="137"/>
      <c r="D2540" s="135"/>
      <c r="E2540" s="144"/>
      <c r="F2540" s="144"/>
    </row>
    <row r="2541" spans="3:6">
      <c r="C2541" s="137"/>
      <c r="D2541" s="135"/>
      <c r="E2541" s="144"/>
      <c r="F2541" s="144"/>
    </row>
    <row r="2542" spans="3:6">
      <c r="C2542" s="137"/>
      <c r="D2542" s="135"/>
      <c r="E2542" s="144"/>
      <c r="F2542" s="144"/>
    </row>
    <row r="2543" spans="3:6">
      <c r="C2543" s="137"/>
      <c r="D2543" s="135"/>
      <c r="E2543" s="144"/>
      <c r="F2543" s="144"/>
    </row>
    <row r="2544" spans="3:6">
      <c r="C2544" s="137"/>
      <c r="D2544" s="135"/>
      <c r="E2544" s="144"/>
      <c r="F2544" s="144"/>
    </row>
    <row r="2545" spans="3:6">
      <c r="C2545" s="137"/>
      <c r="D2545" s="135"/>
      <c r="E2545" s="144"/>
      <c r="F2545" s="144"/>
    </row>
    <row r="2546" spans="3:6">
      <c r="C2546" s="137"/>
      <c r="D2546" s="135"/>
      <c r="E2546" s="144"/>
      <c r="F2546" s="144"/>
    </row>
    <row r="2547" spans="3:6">
      <c r="C2547" s="137"/>
      <c r="D2547" s="135"/>
      <c r="E2547" s="144"/>
      <c r="F2547" s="144"/>
    </row>
    <row r="2548" spans="3:6">
      <c r="C2548" s="137"/>
      <c r="D2548" s="135"/>
      <c r="E2548" s="144"/>
      <c r="F2548" s="144"/>
    </row>
    <row r="2549" spans="3:6">
      <c r="C2549" s="137"/>
      <c r="D2549" s="135"/>
      <c r="E2549" s="144"/>
      <c r="F2549" s="144"/>
    </row>
    <row r="2550" spans="3:6">
      <c r="C2550" s="137"/>
      <c r="D2550" s="135"/>
      <c r="E2550" s="144"/>
      <c r="F2550" s="144"/>
    </row>
    <row r="2551" spans="3:6">
      <c r="C2551" s="137"/>
      <c r="D2551" s="135"/>
      <c r="E2551" s="144"/>
      <c r="F2551" s="144"/>
    </row>
    <row r="2552" spans="3:6">
      <c r="C2552" s="137"/>
      <c r="D2552" s="135"/>
      <c r="E2552" s="144"/>
      <c r="F2552" s="144"/>
    </row>
    <row r="2553" spans="3:6">
      <c r="C2553" s="137"/>
      <c r="D2553" s="135"/>
      <c r="E2553" s="144"/>
      <c r="F2553" s="144"/>
    </row>
    <row r="2554" spans="3:6">
      <c r="C2554" s="137"/>
      <c r="D2554" s="135"/>
      <c r="E2554" s="144"/>
      <c r="F2554" s="144"/>
    </row>
    <row r="2555" spans="3:6">
      <c r="C2555" s="137"/>
      <c r="D2555" s="135"/>
      <c r="E2555" s="144"/>
      <c r="F2555" s="144"/>
    </row>
    <row r="2556" spans="3:6">
      <c r="C2556" s="137"/>
      <c r="D2556" s="135"/>
      <c r="E2556" s="144"/>
      <c r="F2556" s="144"/>
    </row>
    <row r="2557" spans="3:6">
      <c r="C2557" s="137"/>
      <c r="D2557" s="135"/>
      <c r="E2557" s="144"/>
      <c r="F2557" s="144"/>
    </row>
    <row r="2558" spans="3:6">
      <c r="C2558" s="137"/>
      <c r="D2558" s="135"/>
      <c r="E2558" s="144"/>
      <c r="F2558" s="144"/>
    </row>
    <row r="2559" spans="3:6">
      <c r="C2559" s="137"/>
      <c r="D2559" s="135"/>
      <c r="E2559" s="144"/>
      <c r="F2559" s="144"/>
    </row>
    <row r="2560" spans="3:6">
      <c r="C2560" s="137"/>
      <c r="D2560" s="135"/>
      <c r="E2560" s="144"/>
      <c r="F2560" s="144"/>
    </row>
    <row r="2561" spans="3:6">
      <c r="C2561" s="137"/>
      <c r="D2561" s="135"/>
      <c r="E2561" s="144"/>
      <c r="F2561" s="144"/>
    </row>
    <row r="2562" spans="3:6">
      <c r="C2562" s="137"/>
      <c r="D2562" s="135"/>
      <c r="E2562" s="144"/>
      <c r="F2562" s="144"/>
    </row>
    <row r="2563" spans="3:6">
      <c r="C2563" s="137"/>
      <c r="D2563" s="135"/>
      <c r="E2563" s="144"/>
      <c r="F2563" s="144"/>
    </row>
    <row r="2564" spans="3:6">
      <c r="C2564" s="137"/>
      <c r="D2564" s="135"/>
      <c r="E2564" s="144"/>
      <c r="F2564" s="144"/>
    </row>
    <row r="2565" spans="3:6">
      <c r="C2565" s="137"/>
      <c r="D2565" s="135"/>
      <c r="E2565" s="144"/>
      <c r="F2565" s="144"/>
    </row>
    <row r="2566" spans="3:6">
      <c r="C2566" s="137"/>
      <c r="D2566" s="135"/>
      <c r="E2566" s="144"/>
      <c r="F2566" s="144"/>
    </row>
    <row r="2567" spans="3:6">
      <c r="C2567" s="137"/>
      <c r="D2567" s="135"/>
      <c r="E2567" s="144"/>
      <c r="F2567" s="144"/>
    </row>
    <row r="2568" spans="3:6">
      <c r="C2568" s="137"/>
      <c r="D2568" s="135"/>
      <c r="E2568" s="144"/>
      <c r="F2568" s="144"/>
    </row>
    <row r="2569" spans="3:6">
      <c r="C2569" s="137"/>
      <c r="D2569" s="135"/>
      <c r="E2569" s="144"/>
      <c r="F2569" s="144"/>
    </row>
    <row r="2570" spans="3:6">
      <c r="C2570" s="137"/>
      <c r="D2570" s="135"/>
      <c r="E2570" s="144"/>
      <c r="F2570" s="144"/>
    </row>
    <row r="2571" spans="3:6">
      <c r="C2571" s="137"/>
      <c r="D2571" s="135"/>
      <c r="E2571" s="144"/>
      <c r="F2571" s="144"/>
    </row>
    <row r="2572" spans="3:6">
      <c r="C2572" s="137"/>
      <c r="D2572" s="135"/>
      <c r="E2572" s="144"/>
      <c r="F2572" s="144"/>
    </row>
    <row r="2573" spans="3:6">
      <c r="C2573" s="137"/>
      <c r="D2573" s="135"/>
      <c r="E2573" s="144"/>
      <c r="F2573" s="144"/>
    </row>
    <row r="2574" spans="3:6">
      <c r="C2574" s="137"/>
      <c r="D2574" s="135"/>
      <c r="E2574" s="144"/>
      <c r="F2574" s="144"/>
    </row>
    <row r="2575" spans="3:6">
      <c r="C2575" s="137"/>
      <c r="D2575" s="135"/>
      <c r="E2575" s="144"/>
      <c r="F2575" s="144"/>
    </row>
    <row r="2576" spans="3:6">
      <c r="C2576" s="137"/>
      <c r="D2576" s="135"/>
      <c r="E2576" s="144"/>
      <c r="F2576" s="144"/>
    </row>
    <row r="2577" spans="3:6">
      <c r="C2577" s="137"/>
      <c r="D2577" s="135"/>
      <c r="E2577" s="144"/>
      <c r="F2577" s="144"/>
    </row>
    <row r="2578" spans="3:6">
      <c r="C2578" s="137"/>
      <c r="D2578" s="135"/>
      <c r="E2578" s="144"/>
      <c r="F2578" s="144"/>
    </row>
    <row r="2579" spans="3:6">
      <c r="C2579" s="137"/>
      <c r="D2579" s="135"/>
      <c r="E2579" s="144"/>
      <c r="F2579" s="144"/>
    </row>
    <row r="2580" spans="3:6">
      <c r="C2580" s="137"/>
      <c r="D2580" s="135"/>
      <c r="E2580" s="144"/>
      <c r="F2580" s="144"/>
    </row>
    <row r="2581" spans="3:6">
      <c r="C2581" s="137"/>
      <c r="D2581" s="135"/>
      <c r="E2581" s="144"/>
      <c r="F2581" s="144"/>
    </row>
    <row r="2582" spans="3:6">
      <c r="C2582" s="137"/>
      <c r="D2582" s="135"/>
      <c r="E2582" s="144"/>
      <c r="F2582" s="144"/>
    </row>
    <row r="2583" spans="3:6">
      <c r="C2583" s="137"/>
      <c r="D2583" s="135"/>
      <c r="E2583" s="144"/>
      <c r="F2583" s="144"/>
    </row>
    <row r="2584" spans="3:6">
      <c r="C2584" s="137"/>
      <c r="D2584" s="135"/>
      <c r="E2584" s="144"/>
      <c r="F2584" s="144"/>
    </row>
    <row r="2585" spans="3:6">
      <c r="C2585" s="137"/>
      <c r="D2585" s="135"/>
      <c r="E2585" s="144"/>
      <c r="F2585" s="144"/>
    </row>
    <row r="2586" spans="3:6">
      <c r="C2586" s="137"/>
      <c r="D2586" s="135"/>
      <c r="E2586" s="144"/>
      <c r="F2586" s="144"/>
    </row>
    <row r="2587" spans="3:6">
      <c r="C2587" s="137"/>
      <c r="D2587" s="135"/>
      <c r="E2587" s="144"/>
      <c r="F2587" s="144"/>
    </row>
    <row r="2588" spans="3:6">
      <c r="C2588" s="137"/>
      <c r="D2588" s="135"/>
      <c r="E2588" s="144"/>
      <c r="F2588" s="144"/>
    </row>
    <row r="2589" spans="3:6">
      <c r="C2589" s="137"/>
      <c r="D2589" s="135"/>
      <c r="E2589" s="144"/>
      <c r="F2589" s="144"/>
    </row>
    <row r="2590" spans="3:6">
      <c r="C2590" s="137"/>
      <c r="D2590" s="135"/>
      <c r="E2590" s="144"/>
      <c r="F2590" s="144"/>
    </row>
    <row r="2591" spans="3:6">
      <c r="C2591" s="137"/>
      <c r="D2591" s="135"/>
      <c r="E2591" s="144"/>
      <c r="F2591" s="144"/>
    </row>
    <row r="2592" spans="3:6">
      <c r="C2592" s="137"/>
      <c r="D2592" s="135"/>
      <c r="E2592" s="144"/>
      <c r="F2592" s="144"/>
    </row>
    <row r="2593" spans="3:6">
      <c r="C2593" s="137"/>
      <c r="D2593" s="135"/>
      <c r="E2593" s="144"/>
      <c r="F2593" s="144"/>
    </row>
    <row r="2594" spans="3:6">
      <c r="C2594" s="137"/>
      <c r="D2594" s="135"/>
      <c r="E2594" s="144"/>
      <c r="F2594" s="144"/>
    </row>
    <row r="2595" spans="3:6">
      <c r="C2595" s="137"/>
      <c r="D2595" s="135"/>
      <c r="E2595" s="144"/>
      <c r="F2595" s="144"/>
    </row>
    <row r="2596" spans="3:6">
      <c r="C2596" s="137"/>
      <c r="D2596" s="135"/>
      <c r="E2596" s="144"/>
      <c r="F2596" s="144"/>
    </row>
    <row r="2597" spans="3:6">
      <c r="C2597" s="137"/>
      <c r="D2597" s="135"/>
      <c r="E2597" s="144"/>
      <c r="F2597" s="144"/>
    </row>
    <row r="2598" spans="3:6">
      <c r="C2598" s="137"/>
      <c r="D2598" s="135"/>
      <c r="E2598" s="144"/>
      <c r="F2598" s="144"/>
    </row>
    <row r="2599" spans="3:6">
      <c r="C2599" s="137"/>
      <c r="D2599" s="135"/>
      <c r="E2599" s="144"/>
      <c r="F2599" s="144"/>
    </row>
    <row r="2600" spans="3:6">
      <c r="C2600" s="137"/>
      <c r="D2600" s="135"/>
      <c r="E2600" s="144"/>
      <c r="F2600" s="144"/>
    </row>
    <row r="2601" spans="3:6">
      <c r="C2601" s="137"/>
      <c r="D2601" s="135"/>
      <c r="E2601" s="144"/>
      <c r="F2601" s="144"/>
    </row>
    <row r="2602" spans="3:6">
      <c r="C2602" s="137"/>
      <c r="D2602" s="135"/>
      <c r="E2602" s="144"/>
      <c r="F2602" s="144"/>
    </row>
    <row r="2603" spans="3:6">
      <c r="C2603" s="137"/>
      <c r="D2603" s="135"/>
      <c r="E2603" s="144"/>
      <c r="F2603" s="144"/>
    </row>
    <row r="2604" spans="3:6">
      <c r="C2604" s="137"/>
      <c r="D2604" s="135"/>
      <c r="E2604" s="144"/>
      <c r="F2604" s="144"/>
    </row>
    <row r="2605" spans="3:6">
      <c r="C2605" s="137"/>
      <c r="D2605" s="135"/>
      <c r="E2605" s="144"/>
      <c r="F2605" s="144"/>
    </row>
    <row r="2606" spans="3:6">
      <c r="C2606" s="137"/>
      <c r="D2606" s="135"/>
      <c r="E2606" s="144"/>
      <c r="F2606" s="144"/>
    </row>
    <row r="2607" spans="3:6">
      <c r="C2607" s="137"/>
      <c r="D2607" s="135"/>
      <c r="E2607" s="144"/>
      <c r="F2607" s="144"/>
    </row>
    <row r="2608" spans="3:6">
      <c r="C2608" s="137"/>
      <c r="D2608" s="135"/>
      <c r="E2608" s="144"/>
      <c r="F2608" s="144"/>
    </row>
    <row r="2609" spans="3:6">
      <c r="C2609" s="137"/>
      <c r="D2609" s="135"/>
      <c r="E2609" s="144"/>
      <c r="F2609" s="144"/>
    </row>
    <row r="2610" spans="3:6">
      <c r="C2610" s="137"/>
      <c r="D2610" s="135"/>
      <c r="E2610" s="144"/>
      <c r="F2610" s="144"/>
    </row>
    <row r="2611" spans="3:6">
      <c r="C2611" s="137"/>
      <c r="D2611" s="135"/>
      <c r="E2611" s="144"/>
      <c r="F2611" s="144"/>
    </row>
    <row r="2612" spans="3:6">
      <c r="C2612" s="137"/>
      <c r="D2612" s="135"/>
      <c r="E2612" s="144"/>
      <c r="F2612" s="144"/>
    </row>
    <row r="2613" spans="3:6">
      <c r="C2613" s="137"/>
      <c r="D2613" s="135"/>
      <c r="E2613" s="144"/>
      <c r="F2613" s="144"/>
    </row>
    <row r="2614" spans="3:6">
      <c r="C2614" s="137"/>
      <c r="D2614" s="135"/>
      <c r="E2614" s="144"/>
      <c r="F2614" s="144"/>
    </row>
    <row r="2615" spans="3:6">
      <c r="C2615" s="137"/>
      <c r="D2615" s="135"/>
      <c r="E2615" s="144"/>
      <c r="F2615" s="144"/>
    </row>
    <row r="2616" spans="3:6">
      <c r="C2616" s="137"/>
      <c r="D2616" s="135"/>
      <c r="E2616" s="144"/>
      <c r="F2616" s="144"/>
    </row>
    <row r="2617" spans="3:6">
      <c r="C2617" s="137"/>
      <c r="D2617" s="135"/>
      <c r="E2617" s="144"/>
      <c r="F2617" s="144"/>
    </row>
    <row r="2618" spans="3:6">
      <c r="C2618" s="137"/>
      <c r="D2618" s="135"/>
      <c r="E2618" s="144"/>
      <c r="F2618" s="144"/>
    </row>
    <row r="2619" spans="3:6">
      <c r="C2619" s="137"/>
      <c r="D2619" s="135"/>
      <c r="E2619" s="144"/>
      <c r="F2619" s="144"/>
    </row>
    <row r="2620" spans="3:6">
      <c r="C2620" s="137"/>
      <c r="D2620" s="135"/>
      <c r="E2620" s="144"/>
      <c r="F2620" s="144"/>
    </row>
    <row r="2621" spans="3:6">
      <c r="C2621" s="137"/>
      <c r="D2621" s="135"/>
      <c r="E2621" s="144"/>
      <c r="F2621" s="144"/>
    </row>
    <row r="2622" spans="3:6">
      <c r="C2622" s="137"/>
      <c r="D2622" s="135"/>
      <c r="E2622" s="144"/>
      <c r="F2622" s="144"/>
    </row>
    <row r="2623" spans="3:6">
      <c r="C2623" s="137"/>
      <c r="D2623" s="135"/>
      <c r="E2623" s="144"/>
      <c r="F2623" s="144"/>
    </row>
    <row r="2624" spans="3:6">
      <c r="C2624" s="137"/>
      <c r="D2624" s="135"/>
      <c r="E2624" s="144"/>
      <c r="F2624" s="144"/>
    </row>
    <row r="2625" spans="3:6">
      <c r="C2625" s="137"/>
      <c r="D2625" s="135"/>
      <c r="E2625" s="144"/>
      <c r="F2625" s="144"/>
    </row>
    <row r="2626" spans="3:6">
      <c r="C2626" s="137"/>
      <c r="D2626" s="135"/>
      <c r="E2626" s="144"/>
      <c r="F2626" s="144"/>
    </row>
    <row r="2627" spans="3:6">
      <c r="C2627" s="137"/>
      <c r="D2627" s="135"/>
      <c r="E2627" s="144"/>
      <c r="F2627" s="144"/>
    </row>
    <row r="2628" spans="3:6">
      <c r="C2628" s="137"/>
      <c r="D2628" s="135"/>
      <c r="E2628" s="144"/>
      <c r="F2628" s="144"/>
    </row>
    <row r="2629" spans="3:6">
      <c r="C2629" s="137"/>
      <c r="D2629" s="135"/>
      <c r="E2629" s="144"/>
      <c r="F2629" s="144"/>
    </row>
    <row r="2630" spans="3:6">
      <c r="C2630" s="137"/>
      <c r="D2630" s="135"/>
      <c r="E2630" s="144"/>
      <c r="F2630" s="144"/>
    </row>
    <row r="2631" spans="3:6">
      <c r="C2631" s="137"/>
      <c r="D2631" s="135"/>
      <c r="E2631" s="144"/>
      <c r="F2631" s="144"/>
    </row>
    <row r="2632" spans="3:6">
      <c r="C2632" s="137"/>
      <c r="D2632" s="135"/>
      <c r="E2632" s="144"/>
      <c r="F2632" s="144"/>
    </row>
    <row r="2633" spans="3:6">
      <c r="C2633" s="137"/>
      <c r="D2633" s="135"/>
      <c r="E2633" s="144"/>
      <c r="F2633" s="144"/>
    </row>
    <row r="2634" spans="3:6">
      <c r="C2634" s="137"/>
      <c r="D2634" s="135"/>
      <c r="E2634" s="144"/>
      <c r="F2634" s="144"/>
    </row>
    <row r="2635" spans="3:6">
      <c r="C2635" s="137"/>
      <c r="D2635" s="135"/>
      <c r="E2635" s="144"/>
      <c r="F2635" s="144"/>
    </row>
    <row r="2636" spans="3:6">
      <c r="C2636" s="137"/>
      <c r="D2636" s="135"/>
      <c r="E2636" s="144"/>
      <c r="F2636" s="144"/>
    </row>
    <row r="2637" spans="3:6">
      <c r="C2637" s="137"/>
      <c r="D2637" s="135"/>
      <c r="E2637" s="144"/>
      <c r="F2637" s="144"/>
    </row>
    <row r="2638" spans="3:6">
      <c r="C2638" s="137"/>
      <c r="D2638" s="135"/>
      <c r="E2638" s="144"/>
      <c r="F2638" s="144"/>
    </row>
    <row r="2639" spans="3:6">
      <c r="C2639" s="137"/>
      <c r="D2639" s="135"/>
      <c r="E2639" s="144"/>
      <c r="F2639" s="144"/>
    </row>
    <row r="2640" spans="3:6">
      <c r="C2640" s="137"/>
      <c r="D2640" s="135"/>
      <c r="E2640" s="144"/>
      <c r="F2640" s="144"/>
    </row>
    <row r="2641" spans="3:6">
      <c r="C2641" s="137"/>
      <c r="D2641" s="135"/>
      <c r="E2641" s="144"/>
      <c r="F2641" s="144"/>
    </row>
    <row r="2642" spans="3:6">
      <c r="C2642" s="137"/>
      <c r="D2642" s="135"/>
      <c r="E2642" s="144"/>
      <c r="F2642" s="144"/>
    </row>
    <row r="2643" spans="3:6">
      <c r="C2643" s="137"/>
      <c r="D2643" s="135"/>
      <c r="E2643" s="144"/>
      <c r="F2643" s="144"/>
    </row>
    <row r="2644" spans="3:6">
      <c r="C2644" s="137"/>
      <c r="D2644" s="135"/>
      <c r="E2644" s="144"/>
      <c r="F2644" s="144"/>
    </row>
    <row r="2645" spans="3:6">
      <c r="C2645" s="137"/>
      <c r="D2645" s="135"/>
      <c r="E2645" s="144"/>
      <c r="F2645" s="144"/>
    </row>
    <row r="2646" spans="3:6">
      <c r="C2646" s="137"/>
      <c r="D2646" s="135"/>
      <c r="E2646" s="144"/>
      <c r="F2646" s="144"/>
    </row>
    <row r="2647" spans="3:6">
      <c r="C2647" s="137"/>
      <c r="D2647" s="135"/>
      <c r="E2647" s="144"/>
      <c r="F2647" s="144"/>
    </row>
    <row r="2648" spans="3:6">
      <c r="C2648" s="137"/>
      <c r="D2648" s="135"/>
      <c r="E2648" s="144"/>
      <c r="F2648" s="144"/>
    </row>
    <row r="2649" spans="3:6">
      <c r="C2649" s="137"/>
      <c r="D2649" s="135"/>
      <c r="E2649" s="144"/>
      <c r="F2649" s="144"/>
    </row>
    <row r="2650" spans="3:6">
      <c r="C2650" s="137"/>
      <c r="D2650" s="135"/>
      <c r="E2650" s="144"/>
      <c r="F2650" s="144"/>
    </row>
    <row r="2651" spans="3:6">
      <c r="C2651" s="137"/>
      <c r="D2651" s="135"/>
      <c r="E2651" s="144"/>
      <c r="F2651" s="144"/>
    </row>
    <row r="2652" spans="3:6">
      <c r="C2652" s="137"/>
      <c r="D2652" s="135"/>
      <c r="E2652" s="144"/>
      <c r="F2652" s="144"/>
    </row>
    <row r="2653" spans="3:6">
      <c r="C2653" s="137"/>
      <c r="D2653" s="135"/>
      <c r="E2653" s="144"/>
      <c r="F2653" s="144"/>
    </row>
    <row r="2654" spans="3:6">
      <c r="C2654" s="137"/>
      <c r="D2654" s="135"/>
      <c r="E2654" s="144"/>
      <c r="F2654" s="144"/>
    </row>
    <row r="2655" spans="3:6">
      <c r="C2655" s="137"/>
      <c r="D2655" s="135"/>
      <c r="E2655" s="144"/>
      <c r="F2655" s="144"/>
    </row>
    <row r="2656" spans="3:6">
      <c r="C2656" s="137"/>
      <c r="D2656" s="135"/>
      <c r="E2656" s="144"/>
      <c r="F2656" s="144"/>
    </row>
    <row r="2657" spans="3:6">
      <c r="C2657" s="137"/>
      <c r="D2657" s="135"/>
      <c r="E2657" s="144"/>
      <c r="F2657" s="144"/>
    </row>
    <row r="2658" spans="3:6">
      <c r="C2658" s="137"/>
      <c r="D2658" s="135"/>
      <c r="E2658" s="144"/>
      <c r="F2658" s="144"/>
    </row>
    <row r="2659" spans="3:6">
      <c r="C2659" s="137"/>
      <c r="D2659" s="135"/>
      <c r="E2659" s="144"/>
      <c r="F2659" s="144"/>
    </row>
    <row r="2660" spans="3:6">
      <c r="C2660" s="137"/>
      <c r="D2660" s="135"/>
      <c r="E2660" s="144"/>
      <c r="F2660" s="144"/>
    </row>
    <row r="2661" spans="3:6">
      <c r="C2661" s="137"/>
      <c r="D2661" s="135"/>
      <c r="E2661" s="144"/>
      <c r="F2661" s="144"/>
    </row>
    <row r="2662" spans="3:6">
      <c r="C2662" s="137"/>
      <c r="D2662" s="135"/>
      <c r="E2662" s="144"/>
      <c r="F2662" s="144"/>
    </row>
    <row r="2663" spans="3:6">
      <c r="C2663" s="137"/>
      <c r="D2663" s="135"/>
      <c r="E2663" s="144"/>
      <c r="F2663" s="144"/>
    </row>
    <row r="2664" spans="3:6">
      <c r="C2664" s="137"/>
      <c r="D2664" s="135"/>
      <c r="E2664" s="144"/>
      <c r="F2664" s="144"/>
    </row>
    <row r="2665" spans="3:6">
      <c r="C2665" s="137"/>
      <c r="D2665" s="135"/>
      <c r="E2665" s="144"/>
      <c r="F2665" s="144"/>
    </row>
    <row r="2666" spans="3:6">
      <c r="C2666" s="137"/>
      <c r="D2666" s="135"/>
      <c r="E2666" s="144"/>
      <c r="F2666" s="144"/>
    </row>
    <row r="2667" spans="3:6">
      <c r="C2667" s="137"/>
      <c r="D2667" s="135"/>
      <c r="E2667" s="144"/>
      <c r="F2667" s="144"/>
    </row>
    <row r="2668" spans="3:6">
      <c r="C2668" s="137"/>
      <c r="D2668" s="135"/>
      <c r="E2668" s="144"/>
      <c r="F2668" s="144"/>
    </row>
    <row r="2669" spans="3:6">
      <c r="C2669" s="137"/>
      <c r="D2669" s="135"/>
      <c r="E2669" s="144"/>
      <c r="F2669" s="144"/>
    </row>
    <row r="2670" spans="3:6">
      <c r="C2670" s="137"/>
      <c r="D2670" s="135"/>
      <c r="E2670" s="144"/>
      <c r="F2670" s="144"/>
    </row>
    <row r="2671" spans="3:6">
      <c r="C2671" s="137"/>
      <c r="D2671" s="135"/>
      <c r="E2671" s="144"/>
      <c r="F2671" s="144"/>
    </row>
    <row r="2672" spans="3:6">
      <c r="C2672" s="137"/>
      <c r="D2672" s="135"/>
      <c r="E2672" s="144"/>
      <c r="F2672" s="144"/>
    </row>
    <row r="2673" spans="3:6">
      <c r="C2673" s="137"/>
      <c r="D2673" s="135"/>
      <c r="E2673" s="144"/>
      <c r="F2673" s="144"/>
    </row>
    <row r="2674" spans="3:6">
      <c r="C2674" s="137"/>
      <c r="D2674" s="135"/>
      <c r="E2674" s="144"/>
      <c r="F2674" s="144"/>
    </row>
    <row r="2675" spans="3:6">
      <c r="C2675" s="137"/>
      <c r="D2675" s="135"/>
      <c r="E2675" s="144"/>
      <c r="F2675" s="144"/>
    </row>
    <row r="2676" spans="3:6">
      <c r="C2676" s="137"/>
      <c r="D2676" s="135"/>
      <c r="E2676" s="144"/>
      <c r="F2676" s="144"/>
    </row>
    <row r="2677" spans="3:6">
      <c r="C2677" s="137"/>
      <c r="D2677" s="135"/>
      <c r="E2677" s="144"/>
      <c r="F2677" s="144"/>
    </row>
    <row r="2678" spans="3:6">
      <c r="C2678" s="137"/>
      <c r="D2678" s="135"/>
      <c r="E2678" s="144"/>
      <c r="F2678" s="144"/>
    </row>
    <row r="2679" spans="3:6">
      <c r="C2679" s="137"/>
      <c r="D2679" s="135"/>
      <c r="E2679" s="144"/>
      <c r="F2679" s="144"/>
    </row>
    <row r="2680" spans="3:6">
      <c r="C2680" s="137"/>
      <c r="D2680" s="135"/>
      <c r="E2680" s="144"/>
      <c r="F2680" s="144"/>
    </row>
    <row r="2681" spans="3:6">
      <c r="C2681" s="137"/>
      <c r="D2681" s="135"/>
      <c r="E2681" s="144"/>
      <c r="F2681" s="144"/>
    </row>
    <row r="2682" spans="3:6">
      <c r="C2682" s="137"/>
      <c r="D2682" s="135"/>
      <c r="E2682" s="144"/>
      <c r="F2682" s="144"/>
    </row>
    <row r="2683" spans="3:6">
      <c r="C2683" s="137"/>
      <c r="D2683" s="135"/>
      <c r="E2683" s="144"/>
      <c r="F2683" s="144"/>
    </row>
    <row r="2684" spans="3:6">
      <c r="C2684" s="137"/>
      <c r="D2684" s="135"/>
      <c r="E2684" s="144"/>
      <c r="F2684" s="144"/>
    </row>
    <row r="2685" spans="3:6">
      <c r="C2685" s="137"/>
      <c r="D2685" s="135"/>
      <c r="E2685" s="144"/>
      <c r="F2685" s="144"/>
    </row>
    <row r="2686" spans="3:6">
      <c r="C2686" s="137"/>
      <c r="D2686" s="135"/>
      <c r="E2686" s="144"/>
      <c r="F2686" s="144"/>
    </row>
    <row r="2687" spans="3:6">
      <c r="C2687" s="137"/>
      <c r="D2687" s="135"/>
      <c r="E2687" s="144"/>
      <c r="F2687" s="144"/>
    </row>
    <row r="2688" spans="3:6">
      <c r="C2688" s="137"/>
      <c r="D2688" s="135"/>
      <c r="E2688" s="144"/>
      <c r="F2688" s="144"/>
    </row>
    <row r="2689" spans="3:6">
      <c r="C2689" s="137"/>
      <c r="D2689" s="135"/>
      <c r="E2689" s="144"/>
      <c r="F2689" s="144"/>
    </row>
    <row r="2690" spans="3:6">
      <c r="C2690" s="137"/>
      <c r="D2690" s="135"/>
      <c r="E2690" s="144"/>
      <c r="F2690" s="144"/>
    </row>
    <row r="2691" spans="3:6">
      <c r="C2691" s="137"/>
      <c r="D2691" s="135"/>
      <c r="E2691" s="144"/>
      <c r="F2691" s="144"/>
    </row>
    <row r="2692" spans="3:6">
      <c r="C2692" s="137"/>
      <c r="D2692" s="135"/>
      <c r="E2692" s="144"/>
      <c r="F2692" s="144"/>
    </row>
    <row r="2693" spans="3:6">
      <c r="C2693" s="137"/>
      <c r="D2693" s="135"/>
      <c r="E2693" s="144"/>
      <c r="F2693" s="144"/>
    </row>
    <row r="2694" spans="3:6">
      <c r="C2694" s="137"/>
      <c r="D2694" s="135"/>
      <c r="E2694" s="144"/>
      <c r="F2694" s="144"/>
    </row>
    <row r="2695" spans="3:6">
      <c r="C2695" s="137"/>
      <c r="D2695" s="135"/>
      <c r="E2695" s="144"/>
      <c r="F2695" s="144"/>
    </row>
    <row r="2696" spans="3:6">
      <c r="C2696" s="137"/>
      <c r="D2696" s="135"/>
      <c r="E2696" s="144"/>
      <c r="F2696" s="144"/>
    </row>
    <row r="2697" spans="3:6">
      <c r="C2697" s="137"/>
      <c r="D2697" s="135"/>
      <c r="E2697" s="144"/>
      <c r="F2697" s="144"/>
    </row>
    <row r="2698" spans="3:6">
      <c r="C2698" s="137"/>
      <c r="D2698" s="135"/>
      <c r="E2698" s="144"/>
      <c r="F2698" s="144"/>
    </row>
    <row r="2699" spans="3:6">
      <c r="C2699" s="137"/>
      <c r="D2699" s="135"/>
      <c r="E2699" s="144"/>
      <c r="F2699" s="144"/>
    </row>
    <row r="2700" spans="3:6">
      <c r="C2700" s="137"/>
      <c r="D2700" s="135"/>
      <c r="E2700" s="144"/>
      <c r="F2700" s="144"/>
    </row>
    <row r="2701" spans="3:6">
      <c r="C2701" s="137"/>
      <c r="D2701" s="135"/>
      <c r="E2701" s="144"/>
      <c r="F2701" s="144"/>
    </row>
    <row r="2702" spans="3:6">
      <c r="C2702" s="137"/>
      <c r="D2702" s="135"/>
      <c r="E2702" s="144"/>
      <c r="F2702" s="144"/>
    </row>
    <row r="2703" spans="3:6">
      <c r="C2703" s="137"/>
      <c r="D2703" s="135"/>
      <c r="E2703" s="144"/>
      <c r="F2703" s="144"/>
    </row>
    <row r="2704" spans="3:6">
      <c r="C2704" s="137"/>
      <c r="D2704" s="135"/>
      <c r="E2704" s="144"/>
      <c r="F2704" s="144"/>
    </row>
    <row r="2705" spans="3:6">
      <c r="C2705" s="137"/>
      <c r="D2705" s="135"/>
      <c r="E2705" s="144"/>
      <c r="F2705" s="144"/>
    </row>
    <row r="2706" spans="3:6">
      <c r="C2706" s="137"/>
      <c r="D2706" s="135"/>
      <c r="E2706" s="144"/>
      <c r="F2706" s="144"/>
    </row>
    <row r="2707" spans="3:6">
      <c r="C2707" s="137"/>
      <c r="D2707" s="135"/>
      <c r="E2707" s="144"/>
      <c r="F2707" s="144"/>
    </row>
    <row r="2708" spans="3:6">
      <c r="C2708" s="137"/>
      <c r="D2708" s="135"/>
      <c r="E2708" s="144"/>
      <c r="F2708" s="144"/>
    </row>
    <row r="2709" spans="3:6">
      <c r="C2709" s="137"/>
      <c r="D2709" s="135"/>
      <c r="E2709" s="144"/>
      <c r="F2709" s="144"/>
    </row>
    <row r="2710" spans="3:6">
      <c r="C2710" s="137"/>
      <c r="D2710" s="135"/>
      <c r="E2710" s="144"/>
      <c r="F2710" s="144"/>
    </row>
    <row r="2711" spans="3:6">
      <c r="C2711" s="137"/>
      <c r="D2711" s="135"/>
      <c r="E2711" s="144"/>
      <c r="F2711" s="144"/>
    </row>
    <row r="2712" spans="3:6">
      <c r="C2712" s="137"/>
      <c r="D2712" s="135"/>
      <c r="E2712" s="144"/>
      <c r="F2712" s="144"/>
    </row>
    <row r="2713" spans="3:6">
      <c r="C2713" s="137"/>
      <c r="D2713" s="135"/>
      <c r="E2713" s="144"/>
      <c r="F2713" s="144"/>
    </row>
    <row r="2714" spans="3:6">
      <c r="C2714" s="137"/>
      <c r="D2714" s="135"/>
      <c r="E2714" s="144"/>
      <c r="F2714" s="144"/>
    </row>
    <row r="2715" spans="3:6">
      <c r="C2715" s="137"/>
      <c r="D2715" s="135"/>
      <c r="E2715" s="144"/>
      <c r="F2715" s="144"/>
    </row>
    <row r="2716" spans="3:6">
      <c r="C2716" s="137"/>
      <c r="D2716" s="135"/>
      <c r="E2716" s="144"/>
      <c r="F2716" s="144"/>
    </row>
    <row r="2717" spans="3:6">
      <c r="C2717" s="137"/>
      <c r="D2717" s="135"/>
      <c r="E2717" s="144"/>
      <c r="F2717" s="144"/>
    </row>
    <row r="2718" spans="3:6">
      <c r="C2718" s="137"/>
      <c r="D2718" s="135"/>
      <c r="E2718" s="144"/>
      <c r="F2718" s="144"/>
    </row>
    <row r="2719" spans="3:6">
      <c r="C2719" s="137"/>
      <c r="D2719" s="135"/>
      <c r="E2719" s="144"/>
      <c r="F2719" s="144"/>
    </row>
    <row r="2720" spans="3:6">
      <c r="C2720" s="137"/>
      <c r="D2720" s="135"/>
      <c r="E2720" s="144"/>
      <c r="F2720" s="144"/>
    </row>
    <row r="2721" spans="3:6">
      <c r="C2721" s="137"/>
      <c r="D2721" s="135"/>
      <c r="E2721" s="144"/>
      <c r="F2721" s="144"/>
    </row>
    <row r="2722" spans="3:6">
      <c r="C2722" s="137"/>
      <c r="D2722" s="135"/>
      <c r="E2722" s="144"/>
      <c r="F2722" s="144"/>
    </row>
    <row r="2723" spans="3:6">
      <c r="C2723" s="137"/>
      <c r="D2723" s="135"/>
      <c r="E2723" s="144"/>
      <c r="F2723" s="144"/>
    </row>
    <row r="2724" spans="3:6">
      <c r="C2724" s="137"/>
      <c r="D2724" s="135"/>
      <c r="E2724" s="144"/>
      <c r="F2724" s="144"/>
    </row>
    <row r="2725" spans="3:6">
      <c r="C2725" s="137"/>
      <c r="D2725" s="135"/>
      <c r="E2725" s="144"/>
      <c r="F2725" s="144"/>
    </row>
    <row r="2726" spans="3:6">
      <c r="C2726" s="137"/>
      <c r="D2726" s="135"/>
      <c r="E2726" s="144"/>
      <c r="F2726" s="144"/>
    </row>
    <row r="2727" spans="3:6">
      <c r="C2727" s="137"/>
      <c r="D2727" s="135"/>
      <c r="E2727" s="144"/>
      <c r="F2727" s="144"/>
    </row>
    <row r="2728" spans="3:6">
      <c r="C2728" s="137"/>
      <c r="D2728" s="135"/>
      <c r="E2728" s="144"/>
      <c r="F2728" s="144"/>
    </row>
    <row r="2729" spans="3:6">
      <c r="C2729" s="137"/>
      <c r="D2729" s="135"/>
      <c r="E2729" s="144"/>
      <c r="F2729" s="144"/>
    </row>
    <row r="2730" spans="3:6">
      <c r="C2730" s="137"/>
      <c r="D2730" s="135"/>
      <c r="E2730" s="144"/>
      <c r="F2730" s="144"/>
    </row>
    <row r="2731" spans="3:6">
      <c r="C2731" s="137"/>
      <c r="D2731" s="135"/>
      <c r="E2731" s="144"/>
      <c r="F2731" s="144"/>
    </row>
    <row r="2732" spans="3:6">
      <c r="C2732" s="137"/>
      <c r="D2732" s="135"/>
      <c r="E2732" s="144"/>
      <c r="F2732" s="144"/>
    </row>
    <row r="2733" spans="3:6">
      <c r="C2733" s="137"/>
      <c r="D2733" s="135"/>
      <c r="E2733" s="144"/>
      <c r="F2733" s="144"/>
    </row>
    <row r="2734" spans="3:6">
      <c r="C2734" s="137"/>
      <c r="D2734" s="135"/>
      <c r="E2734" s="144"/>
      <c r="F2734" s="144"/>
    </row>
    <row r="2735" spans="3:6">
      <c r="C2735" s="137"/>
      <c r="D2735" s="135"/>
      <c r="E2735" s="144"/>
      <c r="F2735" s="144"/>
    </row>
    <row r="2736" spans="3:6">
      <c r="C2736" s="137"/>
      <c r="D2736" s="135"/>
      <c r="E2736" s="144"/>
      <c r="F2736" s="144"/>
    </row>
    <row r="2737" spans="3:6">
      <c r="C2737" s="137"/>
      <c r="D2737" s="135"/>
      <c r="E2737" s="144"/>
      <c r="F2737" s="144"/>
    </row>
    <row r="2738" spans="3:6">
      <c r="C2738" s="137"/>
      <c r="D2738" s="135"/>
      <c r="E2738" s="144"/>
      <c r="F2738" s="144"/>
    </row>
    <row r="2739" spans="3:6">
      <c r="C2739" s="137"/>
      <c r="D2739" s="135"/>
      <c r="E2739" s="144"/>
      <c r="F2739" s="144"/>
    </row>
    <row r="2740" spans="3:6">
      <c r="C2740" s="137"/>
      <c r="D2740" s="135"/>
      <c r="E2740" s="144"/>
      <c r="F2740" s="144"/>
    </row>
    <row r="2741" spans="3:6">
      <c r="C2741" s="137"/>
      <c r="D2741" s="135"/>
      <c r="E2741" s="144"/>
      <c r="F2741" s="144"/>
    </row>
    <row r="2742" spans="3:6">
      <c r="C2742" s="137"/>
      <c r="D2742" s="135"/>
      <c r="E2742" s="144"/>
      <c r="F2742" s="144"/>
    </row>
    <row r="2743" spans="3:6">
      <c r="C2743" s="137"/>
      <c r="D2743" s="135"/>
      <c r="E2743" s="144"/>
      <c r="F2743" s="144"/>
    </row>
    <row r="2744" spans="3:6">
      <c r="C2744" s="137"/>
      <c r="D2744" s="135"/>
      <c r="E2744" s="144"/>
      <c r="F2744" s="144"/>
    </row>
    <row r="2745" spans="3:6">
      <c r="C2745" s="137"/>
      <c r="D2745" s="135"/>
      <c r="E2745" s="144"/>
      <c r="F2745" s="144"/>
    </row>
    <row r="2746" spans="3:6">
      <c r="C2746" s="137"/>
      <c r="D2746" s="135"/>
      <c r="E2746" s="144"/>
      <c r="F2746" s="144"/>
    </row>
    <row r="2747" spans="3:6">
      <c r="C2747" s="137"/>
      <c r="D2747" s="135"/>
      <c r="E2747" s="144"/>
      <c r="F2747" s="144"/>
    </row>
    <row r="2748" spans="3:6">
      <c r="C2748" s="137"/>
      <c r="D2748" s="135"/>
      <c r="E2748" s="144"/>
      <c r="F2748" s="144"/>
    </row>
    <row r="2749" spans="3:6">
      <c r="C2749" s="137"/>
      <c r="D2749" s="135"/>
      <c r="E2749" s="144"/>
      <c r="F2749" s="144"/>
    </row>
    <row r="2750" spans="3:6">
      <c r="C2750" s="137"/>
      <c r="D2750" s="135"/>
      <c r="E2750" s="144"/>
      <c r="F2750" s="144"/>
    </row>
    <row r="2751" spans="3:6">
      <c r="C2751" s="137"/>
      <c r="D2751" s="135"/>
      <c r="E2751" s="144"/>
      <c r="F2751" s="144"/>
    </row>
    <row r="2752" spans="3:6">
      <c r="C2752" s="137"/>
      <c r="D2752" s="135"/>
      <c r="E2752" s="144"/>
      <c r="F2752" s="144"/>
    </row>
    <row r="2753" spans="3:36">
      <c r="C2753" s="137"/>
      <c r="D2753" s="135"/>
      <c r="E2753" s="144"/>
      <c r="F2753" s="144"/>
    </row>
    <row r="2754" spans="3:36">
      <c r="C2754" s="137"/>
      <c r="D2754" s="135"/>
      <c r="E2754" s="144"/>
      <c r="F2754" s="144"/>
    </row>
    <row r="2755" spans="3:36">
      <c r="C2755" s="137"/>
      <c r="D2755" s="135"/>
      <c r="E2755" s="144"/>
      <c r="F2755" s="144"/>
    </row>
    <row r="2756" spans="3:36">
      <c r="C2756" s="137"/>
      <c r="D2756" s="135"/>
      <c r="E2756" s="144"/>
      <c r="F2756" s="144"/>
    </row>
    <row r="2757" spans="3:36">
      <c r="C2757" s="137"/>
      <c r="D2757" s="135"/>
      <c r="E2757" s="144"/>
      <c r="F2757" s="144"/>
    </row>
    <row r="2758" spans="3:36">
      <c r="C2758" s="137"/>
      <c r="D2758" s="135"/>
      <c r="E2758" s="144"/>
      <c r="F2758" s="144"/>
      <c r="AI2758" s="135"/>
      <c r="AJ2758" s="135"/>
    </row>
    <row r="2759" spans="3:36">
      <c r="C2759" s="137"/>
      <c r="D2759" s="135"/>
      <c r="E2759" s="144"/>
      <c r="F2759" s="144"/>
      <c r="AI2759" s="135"/>
      <c r="AJ2759" s="135"/>
    </row>
    <row r="2760" spans="3:36">
      <c r="C2760" s="137"/>
      <c r="D2760" s="135"/>
      <c r="E2760" s="144"/>
      <c r="F2760" s="144"/>
    </row>
    <row r="2761" spans="3:36">
      <c r="C2761" s="137"/>
      <c r="D2761" s="135"/>
      <c r="E2761" s="144"/>
      <c r="F2761" s="144"/>
    </row>
    <row r="2762" spans="3:36">
      <c r="C2762" s="137"/>
      <c r="D2762" s="135"/>
      <c r="E2762" s="144"/>
      <c r="F2762" s="144"/>
    </row>
    <row r="2763" spans="3:36">
      <c r="C2763" s="137"/>
      <c r="D2763" s="135"/>
      <c r="E2763" s="144"/>
      <c r="F2763" s="144"/>
    </row>
    <row r="2764" spans="3:36">
      <c r="C2764" s="137"/>
      <c r="D2764" s="135"/>
      <c r="E2764" s="144"/>
      <c r="F2764" s="144"/>
    </row>
    <row r="2765" spans="3:36">
      <c r="C2765" s="137"/>
      <c r="D2765" s="135"/>
      <c r="E2765" s="144"/>
      <c r="F2765" s="144"/>
    </row>
  </sheetData>
  <phoneticPr fontId="8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A0C2F-37B1-45D2-AB9B-CFAE6376D4D6}">
  <sheetPr>
    <tabColor rgb="FFFFC000"/>
  </sheetPr>
  <dimension ref="A1:AL61"/>
  <sheetViews>
    <sheetView zoomScale="70" zoomScaleNormal="70" workbookViewId="0">
      <selection activeCell="R35" sqref="R35"/>
    </sheetView>
  </sheetViews>
  <sheetFormatPr defaultRowHeight="14.15"/>
  <cols>
    <col min="1" max="1" width="8.53515625" style="35" bestFit="1" customWidth="1"/>
    <col min="2" max="2" width="32.765625" style="35" bestFit="1" customWidth="1"/>
    <col min="3" max="6" width="6.53515625" style="35" customWidth="1"/>
    <col min="7" max="7" width="10.3046875" style="35" bestFit="1" customWidth="1"/>
    <col min="8" max="8" width="19.765625" style="35" bestFit="1" customWidth="1"/>
    <col min="9" max="9" width="5.15234375" style="35" customWidth="1"/>
    <col min="10" max="10" width="2.3046875" style="35" bestFit="1" customWidth="1"/>
    <col min="11" max="11" width="4" style="35" customWidth="1"/>
    <col min="12" max="12" width="5.15234375" style="35" bestFit="1" customWidth="1"/>
    <col min="13" max="13" width="2.3046875" style="35" bestFit="1" customWidth="1"/>
    <col min="14" max="14" width="4" style="35" customWidth="1"/>
    <col min="15" max="15" width="5.3828125" style="35" bestFit="1" customWidth="1"/>
    <col min="16" max="16" width="2.3046875" style="35" bestFit="1" customWidth="1"/>
    <col min="17" max="17" width="3.921875" style="35" bestFit="1" customWidth="1"/>
    <col min="18" max="19" width="9.23046875" style="35"/>
    <col min="20" max="20" width="11.15234375" style="35" bestFit="1" customWidth="1"/>
    <col min="21" max="22" width="5.4609375" style="35" bestFit="1" customWidth="1"/>
    <col min="23" max="23" width="8.53515625" style="35" bestFit="1" customWidth="1"/>
    <col min="24" max="24" width="13.15234375" style="35" bestFit="1" customWidth="1"/>
    <col min="25" max="25" width="13.15234375" style="35" customWidth="1"/>
    <col min="26" max="26" width="20" style="35" bestFit="1" customWidth="1"/>
    <col min="27" max="27" width="28.53515625" style="35" bestFit="1" customWidth="1"/>
    <col min="28" max="28" width="12.921875" style="35" bestFit="1" customWidth="1"/>
    <col min="29" max="29" width="12.921875" style="35" customWidth="1"/>
    <col min="30" max="30" width="20" style="35" bestFit="1" customWidth="1"/>
    <col min="31" max="31" width="28.4609375" style="35" bestFit="1" customWidth="1"/>
    <col min="32" max="32" width="12.921875" style="35" bestFit="1" customWidth="1"/>
    <col min="33" max="33" width="12.921875" style="35" customWidth="1"/>
    <col min="34" max="34" width="20" style="35" bestFit="1" customWidth="1"/>
    <col min="35" max="35" width="28.53515625" style="35" bestFit="1" customWidth="1"/>
    <col min="36" max="36" width="9.23046875" style="35"/>
    <col min="37" max="37" width="30.84375" style="35" bestFit="1" customWidth="1"/>
    <col min="38" max="16384" width="9.23046875" style="35"/>
  </cols>
  <sheetData>
    <row r="1" spans="1:38">
      <c r="A1" s="35" t="s">
        <v>208</v>
      </c>
      <c r="B1" s="35">
        <v>25</v>
      </c>
      <c r="G1" s="57" t="s">
        <v>209</v>
      </c>
    </row>
    <row r="2" spans="1:38" ht="14.6" thickBot="1">
      <c r="A2" s="34"/>
      <c r="B2" s="34"/>
      <c r="C2" s="34"/>
      <c r="D2" s="34"/>
      <c r="E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38" ht="14.6" thickBot="1">
      <c r="A3" s="64"/>
      <c r="B3" s="64"/>
      <c r="C3" s="65" t="s">
        <v>156</v>
      </c>
      <c r="D3" s="65" t="s">
        <v>158</v>
      </c>
      <c r="E3" s="65" t="s">
        <v>157</v>
      </c>
      <c r="G3" s="36" t="s">
        <v>164</v>
      </c>
      <c r="H3" s="37"/>
      <c r="I3" s="290" t="s">
        <v>165</v>
      </c>
      <c r="J3" s="290"/>
      <c r="K3" s="290"/>
      <c r="L3" s="290" t="s">
        <v>166</v>
      </c>
      <c r="M3" s="290"/>
      <c r="N3" s="290"/>
      <c r="O3" s="290" t="s">
        <v>167</v>
      </c>
      <c r="P3" s="290"/>
      <c r="Q3" s="290"/>
      <c r="T3" s="38"/>
      <c r="U3" s="38"/>
      <c r="V3" s="38"/>
      <c r="W3" s="38"/>
      <c r="X3" s="39" t="s">
        <v>165</v>
      </c>
      <c r="Y3" s="39" t="s">
        <v>165</v>
      </c>
      <c r="Z3" s="39" t="s">
        <v>165</v>
      </c>
      <c r="AA3" s="39" t="s">
        <v>165</v>
      </c>
      <c r="AB3" s="39" t="s">
        <v>166</v>
      </c>
      <c r="AC3" s="39" t="s">
        <v>166</v>
      </c>
      <c r="AD3" s="39" t="s">
        <v>166</v>
      </c>
      <c r="AE3" s="39" t="s">
        <v>166</v>
      </c>
      <c r="AF3" s="39" t="s">
        <v>167</v>
      </c>
      <c r="AG3" s="39" t="s">
        <v>167</v>
      </c>
      <c r="AH3" s="39" t="s">
        <v>167</v>
      </c>
      <c r="AI3" s="39" t="s">
        <v>167</v>
      </c>
      <c r="AK3" s="40" t="s">
        <v>168</v>
      </c>
      <c r="AL3" s="40"/>
    </row>
    <row r="4" spans="1:38" ht="17.600000000000001" thickTop="1">
      <c r="A4" s="296" t="s">
        <v>169</v>
      </c>
      <c r="B4" s="60" t="s">
        <v>170</v>
      </c>
      <c r="C4" s="61">
        <f t="shared" ref="C4:C9" si="0">I4-$B$1</f>
        <v>15.769999999999996</v>
      </c>
      <c r="D4" s="61">
        <f>L4-$B$1</f>
        <v>11.880000000000003</v>
      </c>
      <c r="E4" s="59"/>
      <c r="G4" s="291" t="s">
        <v>169</v>
      </c>
      <c r="H4" s="41" t="s">
        <v>170</v>
      </c>
      <c r="I4" s="42">
        <f>X15</f>
        <v>40.769999999999996</v>
      </c>
      <c r="J4" s="41" t="s">
        <v>171</v>
      </c>
      <c r="K4" s="43">
        <f>X16</f>
        <v>6.1261815186949926</v>
      </c>
      <c r="L4" s="42">
        <f>AB15</f>
        <v>36.880000000000003</v>
      </c>
      <c r="M4" s="41" t="s">
        <v>171</v>
      </c>
      <c r="N4" s="43">
        <f>AB16</f>
        <v>0.39949968710876443</v>
      </c>
      <c r="O4" s="292"/>
      <c r="P4" s="292"/>
      <c r="Q4" s="292"/>
      <c r="T4" s="38" t="s">
        <v>172</v>
      </c>
      <c r="U4" s="38" t="s">
        <v>173</v>
      </c>
      <c r="V4" s="38" t="s">
        <v>174</v>
      </c>
      <c r="W4" s="38" t="s">
        <v>175</v>
      </c>
      <c r="X4" s="38" t="s">
        <v>176</v>
      </c>
      <c r="Y4" s="38" t="s">
        <v>299</v>
      </c>
      <c r="Z4" s="38" t="s">
        <v>177</v>
      </c>
      <c r="AA4" s="38" t="s">
        <v>178</v>
      </c>
      <c r="AB4" s="38" t="s">
        <v>176</v>
      </c>
      <c r="AC4" s="38" t="s">
        <v>299</v>
      </c>
      <c r="AD4" s="38" t="s">
        <v>177</v>
      </c>
      <c r="AE4" s="38" t="s">
        <v>178</v>
      </c>
      <c r="AF4" s="38" t="s">
        <v>176</v>
      </c>
      <c r="AG4" s="38" t="s">
        <v>299</v>
      </c>
      <c r="AH4" s="38" t="s">
        <v>177</v>
      </c>
      <c r="AI4" s="38" t="s">
        <v>178</v>
      </c>
      <c r="AK4" s="40" t="s">
        <v>165</v>
      </c>
      <c r="AL4" s="40">
        <v>1.0059999999999999E-2</v>
      </c>
    </row>
    <row r="5" spans="1:38">
      <c r="A5" s="296"/>
      <c r="B5" s="60" t="s">
        <v>179</v>
      </c>
      <c r="C5" s="61">
        <f t="shared" si="0"/>
        <v>12.75</v>
      </c>
      <c r="D5" s="61">
        <f>L5-$B$1</f>
        <v>11.900000000000006</v>
      </c>
      <c r="E5" s="59"/>
      <c r="G5" s="291"/>
      <c r="H5" s="41" t="s">
        <v>179</v>
      </c>
      <c r="I5" s="42">
        <f>X41</f>
        <v>37.75</v>
      </c>
      <c r="J5" s="41" t="s">
        <v>171</v>
      </c>
      <c r="K5" s="43">
        <f>X42</f>
        <v>1.2196310917650477</v>
      </c>
      <c r="L5" s="42">
        <f>AB41</f>
        <v>36.900000000000006</v>
      </c>
      <c r="M5" s="41" t="s">
        <v>171</v>
      </c>
      <c r="N5" s="43">
        <f>AB42</f>
        <v>0.43874821936960606</v>
      </c>
      <c r="O5" s="292"/>
      <c r="P5" s="292"/>
      <c r="Q5" s="292"/>
      <c r="T5" s="44">
        <v>44266</v>
      </c>
      <c r="U5" s="35" t="s">
        <v>180</v>
      </c>
      <c r="V5" s="35" t="s">
        <v>181</v>
      </c>
      <c r="W5" s="35" t="s">
        <v>169</v>
      </c>
      <c r="X5" s="35">
        <v>37.6</v>
      </c>
      <c r="Y5" s="35">
        <f>X5-$B$1</f>
        <v>12.600000000000001</v>
      </c>
      <c r="Z5" s="35">
        <v>52</v>
      </c>
      <c r="AA5" s="45">
        <f t="shared" ref="AA5:AA14" si="1">Z5/100/$AL$4</f>
        <v>51.689860834990064</v>
      </c>
      <c r="AB5" s="35">
        <v>35.799999999999997</v>
      </c>
      <c r="AC5" s="35">
        <f>AB5-$B$1</f>
        <v>10.799999999999997</v>
      </c>
      <c r="AD5" s="35">
        <v>38</v>
      </c>
      <c r="AE5" s="45">
        <f t="shared" ref="AE5:AE14" si="2">AD5/100/$AL$5</f>
        <v>32.121724429416737</v>
      </c>
      <c r="AK5" s="40" t="s">
        <v>166</v>
      </c>
      <c r="AL5" s="40">
        <v>1.183E-2</v>
      </c>
    </row>
    <row r="6" spans="1:38">
      <c r="A6" s="296"/>
      <c r="B6" s="60" t="s">
        <v>182</v>
      </c>
      <c r="C6" s="61">
        <f t="shared" si="0"/>
        <v>14.427777777777784</v>
      </c>
      <c r="D6" s="61">
        <f>L6-$B$1</f>
        <v>11.888888888888886</v>
      </c>
      <c r="E6" s="59"/>
      <c r="G6" s="291"/>
      <c r="H6" s="41" t="s">
        <v>182</v>
      </c>
      <c r="I6" s="42">
        <f>X58</f>
        <v>39.427777777777784</v>
      </c>
      <c r="J6" s="41" t="s">
        <v>171</v>
      </c>
      <c r="K6" s="43">
        <f>X59</f>
        <v>4.874742791568587</v>
      </c>
      <c r="L6" s="42">
        <f>AB58</f>
        <v>36.888888888888886</v>
      </c>
      <c r="M6" s="41" t="s">
        <v>171</v>
      </c>
      <c r="N6" s="43">
        <f>AB59</f>
        <v>0.41751764951235465</v>
      </c>
      <c r="O6" s="292"/>
      <c r="P6" s="292"/>
      <c r="Q6" s="292"/>
      <c r="T6" s="44">
        <v>44266</v>
      </c>
      <c r="U6" s="35" t="s">
        <v>183</v>
      </c>
      <c r="V6" s="35" t="s">
        <v>181</v>
      </c>
      <c r="W6" s="35" t="s">
        <v>169</v>
      </c>
      <c r="X6" s="35">
        <v>37.9</v>
      </c>
      <c r="Y6" s="35">
        <f t="shared" ref="Y6:Y14" si="3">X6-$B$1</f>
        <v>12.899999999999999</v>
      </c>
      <c r="Z6" s="35">
        <v>50</v>
      </c>
      <c r="AA6" s="45">
        <f t="shared" si="1"/>
        <v>49.70178926441352</v>
      </c>
      <c r="AB6" s="35">
        <v>37.4</v>
      </c>
      <c r="AC6" s="35">
        <f t="shared" ref="AC6:AC14" si="4">AB6-$B$1</f>
        <v>12.399999999999999</v>
      </c>
      <c r="AD6" s="35">
        <v>40</v>
      </c>
      <c r="AE6" s="45">
        <f t="shared" si="2"/>
        <v>33.812341504649197</v>
      </c>
      <c r="AK6" s="40" t="s">
        <v>167</v>
      </c>
      <c r="AL6" s="40">
        <v>1.103E-2</v>
      </c>
    </row>
    <row r="7" spans="1:38">
      <c r="A7" s="296" t="s">
        <v>184</v>
      </c>
      <c r="B7" s="60" t="s">
        <v>170</v>
      </c>
      <c r="C7" s="61">
        <f t="shared" si="0"/>
        <v>16.750000000000007</v>
      </c>
      <c r="D7" s="59"/>
      <c r="E7" s="61">
        <f>O7-$B$1</f>
        <v>12.200000000000003</v>
      </c>
      <c r="G7" s="291" t="s">
        <v>184</v>
      </c>
      <c r="H7" s="41" t="s">
        <v>170</v>
      </c>
      <c r="I7" s="42">
        <f>X28</f>
        <v>41.750000000000007</v>
      </c>
      <c r="J7" s="41" t="s">
        <v>171</v>
      </c>
      <c r="K7" s="43">
        <f>X29</f>
        <v>6.3545652880428651</v>
      </c>
      <c r="L7" s="292"/>
      <c r="M7" s="292"/>
      <c r="N7" s="292"/>
      <c r="O7" s="42">
        <f>AF28</f>
        <v>37.200000000000003</v>
      </c>
      <c r="P7" s="41" t="s">
        <v>171</v>
      </c>
      <c r="Q7" s="43">
        <f>AF29</f>
        <v>0.61481704595757558</v>
      </c>
      <c r="T7" s="44">
        <v>44266</v>
      </c>
      <c r="U7" s="35" t="s">
        <v>185</v>
      </c>
      <c r="V7" s="35" t="s">
        <v>181</v>
      </c>
      <c r="W7" s="35" t="s">
        <v>169</v>
      </c>
      <c r="X7" s="35">
        <v>36.9</v>
      </c>
      <c r="Y7" s="35">
        <f t="shared" si="3"/>
        <v>11.899999999999999</v>
      </c>
      <c r="Z7" s="35">
        <v>48</v>
      </c>
      <c r="AA7" s="45">
        <f t="shared" si="1"/>
        <v>47.713717693836976</v>
      </c>
      <c r="AB7" s="35">
        <v>36.799999999999997</v>
      </c>
      <c r="AC7" s="35">
        <f t="shared" si="4"/>
        <v>11.799999999999997</v>
      </c>
      <c r="AD7" s="35">
        <v>42</v>
      </c>
      <c r="AE7" s="45">
        <f t="shared" si="2"/>
        <v>35.502958579881657</v>
      </c>
    </row>
    <row r="8" spans="1:38">
      <c r="A8" s="296"/>
      <c r="B8" s="60" t="s">
        <v>179</v>
      </c>
      <c r="C8" s="61">
        <f t="shared" si="0"/>
        <v>15.060000000000002</v>
      </c>
      <c r="D8" s="59"/>
      <c r="E8" s="61">
        <f>O8-$B$1</f>
        <v>12.11</v>
      </c>
      <c r="G8" s="291"/>
      <c r="H8" s="41" t="s">
        <v>179</v>
      </c>
      <c r="I8" s="42">
        <f>X54</f>
        <v>40.06</v>
      </c>
      <c r="J8" s="41" t="s">
        <v>171</v>
      </c>
      <c r="K8" s="43">
        <f>X55</f>
        <v>4.4826777711542043</v>
      </c>
      <c r="L8" s="292"/>
      <c r="M8" s="292"/>
      <c r="N8" s="292"/>
      <c r="O8" s="42">
        <f>AF54</f>
        <v>37.11</v>
      </c>
      <c r="P8" s="41" t="s">
        <v>171</v>
      </c>
      <c r="Q8" s="43">
        <f>AF55</f>
        <v>0.59405386961116613</v>
      </c>
      <c r="T8" s="44">
        <v>44266</v>
      </c>
      <c r="U8" s="35" t="s">
        <v>186</v>
      </c>
      <c r="V8" s="35" t="s">
        <v>181</v>
      </c>
      <c r="W8" s="35" t="s">
        <v>169</v>
      </c>
      <c r="X8" s="35">
        <v>37.9</v>
      </c>
      <c r="Y8" s="35">
        <f t="shared" si="3"/>
        <v>12.899999999999999</v>
      </c>
      <c r="Z8" s="35">
        <v>47</v>
      </c>
      <c r="AA8" s="45">
        <f t="shared" si="1"/>
        <v>46.719681908548708</v>
      </c>
      <c r="AB8" s="35">
        <v>37.1</v>
      </c>
      <c r="AC8" s="35">
        <f t="shared" si="4"/>
        <v>12.100000000000001</v>
      </c>
      <c r="AD8" s="35">
        <v>39</v>
      </c>
      <c r="AE8" s="45">
        <f t="shared" si="2"/>
        <v>32.967032967032971</v>
      </c>
    </row>
    <row r="9" spans="1:38" ht="14.6" thickBot="1">
      <c r="A9" s="297"/>
      <c r="B9" s="46" t="s">
        <v>182</v>
      </c>
      <c r="C9" s="62">
        <f t="shared" si="0"/>
        <v>15.905000000000001</v>
      </c>
      <c r="D9" s="63"/>
      <c r="E9" s="62">
        <f>O9-$B$1</f>
        <v>12.155000000000001</v>
      </c>
      <c r="G9" s="297"/>
      <c r="H9" s="46" t="s">
        <v>182</v>
      </c>
      <c r="I9" s="47">
        <f>X60</f>
        <v>40.905000000000001</v>
      </c>
      <c r="J9" s="46" t="s">
        <v>171</v>
      </c>
      <c r="K9" s="48">
        <f>X61</f>
        <v>5.5634049825624059</v>
      </c>
      <c r="L9" s="298"/>
      <c r="M9" s="298"/>
      <c r="N9" s="298"/>
      <c r="O9" s="47">
        <f>AF60</f>
        <v>37.155000000000001</v>
      </c>
      <c r="P9" s="46" t="s">
        <v>171</v>
      </c>
      <c r="Q9" s="48">
        <f>AF61</f>
        <v>0.60619716264594969</v>
      </c>
      <c r="T9" s="44">
        <v>44267</v>
      </c>
      <c r="U9" s="35" t="s">
        <v>187</v>
      </c>
      <c r="V9" s="35" t="s">
        <v>181</v>
      </c>
      <c r="W9" s="35" t="s">
        <v>169</v>
      </c>
      <c r="X9" s="35">
        <v>37.6</v>
      </c>
      <c r="Y9" s="35">
        <f t="shared" si="3"/>
        <v>12.600000000000001</v>
      </c>
      <c r="Z9" s="35">
        <v>48</v>
      </c>
      <c r="AA9" s="45">
        <f t="shared" si="1"/>
        <v>47.713717693836976</v>
      </c>
      <c r="AB9" s="35">
        <v>36.9</v>
      </c>
      <c r="AC9" s="35">
        <f t="shared" si="4"/>
        <v>11.899999999999999</v>
      </c>
      <c r="AD9" s="35">
        <v>34</v>
      </c>
      <c r="AE9" s="45">
        <f t="shared" si="2"/>
        <v>28.740490278951818</v>
      </c>
    </row>
    <row r="10" spans="1:38" ht="14.6" thickBot="1">
      <c r="B10" s="72"/>
      <c r="C10" s="72"/>
      <c r="D10" s="72"/>
      <c r="E10" s="72"/>
      <c r="T10" s="44">
        <v>44267</v>
      </c>
      <c r="U10" s="35" t="s">
        <v>188</v>
      </c>
      <c r="V10" s="35" t="s">
        <v>181</v>
      </c>
      <c r="W10" s="35" t="s">
        <v>169</v>
      </c>
      <c r="X10" s="35">
        <v>38.299999999999997</v>
      </c>
      <c r="Y10" s="35">
        <f t="shared" si="3"/>
        <v>13.299999999999997</v>
      </c>
      <c r="Z10" s="35">
        <v>55</v>
      </c>
      <c r="AA10" s="45">
        <f t="shared" si="1"/>
        <v>54.671968190854876</v>
      </c>
      <c r="AB10" s="35">
        <v>36.799999999999997</v>
      </c>
      <c r="AC10" s="35">
        <f t="shared" si="4"/>
        <v>11.799999999999997</v>
      </c>
      <c r="AD10" s="35">
        <v>36</v>
      </c>
      <c r="AE10" s="45">
        <f t="shared" si="2"/>
        <v>30.431107354184274</v>
      </c>
    </row>
    <row r="11" spans="1:38" ht="14.6" thickBot="1">
      <c r="B11" s="64"/>
      <c r="C11" s="73" t="s">
        <v>156</v>
      </c>
      <c r="D11" s="73" t="s">
        <v>158</v>
      </c>
      <c r="E11" s="73" t="s">
        <v>157</v>
      </c>
      <c r="G11" s="112" t="s">
        <v>164</v>
      </c>
      <c r="H11" s="37"/>
      <c r="I11" s="290" t="s">
        <v>165</v>
      </c>
      <c r="J11" s="290"/>
      <c r="K11" s="290"/>
      <c r="L11" s="290" t="s">
        <v>166</v>
      </c>
      <c r="M11" s="290"/>
      <c r="N11" s="290"/>
      <c r="O11" s="290" t="s">
        <v>167</v>
      </c>
      <c r="P11" s="290"/>
      <c r="Q11" s="290"/>
      <c r="T11" s="44">
        <v>44267</v>
      </c>
      <c r="U11" s="35" t="s">
        <v>189</v>
      </c>
      <c r="V11" s="35" t="s">
        <v>181</v>
      </c>
      <c r="W11" s="35" t="s">
        <v>169</v>
      </c>
      <c r="X11" s="35">
        <v>40.299999999999997</v>
      </c>
      <c r="Y11" s="35">
        <f t="shared" si="3"/>
        <v>15.299999999999997</v>
      </c>
      <c r="Z11" s="35">
        <v>61</v>
      </c>
      <c r="AA11" s="45">
        <f t="shared" si="1"/>
        <v>60.636182902584494</v>
      </c>
      <c r="AB11" s="35">
        <v>36.9</v>
      </c>
      <c r="AC11" s="35">
        <f t="shared" si="4"/>
        <v>11.899999999999999</v>
      </c>
      <c r="AD11" s="35">
        <v>34</v>
      </c>
      <c r="AE11" s="45">
        <f t="shared" si="2"/>
        <v>28.740490278951818</v>
      </c>
    </row>
    <row r="12" spans="1:38" ht="14.6" thickTop="1">
      <c r="B12" s="68" t="s">
        <v>211</v>
      </c>
      <c r="C12" s="69">
        <f>C15/$C$15</f>
        <v>1</v>
      </c>
      <c r="D12" s="69">
        <f>D15/$C$15</f>
        <v>0.82402772429726545</v>
      </c>
      <c r="E12" s="69">
        <f>E15/$C$15</f>
        <v>0.76422508645080156</v>
      </c>
      <c r="G12" s="129" t="s">
        <v>108</v>
      </c>
      <c r="H12" s="41" t="s">
        <v>182</v>
      </c>
      <c r="I12" s="42">
        <f>Y58</f>
        <v>14.427777777777777</v>
      </c>
      <c r="J12" s="41" t="s">
        <v>171</v>
      </c>
      <c r="K12" s="43">
        <f>Y59</f>
        <v>4.8747427915686607</v>
      </c>
      <c r="L12" s="42">
        <f>AC58</f>
        <v>11.888888888888889</v>
      </c>
      <c r="M12" s="41" t="s">
        <v>171</v>
      </c>
      <c r="N12" s="43">
        <f>AC59</f>
        <v>0.41751764951235459</v>
      </c>
      <c r="O12" s="131"/>
      <c r="P12" s="131"/>
      <c r="Q12" s="131"/>
      <c r="T12" s="44">
        <v>44268</v>
      </c>
      <c r="U12" s="35" t="s">
        <v>190</v>
      </c>
      <c r="V12" s="35" t="s">
        <v>181</v>
      </c>
      <c r="W12" s="35" t="s">
        <v>169</v>
      </c>
      <c r="X12" s="35">
        <v>38.299999999999997</v>
      </c>
      <c r="Y12" s="35">
        <f t="shared" si="3"/>
        <v>13.299999999999997</v>
      </c>
      <c r="Z12" s="35">
        <v>51</v>
      </c>
      <c r="AA12" s="45">
        <f t="shared" si="1"/>
        <v>50.695825049701796</v>
      </c>
      <c r="AB12" s="35">
        <v>37.1</v>
      </c>
      <c r="AC12" s="35">
        <f t="shared" si="4"/>
        <v>12.100000000000001</v>
      </c>
      <c r="AD12" s="35">
        <v>31</v>
      </c>
      <c r="AE12" s="45">
        <f t="shared" si="2"/>
        <v>26.204564666103128</v>
      </c>
    </row>
    <row r="13" spans="1:38" ht="14.6" thickBot="1">
      <c r="B13" s="70" t="s">
        <v>210</v>
      </c>
      <c r="C13" s="71">
        <f>$E$12/C12</f>
        <v>0.76422508645080156</v>
      </c>
      <c r="D13" s="71">
        <f>$E$12/D12</f>
        <v>0.92742642500595007</v>
      </c>
      <c r="E13" s="71">
        <f>$E$12/E12</f>
        <v>1</v>
      </c>
      <c r="G13" s="130" t="s">
        <v>115</v>
      </c>
      <c r="H13" s="46" t="s">
        <v>182</v>
      </c>
      <c r="I13" s="47">
        <f>Y60</f>
        <v>15.905000000000001</v>
      </c>
      <c r="J13" s="46" t="s">
        <v>171</v>
      </c>
      <c r="K13" s="48">
        <f>Y61</f>
        <v>5.5634049825623837</v>
      </c>
      <c r="L13" s="132"/>
      <c r="M13" s="132"/>
      <c r="N13" s="132"/>
      <c r="O13" s="47">
        <f>AG60</f>
        <v>12.155000000000003</v>
      </c>
      <c r="P13" s="46" t="s">
        <v>171</v>
      </c>
      <c r="Q13" s="48">
        <f>AG61</f>
        <v>0.60619716264594958</v>
      </c>
      <c r="T13" s="44">
        <v>44268</v>
      </c>
      <c r="U13" s="35" t="s">
        <v>191</v>
      </c>
      <c r="V13" s="35" t="s">
        <v>181</v>
      </c>
      <c r="W13" s="35" t="s">
        <v>169</v>
      </c>
      <c r="X13" s="35">
        <v>45</v>
      </c>
      <c r="Y13" s="35">
        <f t="shared" si="3"/>
        <v>20</v>
      </c>
      <c r="Z13" s="35">
        <v>77</v>
      </c>
      <c r="AA13" s="45">
        <f t="shared" si="1"/>
        <v>76.540755467196831</v>
      </c>
      <c r="AB13" s="35">
        <v>37.1</v>
      </c>
      <c r="AC13" s="35">
        <f t="shared" si="4"/>
        <v>12.100000000000001</v>
      </c>
      <c r="AD13" s="35">
        <v>33</v>
      </c>
      <c r="AE13" s="45">
        <f t="shared" si="2"/>
        <v>27.895181741335588</v>
      </c>
    </row>
    <row r="14" spans="1:38">
      <c r="C14" s="58"/>
      <c r="D14" s="58"/>
      <c r="E14" s="58"/>
      <c r="T14" s="44">
        <v>44268</v>
      </c>
      <c r="U14" s="35" t="s">
        <v>192</v>
      </c>
      <c r="V14" s="35" t="s">
        <v>181</v>
      </c>
      <c r="W14" s="35" t="s">
        <v>169</v>
      </c>
      <c r="X14" s="35">
        <v>57.9</v>
      </c>
      <c r="Y14" s="35">
        <f t="shared" si="3"/>
        <v>32.9</v>
      </c>
      <c r="Z14" s="35">
        <v>146</v>
      </c>
      <c r="AA14" s="45">
        <f t="shared" si="1"/>
        <v>145.12922465208749</v>
      </c>
      <c r="AB14" s="35">
        <v>36.9</v>
      </c>
      <c r="AC14" s="35">
        <f t="shared" si="4"/>
        <v>11.899999999999999</v>
      </c>
      <c r="AD14" s="35">
        <v>30</v>
      </c>
      <c r="AE14" s="45">
        <f t="shared" si="2"/>
        <v>25.359256128486898</v>
      </c>
    </row>
    <row r="15" spans="1:38">
      <c r="C15" s="67">
        <f>C6</f>
        <v>14.427777777777784</v>
      </c>
      <c r="D15" s="67">
        <f>D6</f>
        <v>11.888888888888886</v>
      </c>
      <c r="E15" s="66">
        <f>C15*E16/C16</f>
        <v>11.026069719515181</v>
      </c>
      <c r="T15" s="294" t="s">
        <v>193</v>
      </c>
      <c r="U15" s="294"/>
      <c r="V15" s="294"/>
      <c r="W15" s="50" t="s">
        <v>169</v>
      </c>
      <c r="X15" s="51">
        <f>AVERAGE(X5:X14)</f>
        <v>40.769999999999996</v>
      </c>
      <c r="Y15" s="51">
        <f>AVERAGE(Y5:Y14)</f>
        <v>15.77</v>
      </c>
      <c r="Z15" s="51">
        <f t="shared" ref="Z15:AE15" si="5">AVERAGE(Z5:Z14)</f>
        <v>63.5</v>
      </c>
      <c r="AA15" s="51">
        <f t="shared" si="5"/>
        <v>63.121272365805183</v>
      </c>
      <c r="AB15" s="51">
        <f t="shared" si="5"/>
        <v>36.880000000000003</v>
      </c>
      <c r="AC15" s="51">
        <f>AVERAGE(AC5:AC14)</f>
        <v>11.879999999999999</v>
      </c>
      <c r="AD15" s="51">
        <f>AVERAGE(AD5:AD14)</f>
        <v>35.700000000000003</v>
      </c>
      <c r="AE15" s="51">
        <f t="shared" si="5"/>
        <v>30.177514792899405</v>
      </c>
      <c r="AF15" s="51"/>
      <c r="AG15" s="51"/>
      <c r="AH15" s="51"/>
      <c r="AI15" s="51"/>
    </row>
    <row r="16" spans="1:38">
      <c r="C16" s="67">
        <f>C9</f>
        <v>15.905000000000001</v>
      </c>
      <c r="D16" s="66">
        <f>C16*D15/C15</f>
        <v>13.106160954948008</v>
      </c>
      <c r="E16" s="67">
        <f>E9</f>
        <v>12.155000000000001</v>
      </c>
      <c r="T16" s="294" t="s">
        <v>194</v>
      </c>
      <c r="U16" s="294"/>
      <c r="V16" s="294"/>
      <c r="W16" s="50" t="s">
        <v>169</v>
      </c>
      <c r="X16" s="51">
        <f>STDEVP(X5:X14)</f>
        <v>6.1261815186949926</v>
      </c>
      <c r="Y16" s="51">
        <f>STDEVP(Y5:Y14)</f>
        <v>6.1261815186949846</v>
      </c>
      <c r="Z16" s="51">
        <f t="shared" ref="Z16:AE16" si="6">STDEVP(Z5:Z14)</f>
        <v>28.793228370573523</v>
      </c>
      <c r="AA16" s="51">
        <f t="shared" si="6"/>
        <v>28.621499374327538</v>
      </c>
      <c r="AB16" s="51">
        <f t="shared" si="6"/>
        <v>0.39949968710876443</v>
      </c>
      <c r="AC16" s="51">
        <f>STDEVP(AC5:AC14)</f>
        <v>0.39949968710876455</v>
      </c>
      <c r="AD16" s="51">
        <f t="shared" si="6"/>
        <v>3.7696153649941531</v>
      </c>
      <c r="AE16" s="51">
        <f t="shared" si="6"/>
        <v>3.1864880515588934</v>
      </c>
      <c r="AF16" s="51"/>
      <c r="AG16" s="51"/>
      <c r="AH16" s="51"/>
      <c r="AI16" s="51"/>
    </row>
    <row r="17" spans="20:35">
      <c r="T17" s="52" t="s">
        <v>207</v>
      </c>
      <c r="U17" s="56">
        <f>TTEST(X5:X14,AB5:AB14,2,1)</f>
        <v>8.7974212635881094E-2</v>
      </c>
      <c r="V17" s="52"/>
      <c r="W17" s="50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</row>
    <row r="18" spans="20:35">
      <c r="T18" s="44">
        <v>44266</v>
      </c>
      <c r="U18" s="35" t="s">
        <v>180</v>
      </c>
      <c r="V18" s="35" t="s">
        <v>181</v>
      </c>
      <c r="W18" s="35" t="s">
        <v>184</v>
      </c>
      <c r="X18" s="35">
        <v>38.9</v>
      </c>
      <c r="Y18" s="35">
        <f>X18-$B$1</f>
        <v>13.899999999999999</v>
      </c>
      <c r="Z18" s="35">
        <v>57</v>
      </c>
      <c r="AA18" s="45">
        <f t="shared" ref="AA18:AA27" si="7">Z18/100/$AL$4</f>
        <v>56.660039761431406</v>
      </c>
      <c r="AF18" s="35">
        <v>36.299999999999997</v>
      </c>
      <c r="AG18" s="35">
        <f>AF18-$B$1</f>
        <v>11.299999999999997</v>
      </c>
      <c r="AH18" s="35">
        <v>43</v>
      </c>
      <c r="AI18" s="45">
        <f>AH18/100/$AL$6</f>
        <v>38.984587488667273</v>
      </c>
    </row>
    <row r="19" spans="20:35">
      <c r="T19" s="44">
        <v>44266</v>
      </c>
      <c r="U19" s="35" t="s">
        <v>183</v>
      </c>
      <c r="V19" s="35" t="s">
        <v>181</v>
      </c>
      <c r="W19" s="35" t="s">
        <v>184</v>
      </c>
      <c r="X19" s="35">
        <v>36.9</v>
      </c>
      <c r="Y19" s="35">
        <f t="shared" ref="Y19:Y27" si="8">X19-$B$1</f>
        <v>11.899999999999999</v>
      </c>
      <c r="Z19" s="35">
        <v>42</v>
      </c>
      <c r="AA19" s="45">
        <f t="shared" si="7"/>
        <v>41.749502982107359</v>
      </c>
      <c r="AF19" s="35">
        <v>36</v>
      </c>
      <c r="AG19" s="35">
        <f t="shared" ref="AG19:AG27" si="9">AF19-$B$1</f>
        <v>11</v>
      </c>
      <c r="AI19" s="45"/>
    </row>
    <row r="20" spans="20:35">
      <c r="T20" s="44">
        <v>44266</v>
      </c>
      <c r="U20" s="35" t="s">
        <v>185</v>
      </c>
      <c r="V20" s="35" t="s">
        <v>181</v>
      </c>
      <c r="W20" s="35" t="s">
        <v>184</v>
      </c>
      <c r="X20" s="35">
        <v>38.200000000000003</v>
      </c>
      <c r="Y20" s="35">
        <f t="shared" si="8"/>
        <v>13.200000000000003</v>
      </c>
      <c r="Z20" s="35">
        <v>50</v>
      </c>
      <c r="AA20" s="45">
        <f t="shared" si="7"/>
        <v>49.70178926441352</v>
      </c>
      <c r="AF20" s="35">
        <v>37.799999999999997</v>
      </c>
      <c r="AG20" s="35">
        <f t="shared" si="9"/>
        <v>12.799999999999997</v>
      </c>
      <c r="AH20" s="35">
        <v>47</v>
      </c>
      <c r="AI20" s="45">
        <f t="shared" ref="AI20:AI27" si="10">AH20/100/$AL$6</f>
        <v>42.611060743427018</v>
      </c>
    </row>
    <row r="21" spans="20:35">
      <c r="T21" s="44">
        <v>44266</v>
      </c>
      <c r="U21" s="35" t="s">
        <v>186</v>
      </c>
      <c r="V21" s="35" t="s">
        <v>181</v>
      </c>
      <c r="W21" s="35" t="s">
        <v>184</v>
      </c>
      <c r="X21" s="35">
        <v>39</v>
      </c>
      <c r="Y21" s="35">
        <f t="shared" si="8"/>
        <v>14</v>
      </c>
      <c r="Z21" s="35">
        <v>53</v>
      </c>
      <c r="AA21" s="45">
        <f t="shared" si="7"/>
        <v>52.683896620278333</v>
      </c>
      <c r="AF21" s="35">
        <v>37.799999999999997</v>
      </c>
      <c r="AG21" s="35">
        <f t="shared" si="9"/>
        <v>12.799999999999997</v>
      </c>
      <c r="AH21" s="35">
        <v>44</v>
      </c>
      <c r="AI21" s="45">
        <f t="shared" si="10"/>
        <v>39.891205802357206</v>
      </c>
    </row>
    <row r="22" spans="20:35">
      <c r="T22" s="44">
        <v>44267</v>
      </c>
      <c r="U22" s="35" t="s">
        <v>187</v>
      </c>
      <c r="V22" s="35" t="s">
        <v>181</v>
      </c>
      <c r="W22" s="35" t="s">
        <v>184</v>
      </c>
      <c r="X22" s="35">
        <v>37.9</v>
      </c>
      <c r="Y22" s="35">
        <f t="shared" si="8"/>
        <v>12.899999999999999</v>
      </c>
      <c r="Z22" s="35">
        <v>50</v>
      </c>
      <c r="AA22" s="45">
        <f t="shared" si="7"/>
        <v>49.70178926441352</v>
      </c>
      <c r="AF22" s="35">
        <v>37</v>
      </c>
      <c r="AG22" s="35">
        <f t="shared" si="9"/>
        <v>12</v>
      </c>
      <c r="AH22" s="35">
        <v>44</v>
      </c>
      <c r="AI22" s="45">
        <f t="shared" si="10"/>
        <v>39.891205802357206</v>
      </c>
    </row>
    <row r="23" spans="20:35">
      <c r="T23" s="44">
        <v>44267</v>
      </c>
      <c r="U23" s="35" t="s">
        <v>188</v>
      </c>
      <c r="V23" s="35" t="s">
        <v>181</v>
      </c>
      <c r="W23" s="35" t="s">
        <v>184</v>
      </c>
      <c r="X23" s="35">
        <v>39.9</v>
      </c>
      <c r="Y23" s="35">
        <f t="shared" si="8"/>
        <v>14.899999999999999</v>
      </c>
      <c r="Z23" s="35">
        <v>58</v>
      </c>
      <c r="AA23" s="45">
        <f t="shared" si="7"/>
        <v>57.654075546719682</v>
      </c>
      <c r="AF23" s="35">
        <v>37.4</v>
      </c>
      <c r="AG23" s="35">
        <f t="shared" si="9"/>
        <v>12.399999999999999</v>
      </c>
      <c r="AH23" s="35">
        <v>44</v>
      </c>
      <c r="AI23" s="45">
        <f t="shared" si="10"/>
        <v>39.891205802357206</v>
      </c>
    </row>
    <row r="24" spans="20:35">
      <c r="T24" s="44">
        <v>44267</v>
      </c>
      <c r="U24" s="35" t="s">
        <v>189</v>
      </c>
      <c r="V24" s="35" t="s">
        <v>181</v>
      </c>
      <c r="W24" s="35" t="s">
        <v>184</v>
      </c>
      <c r="X24" s="35">
        <v>49.3</v>
      </c>
      <c r="Y24" s="35">
        <f t="shared" si="8"/>
        <v>24.299999999999997</v>
      </c>
      <c r="Z24" s="35">
        <v>103</v>
      </c>
      <c r="AA24" s="45">
        <f t="shared" si="7"/>
        <v>102.38568588469185</v>
      </c>
      <c r="AF24" s="35">
        <v>37.4</v>
      </c>
      <c r="AG24" s="35">
        <f t="shared" si="9"/>
        <v>12.399999999999999</v>
      </c>
      <c r="AH24" s="35">
        <v>42</v>
      </c>
      <c r="AI24" s="45">
        <f t="shared" si="10"/>
        <v>38.077969174977333</v>
      </c>
    </row>
    <row r="25" spans="20:35">
      <c r="T25" s="44">
        <v>44268</v>
      </c>
      <c r="U25" s="35" t="s">
        <v>190</v>
      </c>
      <c r="V25" s="35" t="s">
        <v>181</v>
      </c>
      <c r="W25" s="35" t="s">
        <v>184</v>
      </c>
      <c r="X25" s="35">
        <v>39.1</v>
      </c>
      <c r="Y25" s="35">
        <f t="shared" si="8"/>
        <v>14.100000000000001</v>
      </c>
      <c r="Z25" s="35">
        <v>53</v>
      </c>
      <c r="AA25" s="45">
        <f t="shared" si="7"/>
        <v>52.683896620278333</v>
      </c>
      <c r="AF25" s="35">
        <v>37</v>
      </c>
      <c r="AG25" s="35">
        <f t="shared" si="9"/>
        <v>12</v>
      </c>
      <c r="AH25" s="35">
        <v>44</v>
      </c>
      <c r="AI25" s="45">
        <f t="shared" si="10"/>
        <v>39.891205802357206</v>
      </c>
    </row>
    <row r="26" spans="20:35">
      <c r="T26" s="44">
        <v>44268</v>
      </c>
      <c r="U26" s="35" t="s">
        <v>191</v>
      </c>
      <c r="V26" s="35" t="s">
        <v>181</v>
      </c>
      <c r="W26" s="35" t="s">
        <v>184</v>
      </c>
      <c r="X26" s="35">
        <v>40.200000000000003</v>
      </c>
      <c r="Y26" s="35">
        <f t="shared" si="8"/>
        <v>15.200000000000003</v>
      </c>
      <c r="Z26" s="35">
        <v>62</v>
      </c>
      <c r="AA26" s="45">
        <f t="shared" si="7"/>
        <v>61.63021868787277</v>
      </c>
      <c r="AF26" s="35">
        <v>37.299999999999997</v>
      </c>
      <c r="AG26" s="35">
        <f t="shared" si="9"/>
        <v>12.299999999999997</v>
      </c>
      <c r="AH26" s="35">
        <v>44</v>
      </c>
      <c r="AI26" s="45">
        <f t="shared" si="10"/>
        <v>39.891205802357206</v>
      </c>
    </row>
    <row r="27" spans="20:35">
      <c r="T27" s="44">
        <v>44268</v>
      </c>
      <c r="U27" s="35" t="s">
        <v>192</v>
      </c>
      <c r="V27" s="35" t="s">
        <v>181</v>
      </c>
      <c r="W27" s="35" t="s">
        <v>184</v>
      </c>
      <c r="X27" s="35">
        <v>58.1</v>
      </c>
      <c r="Y27" s="35">
        <f t="shared" si="8"/>
        <v>33.1</v>
      </c>
      <c r="Z27" s="35">
        <v>166</v>
      </c>
      <c r="AA27" s="45">
        <f t="shared" si="7"/>
        <v>165.00994035785288</v>
      </c>
      <c r="AF27" s="35">
        <v>38</v>
      </c>
      <c r="AG27" s="35">
        <f t="shared" si="9"/>
        <v>13</v>
      </c>
      <c r="AH27" s="35">
        <v>52</v>
      </c>
      <c r="AI27" s="45">
        <f t="shared" si="10"/>
        <v>47.144152311876702</v>
      </c>
    </row>
    <row r="28" spans="20:35">
      <c r="T28" s="295" t="s">
        <v>193</v>
      </c>
      <c r="U28" s="295"/>
      <c r="V28" s="295"/>
      <c r="W28" s="53" t="s">
        <v>184</v>
      </c>
      <c r="X28" s="54">
        <f>AVERAGE(X18:X27)</f>
        <v>41.750000000000007</v>
      </c>
      <c r="Y28" s="51">
        <f>AVERAGE(Y18:Y27)</f>
        <v>16.750000000000004</v>
      </c>
      <c r="Z28" s="54">
        <f t="shared" ref="Z28:AA28" si="11">AVERAGE(Z18:Z27)</f>
        <v>69.400000000000006</v>
      </c>
      <c r="AA28" s="54">
        <f t="shared" si="11"/>
        <v>68.986083499005957</v>
      </c>
      <c r="AB28" s="54"/>
      <c r="AC28" s="51"/>
      <c r="AD28" s="54"/>
      <c r="AE28" s="54"/>
      <c r="AF28" s="54">
        <f t="shared" ref="AF28:AI28" si="12">AVERAGE(AF18:AF27)</f>
        <v>37.200000000000003</v>
      </c>
      <c r="AG28" s="51">
        <f>AVERAGE(AG18:AG27)</f>
        <v>12.2</v>
      </c>
      <c r="AH28" s="54">
        <f t="shared" si="12"/>
        <v>44.888888888888886</v>
      </c>
      <c r="AI28" s="54">
        <f t="shared" si="12"/>
        <v>40.697088747859375</v>
      </c>
    </row>
    <row r="29" spans="20:35">
      <c r="T29" s="295" t="s">
        <v>194</v>
      </c>
      <c r="U29" s="295"/>
      <c r="V29" s="295"/>
      <c r="W29" s="53" t="s">
        <v>184</v>
      </c>
      <c r="X29" s="54">
        <f>STDEVP(X18:X27)</f>
        <v>6.3545652880428651</v>
      </c>
      <c r="Y29" s="51">
        <f>STDEVP(Y18:Y27)</f>
        <v>6.3545652880429113</v>
      </c>
      <c r="Z29" s="54">
        <f>STDEVP(Z18:Z27)</f>
        <v>35.83350387556316</v>
      </c>
      <c r="AA29" s="54">
        <f>STDEVP(AA18:AA27)</f>
        <v>35.619785164575696</v>
      </c>
      <c r="AB29" s="54"/>
      <c r="AC29" s="51"/>
      <c r="AD29" s="54"/>
      <c r="AE29" s="54"/>
      <c r="AF29" s="54">
        <f>STDEVP(AF18:AF27)</f>
        <v>0.61481704595757558</v>
      </c>
      <c r="AG29" s="51">
        <f>STDEVP(AG18:AG27)</f>
        <v>0.61481704595757558</v>
      </c>
      <c r="AH29" s="54">
        <f>STDEVP(AH18:AH27)</f>
        <v>2.8065179867366861</v>
      </c>
      <c r="AI29" s="54">
        <f>STDEVP(AI18:AI27)</f>
        <v>2.5444406044756911</v>
      </c>
    </row>
    <row r="30" spans="20:35">
      <c r="T30" s="52" t="s">
        <v>207</v>
      </c>
      <c r="U30" s="56">
        <f>TTEST(X18:X27,AF18:AF27,2,1)</f>
        <v>5.0901533181406708E-2</v>
      </c>
      <c r="V30" s="55"/>
      <c r="W30" s="53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</row>
    <row r="31" spans="20:35">
      <c r="T31" s="44">
        <v>44266</v>
      </c>
      <c r="U31" s="35" t="s">
        <v>195</v>
      </c>
      <c r="V31" s="35" t="s">
        <v>196</v>
      </c>
      <c r="W31" s="35" t="s">
        <v>169</v>
      </c>
      <c r="X31" s="35">
        <v>39.6</v>
      </c>
      <c r="Y31" s="35">
        <f>X31-$B$1</f>
        <v>14.600000000000001</v>
      </c>
      <c r="Z31" s="35">
        <v>62</v>
      </c>
      <c r="AA31" s="45">
        <f>Z31/100/$AL$4</f>
        <v>61.63021868787277</v>
      </c>
      <c r="AB31" s="35">
        <v>35.9</v>
      </c>
      <c r="AC31" s="35">
        <f>AB31-$B$1</f>
        <v>10.899999999999999</v>
      </c>
      <c r="AD31" s="35">
        <v>42</v>
      </c>
      <c r="AE31" s="45">
        <f>AD31/100/$AL$5</f>
        <v>35.502958579881657</v>
      </c>
    </row>
    <row r="32" spans="20:35">
      <c r="T32" s="44">
        <v>44266</v>
      </c>
      <c r="U32" s="35" t="s">
        <v>197</v>
      </c>
      <c r="V32" s="35" t="s">
        <v>196</v>
      </c>
      <c r="W32" s="35" t="s">
        <v>169</v>
      </c>
      <c r="X32" s="35">
        <v>36.700000000000003</v>
      </c>
      <c r="Y32" s="35">
        <f t="shared" ref="Y32:Y40" si="13">X32-$B$1</f>
        <v>11.700000000000003</v>
      </c>
      <c r="Z32" s="35">
        <v>43</v>
      </c>
      <c r="AA32" s="45">
        <f>Z32/100/$AL$4</f>
        <v>42.743538767395627</v>
      </c>
      <c r="AB32" s="35">
        <v>37.4</v>
      </c>
      <c r="AC32" s="35">
        <f t="shared" ref="AC32:AC40" si="14">AB32-$B$1</f>
        <v>12.399999999999999</v>
      </c>
      <c r="AD32" s="35">
        <v>39</v>
      </c>
      <c r="AE32" s="45">
        <f>AD32/100/$AL$5</f>
        <v>32.967032967032971</v>
      </c>
    </row>
    <row r="33" spans="20:35">
      <c r="T33" s="44">
        <v>44266</v>
      </c>
      <c r="U33" s="35" t="s">
        <v>198</v>
      </c>
      <c r="V33" s="35" t="s">
        <v>196</v>
      </c>
      <c r="W33" s="35" t="s">
        <v>169</v>
      </c>
      <c r="X33" s="35" t="s">
        <v>199</v>
      </c>
      <c r="Z33" s="35" t="s">
        <v>199</v>
      </c>
      <c r="AA33" s="45"/>
      <c r="AB33" s="35" t="s">
        <v>199</v>
      </c>
      <c r="AD33" s="35" t="s">
        <v>199</v>
      </c>
      <c r="AE33" s="45"/>
    </row>
    <row r="34" spans="20:35">
      <c r="T34" s="44">
        <v>44266</v>
      </c>
      <c r="U34" s="35" t="s">
        <v>200</v>
      </c>
      <c r="V34" s="35" t="s">
        <v>196</v>
      </c>
      <c r="W34" s="35" t="s">
        <v>169</v>
      </c>
      <c r="X34" s="35" t="s">
        <v>199</v>
      </c>
      <c r="Z34" s="35" t="s">
        <v>199</v>
      </c>
      <c r="AA34" s="45"/>
      <c r="AB34" s="35" t="s">
        <v>199</v>
      </c>
      <c r="AD34" s="35" t="s">
        <v>199</v>
      </c>
      <c r="AE34" s="45"/>
    </row>
    <row r="35" spans="20:35">
      <c r="T35" s="44">
        <v>44267</v>
      </c>
      <c r="U35" s="35" t="s">
        <v>201</v>
      </c>
      <c r="V35" s="35" t="s">
        <v>196</v>
      </c>
      <c r="W35" s="35" t="s">
        <v>169</v>
      </c>
      <c r="X35" s="35">
        <v>37.6</v>
      </c>
      <c r="Y35" s="35">
        <f t="shared" si="13"/>
        <v>12.600000000000001</v>
      </c>
      <c r="Z35" s="35">
        <v>48</v>
      </c>
      <c r="AA35" s="45">
        <f>Z35/100/$AL$4</f>
        <v>47.713717693836976</v>
      </c>
      <c r="AB35" s="35">
        <v>36.9</v>
      </c>
      <c r="AC35" s="35">
        <f t="shared" si="14"/>
        <v>11.899999999999999</v>
      </c>
      <c r="AD35" s="35">
        <v>34</v>
      </c>
      <c r="AE35" s="45">
        <f t="shared" ref="AE35:AE40" si="15">AD35/100/$AL$5</f>
        <v>28.740490278951818</v>
      </c>
    </row>
    <row r="36" spans="20:35">
      <c r="T36" s="44">
        <v>44267</v>
      </c>
      <c r="U36" s="35" t="s">
        <v>202</v>
      </c>
      <c r="V36" s="35" t="s">
        <v>196</v>
      </c>
      <c r="W36" s="35" t="s">
        <v>169</v>
      </c>
      <c r="X36" s="35">
        <v>37.700000000000003</v>
      </c>
      <c r="Y36" s="35">
        <f t="shared" si="13"/>
        <v>12.700000000000003</v>
      </c>
      <c r="Z36" s="35">
        <v>51</v>
      </c>
      <c r="AA36" s="45">
        <f>Z36/100/$AL$4</f>
        <v>50.695825049701796</v>
      </c>
      <c r="AB36" s="35">
        <v>36.799999999999997</v>
      </c>
      <c r="AC36" s="35">
        <f t="shared" si="14"/>
        <v>11.799999999999997</v>
      </c>
      <c r="AD36" s="35">
        <v>35.200000000000003</v>
      </c>
      <c r="AE36" s="45">
        <f t="shared" si="15"/>
        <v>29.754860524091296</v>
      </c>
    </row>
    <row r="37" spans="20:35">
      <c r="T37" s="44">
        <v>44267</v>
      </c>
      <c r="U37" s="35" t="s">
        <v>203</v>
      </c>
      <c r="V37" s="35" t="s">
        <v>196</v>
      </c>
      <c r="W37" s="35" t="s">
        <v>169</v>
      </c>
      <c r="X37" s="35">
        <v>38.700000000000003</v>
      </c>
      <c r="Y37" s="35">
        <f t="shared" si="13"/>
        <v>13.700000000000003</v>
      </c>
      <c r="Z37" s="35">
        <v>54</v>
      </c>
      <c r="AA37" s="45">
        <f>Z37/100/$AL$4</f>
        <v>53.677932405566608</v>
      </c>
      <c r="AB37" s="35">
        <v>36.700000000000003</v>
      </c>
      <c r="AC37" s="35">
        <f t="shared" si="14"/>
        <v>11.700000000000003</v>
      </c>
      <c r="AD37" s="35">
        <v>35</v>
      </c>
      <c r="AE37" s="45">
        <f t="shared" si="15"/>
        <v>29.585798816568044</v>
      </c>
    </row>
    <row r="38" spans="20:35">
      <c r="T38" s="44">
        <v>44268</v>
      </c>
      <c r="U38" s="35" t="s">
        <v>204</v>
      </c>
      <c r="V38" s="35" t="s">
        <v>196</v>
      </c>
      <c r="W38" s="35" t="s">
        <v>169</v>
      </c>
      <c r="X38" s="35">
        <v>37.6</v>
      </c>
      <c r="Y38" s="35">
        <f t="shared" si="13"/>
        <v>12.600000000000001</v>
      </c>
      <c r="Z38" s="35">
        <v>45</v>
      </c>
      <c r="AA38" s="45">
        <f>Z38/100/$AL$4</f>
        <v>44.731610337972171</v>
      </c>
      <c r="AB38" s="35">
        <v>37.299999999999997</v>
      </c>
      <c r="AC38" s="35">
        <f t="shared" si="14"/>
        <v>12.299999999999997</v>
      </c>
      <c r="AD38" s="35">
        <v>32</v>
      </c>
      <c r="AE38" s="45">
        <f t="shared" si="15"/>
        <v>27.049873203719358</v>
      </c>
    </row>
    <row r="39" spans="20:35">
      <c r="T39" s="44">
        <v>44268</v>
      </c>
      <c r="U39" s="35" t="s">
        <v>205</v>
      </c>
      <c r="V39" s="35" t="s">
        <v>196</v>
      </c>
      <c r="W39" s="35" t="s">
        <v>169</v>
      </c>
      <c r="X39" s="35">
        <v>35.4</v>
      </c>
      <c r="Y39" s="35">
        <f t="shared" si="13"/>
        <v>10.399999999999999</v>
      </c>
      <c r="Z39" s="35">
        <v>38</v>
      </c>
      <c r="AA39" s="45">
        <f>Z39/100/$AL$4</f>
        <v>37.773359840954278</v>
      </c>
      <c r="AB39" s="35">
        <v>37.1</v>
      </c>
      <c r="AC39" s="35">
        <f t="shared" si="14"/>
        <v>12.100000000000001</v>
      </c>
      <c r="AD39" s="35">
        <v>31</v>
      </c>
      <c r="AE39" s="45">
        <f t="shared" si="15"/>
        <v>26.204564666103128</v>
      </c>
    </row>
    <row r="40" spans="20:35">
      <c r="T40" s="44">
        <v>44268</v>
      </c>
      <c r="U40" s="35" t="s">
        <v>206</v>
      </c>
      <c r="V40" s="35" t="s">
        <v>196</v>
      </c>
      <c r="W40" s="35" t="s">
        <v>169</v>
      </c>
      <c r="X40" s="35">
        <v>38.700000000000003</v>
      </c>
      <c r="Y40" s="35">
        <f t="shared" si="13"/>
        <v>13.700000000000003</v>
      </c>
      <c r="Z40" s="35">
        <v>54</v>
      </c>
      <c r="AA40" s="45">
        <f t="shared" ref="AA40" si="16">Z40/1.006</f>
        <v>53.677932405566601</v>
      </c>
      <c r="AB40" s="35">
        <v>37.1</v>
      </c>
      <c r="AC40" s="35">
        <f t="shared" si="14"/>
        <v>12.100000000000001</v>
      </c>
      <c r="AD40" s="35">
        <v>30</v>
      </c>
      <c r="AE40" s="45">
        <f t="shared" si="15"/>
        <v>25.359256128486898</v>
      </c>
    </row>
    <row r="41" spans="20:35">
      <c r="T41" s="295" t="s">
        <v>193</v>
      </c>
      <c r="U41" s="295"/>
      <c r="V41" s="295"/>
      <c r="W41" s="53" t="s">
        <v>169</v>
      </c>
      <c r="X41" s="54">
        <f>AVERAGE(X31:X40)</f>
        <v>37.75</v>
      </c>
      <c r="Y41" s="51">
        <f>AVERAGE(Y31:Y40)</f>
        <v>12.750000000000002</v>
      </c>
      <c r="Z41" s="54">
        <f t="shared" ref="Z41:AE41" si="17">AVERAGE(Z31:Z40)</f>
        <v>49.375</v>
      </c>
      <c r="AA41" s="54">
        <f t="shared" si="17"/>
        <v>49.080516898608352</v>
      </c>
      <c r="AB41" s="54">
        <f t="shared" si="17"/>
        <v>36.900000000000006</v>
      </c>
      <c r="AC41" s="51">
        <f>AVERAGE(AC31:AC40)</f>
        <v>11.899999999999999</v>
      </c>
      <c r="AD41" s="54">
        <f t="shared" si="17"/>
        <v>34.774999999999999</v>
      </c>
      <c r="AE41" s="54">
        <f t="shared" si="17"/>
        <v>29.395604395604394</v>
      </c>
      <c r="AF41" s="54"/>
      <c r="AG41" s="51"/>
      <c r="AH41" s="54"/>
      <c r="AI41" s="54"/>
    </row>
    <row r="42" spans="20:35">
      <c r="T42" s="295" t="s">
        <v>194</v>
      </c>
      <c r="U42" s="295"/>
      <c r="V42" s="295"/>
      <c r="W42" s="53" t="s">
        <v>169</v>
      </c>
      <c r="X42" s="54">
        <f>STDEVP(X31:X40)</f>
        <v>1.2196310917650477</v>
      </c>
      <c r="Y42" s="51">
        <f>STDEVP(Y31:Y40)</f>
        <v>1.2196310917650475</v>
      </c>
      <c r="Z42" s="54">
        <f t="shared" ref="Z42:AE42" si="18">STDEVP(Z31:Z40)</f>
        <v>7.0345131316957534</v>
      </c>
      <c r="AA42" s="54">
        <f t="shared" si="18"/>
        <v>6.9925577849858529</v>
      </c>
      <c r="AB42" s="54">
        <f t="shared" si="18"/>
        <v>0.43874821936960606</v>
      </c>
      <c r="AC42" s="51">
        <f>STDEVP(AC31:AC40)</f>
        <v>0.43874821936960606</v>
      </c>
      <c r="AD42" s="54">
        <f t="shared" si="18"/>
        <v>3.801890976869307</v>
      </c>
      <c r="AE42" s="54">
        <f t="shared" si="18"/>
        <v>3.2137709018337186</v>
      </c>
      <c r="AF42" s="54"/>
      <c r="AG42" s="51"/>
      <c r="AH42" s="54"/>
      <c r="AI42" s="54"/>
    </row>
    <row r="43" spans="20:35">
      <c r="T43" s="52" t="s">
        <v>207</v>
      </c>
      <c r="U43" s="56">
        <f>TTEST(X31:X40,AB31:AB40,2,1)</f>
        <v>0.1903026785671087</v>
      </c>
      <c r="V43" s="55"/>
      <c r="W43" s="53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</row>
    <row r="44" spans="20:35">
      <c r="T44" s="44">
        <v>44266</v>
      </c>
      <c r="U44" s="35" t="s">
        <v>195</v>
      </c>
      <c r="V44" s="35" t="s">
        <v>196</v>
      </c>
      <c r="W44" s="35" t="s">
        <v>184</v>
      </c>
      <c r="X44" s="35">
        <v>39.4</v>
      </c>
      <c r="Y44" s="35">
        <f>X44-$B$1</f>
        <v>14.399999999999999</v>
      </c>
      <c r="Z44" s="35">
        <v>58</v>
      </c>
      <c r="AA44" s="45">
        <f t="shared" ref="AA44:AA53" si="19">Z44/100/$AL$4</f>
        <v>57.654075546719682</v>
      </c>
      <c r="AF44" s="35">
        <v>37.1</v>
      </c>
      <c r="AG44" s="35">
        <f>AF44-$B$1</f>
        <v>12.100000000000001</v>
      </c>
      <c r="AH44" s="35">
        <v>43</v>
      </c>
      <c r="AI44" s="45">
        <f t="shared" ref="AI44:AI53" si="20">AH44/100/$AL$6</f>
        <v>38.984587488667273</v>
      </c>
    </row>
    <row r="45" spans="20:35">
      <c r="T45" s="44">
        <v>44266</v>
      </c>
      <c r="U45" s="35" t="s">
        <v>197</v>
      </c>
      <c r="V45" s="35" t="s">
        <v>196</v>
      </c>
      <c r="W45" s="35" t="s">
        <v>184</v>
      </c>
      <c r="X45" s="35">
        <v>35.200000000000003</v>
      </c>
      <c r="Y45" s="35">
        <f t="shared" ref="Y45:Y53" si="21">X45-$B$1</f>
        <v>10.200000000000003</v>
      </c>
      <c r="Z45" s="35">
        <v>36</v>
      </c>
      <c r="AA45" s="45">
        <f t="shared" si="19"/>
        <v>35.785288270377734</v>
      </c>
      <c r="AF45" s="35">
        <v>36</v>
      </c>
      <c r="AG45" s="35">
        <f t="shared" ref="AG45:AG53" si="22">AF45-$B$1</f>
        <v>11</v>
      </c>
      <c r="AH45" s="35">
        <v>40</v>
      </c>
      <c r="AI45" s="45">
        <f t="shared" si="20"/>
        <v>36.264732547597461</v>
      </c>
    </row>
    <row r="46" spans="20:35">
      <c r="T46" s="44">
        <v>44266</v>
      </c>
      <c r="U46" s="35" t="s">
        <v>198</v>
      </c>
      <c r="V46" s="35" t="s">
        <v>196</v>
      </c>
      <c r="W46" s="35" t="s">
        <v>184</v>
      </c>
      <c r="X46" s="35">
        <v>37.9</v>
      </c>
      <c r="Y46" s="35">
        <f t="shared" si="21"/>
        <v>12.899999999999999</v>
      </c>
      <c r="Z46" s="35">
        <v>52</v>
      </c>
      <c r="AA46" s="45">
        <f t="shared" si="19"/>
        <v>51.689860834990064</v>
      </c>
      <c r="AF46" s="35">
        <v>37.700000000000003</v>
      </c>
      <c r="AG46" s="35">
        <f t="shared" si="22"/>
        <v>12.700000000000003</v>
      </c>
      <c r="AH46" s="35">
        <v>48</v>
      </c>
      <c r="AI46" s="45">
        <f t="shared" si="20"/>
        <v>43.517679057116951</v>
      </c>
    </row>
    <row r="47" spans="20:35">
      <c r="T47" s="44">
        <v>44266</v>
      </c>
      <c r="U47" s="35" t="s">
        <v>200</v>
      </c>
      <c r="V47" s="35" t="s">
        <v>196</v>
      </c>
      <c r="W47" s="35" t="s">
        <v>184</v>
      </c>
      <c r="X47" s="35">
        <v>39.299999999999997</v>
      </c>
      <c r="Y47" s="35">
        <f t="shared" si="21"/>
        <v>14.299999999999997</v>
      </c>
      <c r="Z47" s="35">
        <v>55</v>
      </c>
      <c r="AA47" s="45">
        <f t="shared" si="19"/>
        <v>54.671968190854876</v>
      </c>
      <c r="AF47" s="35">
        <v>37.4</v>
      </c>
      <c r="AG47" s="35">
        <f t="shared" si="22"/>
        <v>12.399999999999999</v>
      </c>
      <c r="AH47" s="35">
        <v>47</v>
      </c>
      <c r="AI47" s="45">
        <f t="shared" si="20"/>
        <v>42.611060743427018</v>
      </c>
    </row>
    <row r="48" spans="20:35">
      <c r="T48" s="44">
        <v>44267</v>
      </c>
      <c r="U48" s="35" t="s">
        <v>201</v>
      </c>
      <c r="V48" s="35" t="s">
        <v>196</v>
      </c>
      <c r="W48" s="35" t="s">
        <v>184</v>
      </c>
      <c r="X48" s="35">
        <v>35.1</v>
      </c>
      <c r="Y48" s="35">
        <f t="shared" si="21"/>
        <v>10.100000000000001</v>
      </c>
      <c r="Z48" s="35">
        <v>36</v>
      </c>
      <c r="AA48" s="45">
        <f t="shared" si="19"/>
        <v>35.785288270377734</v>
      </c>
      <c r="AF48" s="35">
        <v>36.700000000000003</v>
      </c>
      <c r="AG48" s="35">
        <f t="shared" si="22"/>
        <v>11.700000000000003</v>
      </c>
      <c r="AH48" s="35">
        <v>41</v>
      </c>
      <c r="AI48" s="45">
        <f t="shared" si="20"/>
        <v>37.171350861287394</v>
      </c>
    </row>
    <row r="49" spans="20:35">
      <c r="T49" s="44">
        <v>44267</v>
      </c>
      <c r="U49" s="35" t="s">
        <v>202</v>
      </c>
      <c r="V49" s="35" t="s">
        <v>196</v>
      </c>
      <c r="W49" s="35" t="s">
        <v>184</v>
      </c>
      <c r="X49" s="35">
        <v>39.5</v>
      </c>
      <c r="Y49" s="35">
        <f t="shared" si="21"/>
        <v>14.5</v>
      </c>
      <c r="Z49" s="35">
        <v>54</v>
      </c>
      <c r="AA49" s="45">
        <f t="shared" si="19"/>
        <v>53.677932405566608</v>
      </c>
      <c r="AF49" s="35">
        <v>37.4</v>
      </c>
      <c r="AG49" s="35">
        <f t="shared" si="22"/>
        <v>12.399999999999999</v>
      </c>
      <c r="AH49" s="35">
        <v>44</v>
      </c>
      <c r="AI49" s="45">
        <f t="shared" si="20"/>
        <v>39.891205802357206</v>
      </c>
    </row>
    <row r="50" spans="20:35">
      <c r="T50" s="44">
        <v>44267</v>
      </c>
      <c r="U50" s="35" t="s">
        <v>203</v>
      </c>
      <c r="V50" s="35" t="s">
        <v>196</v>
      </c>
      <c r="W50" s="35" t="s">
        <v>184</v>
      </c>
      <c r="X50" s="35">
        <v>51.2</v>
      </c>
      <c r="Y50" s="35">
        <f t="shared" si="21"/>
        <v>26.200000000000003</v>
      </c>
      <c r="Z50" s="35">
        <v>112</v>
      </c>
      <c r="AA50" s="45">
        <f t="shared" si="19"/>
        <v>111.3320079522863</v>
      </c>
      <c r="AF50" s="35">
        <v>36.4</v>
      </c>
      <c r="AG50" s="35">
        <f t="shared" si="22"/>
        <v>11.399999999999999</v>
      </c>
      <c r="AH50" s="35">
        <v>42</v>
      </c>
      <c r="AI50" s="45">
        <f t="shared" si="20"/>
        <v>38.077969174977333</v>
      </c>
    </row>
    <row r="51" spans="20:35">
      <c r="T51" s="44">
        <v>44268</v>
      </c>
      <c r="U51" s="35" t="s">
        <v>204</v>
      </c>
      <c r="V51" s="35" t="s">
        <v>196</v>
      </c>
      <c r="W51" s="35" t="s">
        <v>184</v>
      </c>
      <c r="X51" s="35">
        <v>37.700000000000003</v>
      </c>
      <c r="Y51" s="35">
        <f t="shared" si="21"/>
        <v>12.700000000000003</v>
      </c>
      <c r="Z51" s="35">
        <v>45</v>
      </c>
      <c r="AA51" s="45">
        <f t="shared" si="19"/>
        <v>44.731610337972171</v>
      </c>
      <c r="AF51" s="35">
        <v>36.9</v>
      </c>
      <c r="AG51" s="35">
        <f t="shared" si="22"/>
        <v>11.899999999999999</v>
      </c>
      <c r="AH51" s="35">
        <v>42</v>
      </c>
      <c r="AI51" s="45">
        <f t="shared" si="20"/>
        <v>38.077969174977333</v>
      </c>
    </row>
    <row r="52" spans="20:35">
      <c r="T52" s="44">
        <v>44268</v>
      </c>
      <c r="U52" s="35" t="s">
        <v>205</v>
      </c>
      <c r="V52" s="35" t="s">
        <v>196</v>
      </c>
      <c r="W52" s="35" t="s">
        <v>184</v>
      </c>
      <c r="X52" s="35">
        <v>41.3</v>
      </c>
      <c r="Y52" s="35">
        <f t="shared" si="21"/>
        <v>16.299999999999997</v>
      </c>
      <c r="Z52" s="35">
        <v>68</v>
      </c>
      <c r="AA52" s="45">
        <f t="shared" si="19"/>
        <v>67.594433399602394</v>
      </c>
      <c r="AF52" s="35">
        <v>37.4</v>
      </c>
      <c r="AG52" s="35">
        <f t="shared" si="22"/>
        <v>12.399999999999999</v>
      </c>
      <c r="AH52" s="35">
        <v>45</v>
      </c>
      <c r="AI52" s="45">
        <f t="shared" si="20"/>
        <v>40.797824116047146</v>
      </c>
    </row>
    <row r="53" spans="20:35">
      <c r="T53" s="44">
        <v>44268</v>
      </c>
      <c r="U53" s="35" t="s">
        <v>206</v>
      </c>
      <c r="V53" s="35" t="s">
        <v>196</v>
      </c>
      <c r="W53" s="35" t="s">
        <v>184</v>
      </c>
      <c r="X53" s="35">
        <v>44</v>
      </c>
      <c r="Y53" s="35">
        <f t="shared" si="21"/>
        <v>19</v>
      </c>
      <c r="Z53" s="35">
        <v>77</v>
      </c>
      <c r="AA53" s="45">
        <f t="shared" si="19"/>
        <v>76.540755467196831</v>
      </c>
      <c r="AF53" s="35">
        <v>38.1</v>
      </c>
      <c r="AG53" s="35">
        <f t="shared" si="22"/>
        <v>13.100000000000001</v>
      </c>
      <c r="AH53" s="35">
        <v>47</v>
      </c>
      <c r="AI53" s="45">
        <f t="shared" si="20"/>
        <v>42.611060743427018</v>
      </c>
    </row>
    <row r="54" spans="20:35">
      <c r="T54" s="295" t="s">
        <v>193</v>
      </c>
      <c r="U54" s="295"/>
      <c r="V54" s="295"/>
      <c r="W54" s="53" t="s">
        <v>184</v>
      </c>
      <c r="X54" s="54">
        <f>AVERAGE(X44:X53)</f>
        <v>40.06</v>
      </c>
      <c r="Y54" s="51">
        <f>AVERAGE(Y44:Y53)</f>
        <v>15.060000000000002</v>
      </c>
      <c r="Z54" s="54">
        <f t="shared" ref="Z54:AA54" si="23">AVERAGE(Z44:Z53)</f>
        <v>59.3</v>
      </c>
      <c r="AA54" s="54">
        <f t="shared" si="23"/>
        <v>58.946322067594437</v>
      </c>
      <c r="AB54" s="54"/>
      <c r="AC54" s="51"/>
      <c r="AD54" s="54"/>
      <c r="AE54" s="54"/>
      <c r="AF54" s="54">
        <f t="shared" ref="AF54:AI54" si="24">AVERAGE(AF44:AF53)</f>
        <v>37.11</v>
      </c>
      <c r="AG54" s="51">
        <f>AVERAGE(AG44:AG53)</f>
        <v>12.110000000000003</v>
      </c>
      <c r="AH54" s="54">
        <f t="shared" si="24"/>
        <v>43.9</v>
      </c>
      <c r="AI54" s="54">
        <f t="shared" si="24"/>
        <v>39.800543970988215</v>
      </c>
    </row>
    <row r="55" spans="20:35">
      <c r="T55" s="295" t="s">
        <v>194</v>
      </c>
      <c r="U55" s="295"/>
      <c r="V55" s="295"/>
      <c r="W55" s="53" t="s">
        <v>184</v>
      </c>
      <c r="X55" s="54">
        <f>STDEVP(X44:X53)</f>
        <v>4.4826777711542043</v>
      </c>
      <c r="Y55" s="51">
        <f>STDEVP(Y44:Y53)</f>
        <v>4.4826777711541919</v>
      </c>
      <c r="Z55" s="54">
        <f t="shared" ref="Z55:AI55" si="25">STDEVP(Z44:Z53)</f>
        <v>21.349707257946186</v>
      </c>
      <c r="AA55" s="54">
        <f t="shared" si="25"/>
        <v>21.222373019827241</v>
      </c>
      <c r="AB55" s="54"/>
      <c r="AC55" s="51"/>
      <c r="AD55" s="54"/>
      <c r="AE55" s="54"/>
      <c r="AF55" s="54">
        <f t="shared" si="25"/>
        <v>0.59405386961116613</v>
      </c>
      <c r="AG55" s="51">
        <f>STDEVP(AG44:AG53)</f>
        <v>0.59405386961116624</v>
      </c>
      <c r="AH55" s="54">
        <f t="shared" si="25"/>
        <v>2.6248809496813372</v>
      </c>
      <c r="AI55" s="54">
        <f t="shared" si="25"/>
        <v>2.3797651402369335</v>
      </c>
    </row>
    <row r="56" spans="20:35">
      <c r="T56" s="52" t="s">
        <v>207</v>
      </c>
      <c r="U56" s="56">
        <f>TTEST(X44:X53,AF44:AF53,2,1)</f>
        <v>7.8708379217373697E-2</v>
      </c>
      <c r="V56" s="55"/>
      <c r="W56" s="53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</row>
    <row r="58" spans="20:35">
      <c r="T58" s="293" t="s">
        <v>193</v>
      </c>
      <c r="U58" s="293"/>
      <c r="V58" s="293"/>
      <c r="W58" s="38" t="s">
        <v>169</v>
      </c>
      <c r="X58" s="49">
        <f t="shared" ref="X58:AE58" si="26">AVERAGE(X5:X14,X31:X40)</f>
        <v>39.427777777777784</v>
      </c>
      <c r="Y58" s="49">
        <f t="shared" ref="Y58" si="27">AVERAGE(Y5:Y14,Y31:Y40)</f>
        <v>14.427777777777777</v>
      </c>
      <c r="Z58" s="49">
        <f t="shared" si="26"/>
        <v>57.222222222222221</v>
      </c>
      <c r="AA58" s="49">
        <f t="shared" si="26"/>
        <v>56.880936602606589</v>
      </c>
      <c r="AB58" s="49">
        <f t="shared" si="26"/>
        <v>36.888888888888886</v>
      </c>
      <c r="AC58" s="49">
        <f t="shared" si="26"/>
        <v>11.888888888888889</v>
      </c>
      <c r="AD58" s="49">
        <f t="shared" si="26"/>
        <v>35.288888888888891</v>
      </c>
      <c r="AE58" s="49">
        <f t="shared" si="26"/>
        <v>29.829999060768291</v>
      </c>
      <c r="AF58" s="49"/>
      <c r="AG58" s="49"/>
      <c r="AH58" s="49"/>
      <c r="AI58" s="49"/>
    </row>
    <row r="59" spans="20:35">
      <c r="T59" s="293" t="s">
        <v>194</v>
      </c>
      <c r="U59" s="293"/>
      <c r="V59" s="293"/>
      <c r="W59" s="38" t="s">
        <v>169</v>
      </c>
      <c r="X59" s="49">
        <f t="shared" ref="X59:AE59" si="28">STDEVP(X5:X14,X31:X40)</f>
        <v>4.874742791568587</v>
      </c>
      <c r="Y59" s="49">
        <f t="shared" ref="Y59" si="29">STDEVP(Y5:Y14,Y31:Y40)</f>
        <v>4.8747427915686607</v>
      </c>
      <c r="Z59" s="49">
        <f t="shared" si="28"/>
        <v>23.061645781965336</v>
      </c>
      <c r="AA59" s="49">
        <f t="shared" si="28"/>
        <v>22.924101174915837</v>
      </c>
      <c r="AB59" s="49">
        <f t="shared" si="28"/>
        <v>0.41751764951235465</v>
      </c>
      <c r="AC59" s="49">
        <f t="shared" si="28"/>
        <v>0.41751764951235459</v>
      </c>
      <c r="AD59" s="49">
        <f t="shared" si="28"/>
        <v>3.811807516547741</v>
      </c>
      <c r="AE59" s="49">
        <f t="shared" si="28"/>
        <v>3.2221534374875369</v>
      </c>
      <c r="AF59" s="49"/>
      <c r="AG59" s="49"/>
      <c r="AH59" s="49"/>
      <c r="AI59" s="49"/>
    </row>
    <row r="60" spans="20:35">
      <c r="T60" s="293" t="s">
        <v>193</v>
      </c>
      <c r="U60" s="293"/>
      <c r="V60" s="293"/>
      <c r="W60" s="38" t="s">
        <v>184</v>
      </c>
      <c r="X60" s="49">
        <f>AVERAGE(X18:X27,X44:X53)</f>
        <v>40.905000000000001</v>
      </c>
      <c r="Y60" s="49">
        <f>AVERAGE(Y18:Y27,Y44:Y53)</f>
        <v>15.905000000000001</v>
      </c>
      <c r="Z60" s="49">
        <f>AVERAGE(Z18:Z27,Z44:Z53)</f>
        <v>64.349999999999994</v>
      </c>
      <c r="AA60" s="49">
        <f>AVERAGE(AA18:AA27,AA44:AA53)</f>
        <v>63.966202783300197</v>
      </c>
      <c r="AB60" s="49"/>
      <c r="AC60" s="49"/>
      <c r="AD60" s="49"/>
      <c r="AE60" s="49"/>
      <c r="AF60" s="49">
        <f>AVERAGE(AF18:AF27,AF44:AF53)</f>
        <v>37.155000000000001</v>
      </c>
      <c r="AG60" s="49">
        <f>AVERAGE(AG18:AG27,AG44:AG53)</f>
        <v>12.155000000000003</v>
      </c>
      <c r="AH60" s="49">
        <f>AVERAGE(AH18:AH27,AH44:AH53)</f>
        <v>44.368421052631582</v>
      </c>
      <c r="AI60" s="49">
        <f>AVERAGE(AI18:AI27,AI44:AI53)</f>
        <v>40.225223075821916</v>
      </c>
    </row>
    <row r="61" spans="20:35">
      <c r="T61" s="293" t="s">
        <v>194</v>
      </c>
      <c r="U61" s="293"/>
      <c r="V61" s="293"/>
      <c r="W61" s="38" t="s">
        <v>184</v>
      </c>
      <c r="X61" s="49">
        <f>STDEVP(X18:X27,X44:X53)</f>
        <v>5.5634049825624059</v>
      </c>
      <c r="Y61" s="49">
        <f>STDEVP(Y18:Y27,Y44:Y53)</f>
        <v>5.5634049825623837</v>
      </c>
      <c r="Z61" s="49">
        <f>STDEVP(Z18:Z27,Z44:Z53)</f>
        <v>29.923694624828666</v>
      </c>
      <c r="AA61" s="49">
        <f>STDEVP(AA18:AA27,AA44:AA53)</f>
        <v>29.74522328511798</v>
      </c>
      <c r="AB61" s="49"/>
      <c r="AC61" s="49"/>
      <c r="AD61" s="49"/>
      <c r="AE61" s="49"/>
      <c r="AF61" s="49">
        <f>STDEVP(AF18:AF27,AF44:AF53)</f>
        <v>0.60619716264594969</v>
      </c>
      <c r="AG61" s="49">
        <f>STDEVP(AG18:AG27,AG44:AG53)</f>
        <v>0.60619716264594958</v>
      </c>
      <c r="AH61" s="49">
        <f>STDEVP(AH18:AH27,AH44:AH53)</f>
        <v>2.7570107060439568</v>
      </c>
      <c r="AI61" s="49">
        <f>STDEVP(AI18:AI27,AI44:AI53)</f>
        <v>2.4995563971386741</v>
      </c>
    </row>
  </sheetData>
  <mergeCells count="24">
    <mergeCell ref="A4:A6"/>
    <mergeCell ref="A7:A9"/>
    <mergeCell ref="T54:V54"/>
    <mergeCell ref="T55:V55"/>
    <mergeCell ref="T58:V58"/>
    <mergeCell ref="G7:G9"/>
    <mergeCell ref="L7:N9"/>
    <mergeCell ref="I11:K11"/>
    <mergeCell ref="L11:N11"/>
    <mergeCell ref="O11:Q11"/>
    <mergeCell ref="T59:V59"/>
    <mergeCell ref="T60:V60"/>
    <mergeCell ref="T61:V61"/>
    <mergeCell ref="T15:V15"/>
    <mergeCell ref="T16:V16"/>
    <mergeCell ref="T28:V28"/>
    <mergeCell ref="T29:V29"/>
    <mergeCell ref="T41:V41"/>
    <mergeCell ref="T42:V42"/>
    <mergeCell ref="I3:K3"/>
    <mergeCell ref="L3:N3"/>
    <mergeCell ref="O3:Q3"/>
    <mergeCell ref="G4:G6"/>
    <mergeCell ref="O4:Q6"/>
  </mergeCells>
  <phoneticPr fontId="8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2746A-B18D-4313-BEBF-377AE3C79E6E}">
  <sheetPr>
    <tabColor rgb="FFFF0000"/>
  </sheetPr>
  <dimension ref="A1:BP64"/>
  <sheetViews>
    <sheetView showGridLines="0" topLeftCell="AD1" zoomScale="85" zoomScaleNormal="85" workbookViewId="0">
      <selection activeCell="AQ60" sqref="AQ60"/>
    </sheetView>
  </sheetViews>
  <sheetFormatPr defaultColWidth="10.23046875" defaultRowHeight="14.15"/>
  <cols>
    <col min="1" max="1" width="5.3046875" style="17" bestFit="1" customWidth="1"/>
    <col min="2" max="2" width="6.15234375" style="17" bestFit="1" customWidth="1"/>
    <col min="3" max="24" width="15.07421875" style="17" customWidth="1"/>
    <col min="25" max="25" width="13.3046875" style="17" bestFit="1" customWidth="1"/>
    <col min="26" max="26" width="13.3046875" style="17" customWidth="1"/>
    <col min="27" max="27" width="16.61328125" style="17" bestFit="1" customWidth="1"/>
    <col min="28" max="28" width="7.23046875" style="17" customWidth="1"/>
    <col min="29" max="29" width="11.15234375" style="17" bestFit="1" customWidth="1"/>
    <col min="30" max="30" width="11.15234375" style="17" customWidth="1"/>
    <col min="31" max="31" width="15.3046875" style="17" bestFit="1" customWidth="1"/>
    <col min="32" max="32" width="15.3046875" style="17" customWidth="1"/>
    <col min="33" max="33" width="15.3046875" style="17" bestFit="1" customWidth="1"/>
    <col min="34" max="34" width="15.3046875" style="17" customWidth="1"/>
    <col min="35" max="35" width="11" style="17" bestFit="1" customWidth="1"/>
    <col min="36" max="36" width="11" style="17" customWidth="1"/>
    <col min="37" max="37" width="17.4609375" style="17" bestFit="1" customWidth="1"/>
    <col min="38" max="38" width="9.3828125" style="17" customWidth="1"/>
    <col min="39" max="16384" width="10.23046875" style="17"/>
  </cols>
  <sheetData>
    <row r="1" spans="1:68" ht="14.15" customHeight="1">
      <c r="C1" s="25" t="s">
        <v>48</v>
      </c>
      <c r="D1" s="25" t="s">
        <v>48</v>
      </c>
      <c r="E1" s="25" t="s">
        <v>48</v>
      </c>
      <c r="F1" s="25" t="s">
        <v>48</v>
      </c>
      <c r="G1" s="25" t="s">
        <v>48</v>
      </c>
      <c r="H1" s="25" t="s">
        <v>48</v>
      </c>
      <c r="I1" s="25" t="s">
        <v>48</v>
      </c>
      <c r="J1" s="25" t="s">
        <v>49</v>
      </c>
      <c r="K1" s="26" t="s">
        <v>49</v>
      </c>
      <c r="L1" s="26" t="s">
        <v>49</v>
      </c>
      <c r="M1" s="26" t="s">
        <v>49</v>
      </c>
      <c r="N1" s="26" t="s">
        <v>49</v>
      </c>
      <c r="O1" s="26" t="s">
        <v>49</v>
      </c>
      <c r="P1" s="26" t="s">
        <v>49</v>
      </c>
      <c r="Q1" s="27" t="s">
        <v>50</v>
      </c>
      <c r="R1" s="27" t="s">
        <v>50</v>
      </c>
      <c r="S1" s="27" t="s">
        <v>50</v>
      </c>
      <c r="T1" s="27" t="s">
        <v>50</v>
      </c>
      <c r="U1" s="27" t="s">
        <v>50</v>
      </c>
      <c r="V1" s="27" t="s">
        <v>50</v>
      </c>
      <c r="W1" s="27" t="s">
        <v>50</v>
      </c>
      <c r="Y1" s="22" t="s">
        <v>48</v>
      </c>
      <c r="AB1" s="18">
        <v>-3</v>
      </c>
      <c r="AC1" s="18">
        <v>-2.5</v>
      </c>
      <c r="AD1" s="18">
        <v>-2</v>
      </c>
      <c r="AE1" s="18">
        <v>-1.5</v>
      </c>
      <c r="AF1" s="18">
        <v>-1</v>
      </c>
      <c r="AG1" s="18">
        <v>-0.5</v>
      </c>
      <c r="AH1" s="18">
        <v>0</v>
      </c>
      <c r="AI1" s="18">
        <v>0.5</v>
      </c>
      <c r="AJ1" s="18">
        <v>1</v>
      </c>
      <c r="AK1" s="18">
        <v>1.5</v>
      </c>
      <c r="AL1" s="18">
        <v>2</v>
      </c>
      <c r="AM1" s="18">
        <v>2.5</v>
      </c>
      <c r="AN1" s="18">
        <v>3</v>
      </c>
      <c r="AQ1" s="18" t="s">
        <v>120</v>
      </c>
      <c r="AY1" s="18" t="s">
        <v>120</v>
      </c>
    </row>
    <row r="2" spans="1:68" ht="14.15" customHeight="1">
      <c r="C2" s="23" t="s">
        <v>139</v>
      </c>
      <c r="D2" s="24" t="s">
        <v>138</v>
      </c>
      <c r="E2" s="23" t="s">
        <v>140</v>
      </c>
      <c r="F2" s="24" t="s">
        <v>141</v>
      </c>
      <c r="G2" s="24" t="s">
        <v>142</v>
      </c>
      <c r="H2" s="24" t="s">
        <v>143</v>
      </c>
      <c r="I2" s="24" t="s">
        <v>144</v>
      </c>
      <c r="J2" s="24" t="s">
        <v>141</v>
      </c>
      <c r="K2" s="24" t="s">
        <v>142</v>
      </c>
      <c r="L2" s="24" t="s">
        <v>145</v>
      </c>
      <c r="M2" s="24" t="s">
        <v>146</v>
      </c>
      <c r="N2" s="24" t="s">
        <v>147</v>
      </c>
      <c r="O2" s="24" t="s">
        <v>148</v>
      </c>
      <c r="P2" s="23" t="s">
        <v>149</v>
      </c>
      <c r="Q2" s="24" t="s">
        <v>141</v>
      </c>
      <c r="R2" s="24" t="s">
        <v>142</v>
      </c>
      <c r="S2" s="24" t="s">
        <v>145</v>
      </c>
      <c r="T2" s="24" t="s">
        <v>146</v>
      </c>
      <c r="U2" s="24" t="s">
        <v>147</v>
      </c>
      <c r="V2" s="24" t="s">
        <v>147</v>
      </c>
      <c r="W2" s="23" t="s">
        <v>149</v>
      </c>
      <c r="Y2" s="17" t="s">
        <v>150</v>
      </c>
      <c r="AB2" s="18" t="s">
        <v>122</v>
      </c>
      <c r="AC2" s="18" t="s">
        <v>132</v>
      </c>
      <c r="AD2" s="18" t="s">
        <v>123</v>
      </c>
      <c r="AE2" s="20" t="s">
        <v>133</v>
      </c>
      <c r="AF2" s="18" t="s">
        <v>124</v>
      </c>
      <c r="AG2" s="20" t="s">
        <v>134</v>
      </c>
      <c r="AH2" s="18" t="s">
        <v>125</v>
      </c>
      <c r="AI2" s="20" t="s">
        <v>135</v>
      </c>
      <c r="AJ2" s="18" t="s">
        <v>126</v>
      </c>
      <c r="AK2" s="20" t="s">
        <v>136</v>
      </c>
      <c r="AL2" s="18" t="s">
        <v>127</v>
      </c>
      <c r="AM2" s="20" t="s">
        <v>137</v>
      </c>
      <c r="AN2" s="18" t="s">
        <v>128</v>
      </c>
      <c r="AQ2" s="299"/>
      <c r="AR2" s="299"/>
      <c r="AS2" s="299"/>
      <c r="AT2" s="299"/>
      <c r="AU2" s="299"/>
      <c r="AV2" s="299"/>
      <c r="AW2" s="299"/>
      <c r="AY2" s="299"/>
      <c r="AZ2" s="299"/>
      <c r="BA2" s="299"/>
      <c r="BB2" s="299"/>
      <c r="BC2" s="299"/>
      <c r="BD2" s="299"/>
      <c r="BE2" s="299"/>
      <c r="BG2" s="299"/>
      <c r="BH2" s="299"/>
      <c r="BI2" s="299"/>
      <c r="BJ2" s="299"/>
      <c r="BK2" s="299"/>
      <c r="BL2" s="299"/>
      <c r="BM2" s="299"/>
      <c r="BN2" s="299"/>
      <c r="BO2" s="299"/>
      <c r="BP2" s="299"/>
    </row>
    <row r="3" spans="1:68">
      <c r="A3" s="10" t="s">
        <v>57</v>
      </c>
      <c r="B3" s="4" t="s">
        <v>23</v>
      </c>
      <c r="C3" s="4">
        <v>0</v>
      </c>
      <c r="D3" s="4">
        <v>0</v>
      </c>
      <c r="E3" s="4">
        <v>1.5</v>
      </c>
      <c r="F3" s="4">
        <v>0</v>
      </c>
      <c r="G3" s="4">
        <v>0</v>
      </c>
      <c r="H3" s="4">
        <v>2</v>
      </c>
      <c r="I3" s="4">
        <v>2</v>
      </c>
      <c r="J3" s="4">
        <v>0.5</v>
      </c>
      <c r="K3" s="4">
        <v>1</v>
      </c>
      <c r="L3" s="4">
        <v>-0.5</v>
      </c>
      <c r="M3" s="4">
        <v>-1</v>
      </c>
      <c r="N3" s="4">
        <v>1</v>
      </c>
      <c r="O3" s="4">
        <v>0.5</v>
      </c>
      <c r="P3" s="4">
        <v>-1</v>
      </c>
      <c r="Q3" s="4">
        <v>0</v>
      </c>
      <c r="R3" s="4">
        <v>0.5</v>
      </c>
      <c r="S3" s="4">
        <v>0</v>
      </c>
      <c r="T3" s="4">
        <v>-0.5</v>
      </c>
      <c r="U3" s="4">
        <v>0.5</v>
      </c>
      <c r="V3" s="4">
        <v>0.5</v>
      </c>
      <c r="W3" s="4">
        <v>-0.5</v>
      </c>
      <c r="X3" s="22"/>
      <c r="Z3" s="17" t="s">
        <v>109</v>
      </c>
      <c r="AA3" s="17" t="s">
        <v>131</v>
      </c>
      <c r="AB3" s="18">
        <f>COUNTIF($C$54:$C$63,AB1)</f>
        <v>0</v>
      </c>
      <c r="AC3" s="18">
        <f t="shared" ref="AC3:AN3" si="0">COUNTIF($C$54:$C$63,AC1)</f>
        <v>0</v>
      </c>
      <c r="AD3" s="18">
        <f t="shared" si="0"/>
        <v>0</v>
      </c>
      <c r="AE3" s="18">
        <f t="shared" si="0"/>
        <v>1</v>
      </c>
      <c r="AF3" s="18">
        <f t="shared" si="0"/>
        <v>1</v>
      </c>
      <c r="AG3" s="18">
        <f t="shared" si="0"/>
        <v>4</v>
      </c>
      <c r="AH3" s="18">
        <f t="shared" si="0"/>
        <v>0</v>
      </c>
      <c r="AI3" s="18">
        <f t="shared" si="0"/>
        <v>2</v>
      </c>
      <c r="AJ3" s="18">
        <f t="shared" si="0"/>
        <v>1</v>
      </c>
      <c r="AK3" s="18">
        <f t="shared" si="0"/>
        <v>0</v>
      </c>
      <c r="AL3" s="18">
        <f t="shared" si="0"/>
        <v>1</v>
      </c>
      <c r="AM3" s="18">
        <f t="shared" si="0"/>
        <v>0</v>
      </c>
      <c r="AN3" s="18">
        <f t="shared" si="0"/>
        <v>0</v>
      </c>
      <c r="AQ3" s="299"/>
      <c r="AR3" s="299"/>
      <c r="AS3" s="299"/>
      <c r="AT3" s="299"/>
      <c r="AU3" s="299"/>
      <c r="AV3" s="299"/>
      <c r="AW3" s="299"/>
      <c r="AY3" s="299"/>
      <c r="AZ3" s="299"/>
      <c r="BA3" s="299"/>
      <c r="BB3" s="299"/>
      <c r="BC3" s="299"/>
      <c r="BD3" s="299"/>
      <c r="BE3" s="299"/>
      <c r="BG3" s="299"/>
      <c r="BH3" s="299"/>
      <c r="BI3" s="299"/>
      <c r="BJ3" s="299"/>
      <c r="BK3" s="299"/>
      <c r="BL3" s="299"/>
      <c r="BM3" s="299"/>
      <c r="BN3" s="299"/>
      <c r="BO3" s="299"/>
      <c r="BP3" s="299"/>
    </row>
    <row r="4" spans="1:68">
      <c r="A4" s="10" t="s">
        <v>57</v>
      </c>
      <c r="B4" s="4" t="s">
        <v>23</v>
      </c>
      <c r="C4" s="4">
        <v>0.5</v>
      </c>
      <c r="D4" s="4">
        <v>-0.5</v>
      </c>
      <c r="E4" s="4">
        <v>1</v>
      </c>
      <c r="F4" s="4">
        <v>1</v>
      </c>
      <c r="G4" s="4">
        <v>1</v>
      </c>
      <c r="H4" s="4">
        <v>-0.5</v>
      </c>
      <c r="I4" s="4">
        <v>-0.5</v>
      </c>
      <c r="J4" s="4">
        <v>1</v>
      </c>
      <c r="K4" s="4">
        <v>1.5</v>
      </c>
      <c r="L4" s="4">
        <v>0.5</v>
      </c>
      <c r="M4" s="4">
        <v>-0.5</v>
      </c>
      <c r="N4" s="4">
        <v>1.5</v>
      </c>
      <c r="O4" s="4">
        <v>1</v>
      </c>
      <c r="P4" s="4">
        <v>-1</v>
      </c>
      <c r="Q4" s="4">
        <v>1</v>
      </c>
      <c r="R4" s="4">
        <v>2</v>
      </c>
      <c r="S4" s="4">
        <v>-0.5</v>
      </c>
      <c r="T4" s="4">
        <v>-1.5</v>
      </c>
      <c r="U4" s="4">
        <v>1.5</v>
      </c>
      <c r="V4" s="4">
        <v>1.5</v>
      </c>
      <c r="W4" s="4">
        <v>-1</v>
      </c>
      <c r="X4" s="4"/>
      <c r="AA4" s="17" t="s">
        <v>130</v>
      </c>
      <c r="AB4" s="18">
        <f>COUNTIF($C$44:$C$53,AB1)</f>
        <v>0</v>
      </c>
      <c r="AC4" s="18">
        <f t="shared" ref="AC4:AN4" si="1">COUNTIF($C$44:$C$53,AC1)</f>
        <v>0</v>
      </c>
      <c r="AD4" s="18">
        <f t="shared" si="1"/>
        <v>0</v>
      </c>
      <c r="AE4" s="18">
        <f t="shared" si="1"/>
        <v>1</v>
      </c>
      <c r="AF4" s="18">
        <f t="shared" si="1"/>
        <v>1</v>
      </c>
      <c r="AG4" s="18">
        <f t="shared" si="1"/>
        <v>3</v>
      </c>
      <c r="AH4" s="18">
        <f t="shared" si="1"/>
        <v>2</v>
      </c>
      <c r="AI4" s="18">
        <f t="shared" si="1"/>
        <v>0</v>
      </c>
      <c r="AJ4" s="18">
        <f t="shared" si="1"/>
        <v>0</v>
      </c>
      <c r="AK4" s="18">
        <f t="shared" si="1"/>
        <v>0</v>
      </c>
      <c r="AL4" s="18">
        <f t="shared" si="1"/>
        <v>0</v>
      </c>
      <c r="AM4" s="18">
        <f t="shared" si="1"/>
        <v>0</v>
      </c>
      <c r="AN4" s="18">
        <f t="shared" si="1"/>
        <v>0</v>
      </c>
      <c r="AQ4" s="299"/>
      <c r="AR4" s="299"/>
      <c r="AS4" s="299"/>
      <c r="AT4" s="299"/>
      <c r="AU4" s="299"/>
      <c r="AV4" s="299"/>
      <c r="AW4" s="299"/>
      <c r="AY4" s="299"/>
      <c r="AZ4" s="299"/>
      <c r="BA4" s="299"/>
      <c r="BB4" s="299"/>
      <c r="BC4" s="299"/>
      <c r="BD4" s="299"/>
      <c r="BE4" s="299"/>
      <c r="BG4" s="299"/>
      <c r="BH4" s="299"/>
      <c r="BI4" s="299"/>
      <c r="BJ4" s="299"/>
      <c r="BK4" s="299"/>
      <c r="BL4" s="299"/>
      <c r="BM4" s="299"/>
      <c r="BN4" s="299"/>
      <c r="BO4" s="299"/>
      <c r="BP4" s="299"/>
    </row>
    <row r="5" spans="1:68">
      <c r="A5" s="10" t="s">
        <v>57</v>
      </c>
      <c r="B5" s="4" t="s">
        <v>23</v>
      </c>
      <c r="C5" s="4">
        <v>-1</v>
      </c>
      <c r="D5" s="4">
        <v>0</v>
      </c>
      <c r="E5" s="4">
        <v>0.5</v>
      </c>
      <c r="F5" s="4">
        <v>0</v>
      </c>
      <c r="G5" s="4">
        <v>0</v>
      </c>
      <c r="H5" s="4">
        <v>0.5</v>
      </c>
      <c r="I5" s="4">
        <v>0</v>
      </c>
      <c r="J5" s="4">
        <v>0.5</v>
      </c>
      <c r="K5" s="4">
        <v>0.5</v>
      </c>
      <c r="L5" s="4">
        <v>0.5</v>
      </c>
      <c r="M5" s="4">
        <v>1</v>
      </c>
      <c r="N5" s="4">
        <v>0.5</v>
      </c>
      <c r="O5" s="4">
        <v>0.5</v>
      </c>
      <c r="P5" s="4">
        <v>0</v>
      </c>
      <c r="Q5" s="4">
        <v>0.5</v>
      </c>
      <c r="R5" s="4">
        <v>1.5</v>
      </c>
      <c r="S5" s="4">
        <v>1</v>
      </c>
      <c r="T5" s="4">
        <v>1</v>
      </c>
      <c r="U5" s="4">
        <v>1</v>
      </c>
      <c r="V5" s="4">
        <v>1</v>
      </c>
      <c r="W5" s="4">
        <v>0.5</v>
      </c>
      <c r="X5" s="4"/>
      <c r="Z5" s="17" t="s">
        <v>115</v>
      </c>
      <c r="AA5" s="17" t="s">
        <v>131</v>
      </c>
      <c r="AB5" s="18">
        <f>COUNTIF($C$34:$C$43,AB1)</f>
        <v>0</v>
      </c>
      <c r="AC5" s="18">
        <f t="shared" ref="AC5:AN5" si="2">COUNTIF($C$34:$C$43,AC1)</f>
        <v>0</v>
      </c>
      <c r="AD5" s="18">
        <f t="shared" si="2"/>
        <v>0</v>
      </c>
      <c r="AE5" s="18">
        <f t="shared" si="2"/>
        <v>1</v>
      </c>
      <c r="AF5" s="18">
        <f t="shared" si="2"/>
        <v>1</v>
      </c>
      <c r="AG5" s="18">
        <f t="shared" si="2"/>
        <v>4</v>
      </c>
      <c r="AH5" s="18">
        <f t="shared" si="2"/>
        <v>0</v>
      </c>
      <c r="AI5" s="18">
        <f t="shared" si="2"/>
        <v>1</v>
      </c>
      <c r="AJ5" s="18">
        <f t="shared" si="2"/>
        <v>2</v>
      </c>
      <c r="AK5" s="18">
        <f t="shared" si="2"/>
        <v>1</v>
      </c>
      <c r="AL5" s="18">
        <f t="shared" si="2"/>
        <v>0</v>
      </c>
      <c r="AM5" s="18">
        <f t="shared" si="2"/>
        <v>0</v>
      </c>
      <c r="AN5" s="18">
        <f t="shared" si="2"/>
        <v>0</v>
      </c>
      <c r="AQ5" s="299"/>
      <c r="AR5" s="299"/>
      <c r="AS5" s="299"/>
      <c r="AT5" s="299"/>
      <c r="AU5" s="299"/>
      <c r="AV5" s="299"/>
      <c r="AW5" s="299"/>
      <c r="AY5" s="299"/>
      <c r="AZ5" s="299"/>
      <c r="BA5" s="299"/>
      <c r="BB5" s="299"/>
      <c r="BC5" s="299"/>
      <c r="BD5" s="299"/>
      <c r="BE5" s="299"/>
      <c r="BG5" s="299"/>
      <c r="BH5" s="299"/>
      <c r="BI5" s="299"/>
      <c r="BJ5" s="299"/>
      <c r="BK5" s="299"/>
      <c r="BL5" s="299"/>
      <c r="BM5" s="299"/>
      <c r="BN5" s="299"/>
      <c r="BO5" s="299"/>
      <c r="BP5" s="299"/>
    </row>
    <row r="6" spans="1:68">
      <c r="A6" s="10" t="s">
        <v>57</v>
      </c>
      <c r="B6" s="4" t="s">
        <v>23</v>
      </c>
      <c r="C6" s="4">
        <v>-1</v>
      </c>
      <c r="D6" s="4">
        <v>-0.5</v>
      </c>
      <c r="E6" s="4">
        <v>1.5</v>
      </c>
      <c r="F6" s="4">
        <v>0</v>
      </c>
      <c r="G6" s="4">
        <v>0</v>
      </c>
      <c r="H6" s="4">
        <v>-0.5</v>
      </c>
      <c r="I6" s="4">
        <v>-0.5</v>
      </c>
      <c r="J6" s="4">
        <v>0.5</v>
      </c>
      <c r="K6" s="4">
        <v>1</v>
      </c>
      <c r="L6" s="4">
        <v>0</v>
      </c>
      <c r="M6" s="4">
        <v>-0.5</v>
      </c>
      <c r="N6" s="4">
        <v>0.5</v>
      </c>
      <c r="O6" s="4">
        <v>0.5</v>
      </c>
      <c r="P6" s="4">
        <v>-0.5</v>
      </c>
      <c r="Q6" s="4">
        <v>1</v>
      </c>
      <c r="R6" s="4">
        <v>1.5</v>
      </c>
      <c r="S6" s="4">
        <v>-0.5</v>
      </c>
      <c r="T6" s="4">
        <v>-0.5</v>
      </c>
      <c r="U6" s="4">
        <v>0.5</v>
      </c>
      <c r="V6" s="4">
        <v>0.5</v>
      </c>
      <c r="W6" s="4">
        <v>0</v>
      </c>
      <c r="X6" s="4"/>
      <c r="AA6" s="17" t="s">
        <v>130</v>
      </c>
      <c r="AB6" s="18">
        <f>COUNTIF($C$23:$C$32,AB1)</f>
        <v>0</v>
      </c>
      <c r="AC6" s="18">
        <f t="shared" ref="AC6:AN6" si="3">COUNTIF($C$23:$C$32,AC1)</f>
        <v>0</v>
      </c>
      <c r="AD6" s="18">
        <f t="shared" si="3"/>
        <v>0</v>
      </c>
      <c r="AE6" s="18">
        <f t="shared" si="3"/>
        <v>0</v>
      </c>
      <c r="AF6" s="18">
        <f t="shared" si="3"/>
        <v>4</v>
      </c>
      <c r="AG6" s="18">
        <f t="shared" si="3"/>
        <v>3</v>
      </c>
      <c r="AH6" s="18">
        <f t="shared" si="3"/>
        <v>2</v>
      </c>
      <c r="AI6" s="18">
        <f t="shared" si="3"/>
        <v>0</v>
      </c>
      <c r="AJ6" s="18">
        <f t="shared" si="3"/>
        <v>1</v>
      </c>
      <c r="AK6" s="18">
        <f t="shared" si="3"/>
        <v>0</v>
      </c>
      <c r="AL6" s="18">
        <f t="shared" si="3"/>
        <v>0</v>
      </c>
      <c r="AM6" s="18">
        <f t="shared" si="3"/>
        <v>0</v>
      </c>
      <c r="AN6" s="18">
        <f t="shared" si="3"/>
        <v>0</v>
      </c>
      <c r="AQ6" s="299"/>
      <c r="AR6" s="299"/>
      <c r="AS6" s="299"/>
      <c r="AT6" s="299"/>
      <c r="AU6" s="299"/>
      <c r="AV6" s="299"/>
      <c r="AW6" s="299"/>
      <c r="AY6" s="299"/>
      <c r="AZ6" s="299"/>
      <c r="BA6" s="299"/>
      <c r="BB6" s="299"/>
      <c r="BC6" s="299"/>
      <c r="BD6" s="299"/>
      <c r="BE6" s="299"/>
      <c r="BG6" s="299"/>
      <c r="BH6" s="299"/>
      <c r="BI6" s="299"/>
      <c r="BJ6" s="299"/>
      <c r="BK6" s="299"/>
      <c r="BL6" s="299"/>
      <c r="BM6" s="299"/>
      <c r="BN6" s="299"/>
      <c r="BO6" s="299"/>
      <c r="BP6" s="299"/>
    </row>
    <row r="7" spans="1:68">
      <c r="A7" s="10" t="s">
        <v>57</v>
      </c>
      <c r="B7" s="4" t="s">
        <v>23</v>
      </c>
      <c r="C7" s="4">
        <v>0.5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2</v>
      </c>
      <c r="K7" s="4">
        <v>3</v>
      </c>
      <c r="L7" s="4">
        <v>-2</v>
      </c>
      <c r="M7" s="4">
        <v>-3</v>
      </c>
      <c r="N7" s="4">
        <v>3</v>
      </c>
      <c r="O7" s="4">
        <v>3</v>
      </c>
      <c r="P7" s="4">
        <v>-1</v>
      </c>
      <c r="Q7" s="4">
        <v>1</v>
      </c>
      <c r="R7" s="4">
        <v>1.5</v>
      </c>
      <c r="S7" s="4">
        <v>-0.5</v>
      </c>
      <c r="T7" s="4">
        <v>-1</v>
      </c>
      <c r="U7" s="4">
        <v>1</v>
      </c>
      <c r="V7" s="4">
        <v>0.5</v>
      </c>
      <c r="W7" s="4">
        <v>-0.5</v>
      </c>
      <c r="X7" s="4"/>
      <c r="Z7" s="17" t="s">
        <v>108</v>
      </c>
      <c r="AA7" s="17" t="s">
        <v>131</v>
      </c>
      <c r="AB7" s="18">
        <f>COUNTIF($C$13:$C$22,AB1)</f>
        <v>0</v>
      </c>
      <c r="AC7" s="18">
        <f t="shared" ref="AC7:AN7" si="4">COUNTIF($C$13:$C$22,AC1)</f>
        <v>0</v>
      </c>
      <c r="AD7" s="18">
        <f t="shared" si="4"/>
        <v>0</v>
      </c>
      <c r="AE7" s="18">
        <f t="shared" si="4"/>
        <v>0</v>
      </c>
      <c r="AF7" s="18">
        <f t="shared" si="4"/>
        <v>2</v>
      </c>
      <c r="AG7" s="18">
        <f t="shared" si="4"/>
        <v>2</v>
      </c>
      <c r="AH7" s="18">
        <f t="shared" si="4"/>
        <v>2</v>
      </c>
      <c r="AI7" s="18">
        <f t="shared" si="4"/>
        <v>0</v>
      </c>
      <c r="AJ7" s="18">
        <f t="shared" si="4"/>
        <v>2</v>
      </c>
      <c r="AK7" s="18">
        <f t="shared" si="4"/>
        <v>1</v>
      </c>
      <c r="AL7" s="18">
        <f t="shared" si="4"/>
        <v>0</v>
      </c>
      <c r="AM7" s="18">
        <f t="shared" si="4"/>
        <v>1</v>
      </c>
      <c r="AN7" s="18">
        <f t="shared" si="4"/>
        <v>0</v>
      </c>
      <c r="AQ7" s="299"/>
      <c r="AR7" s="299"/>
      <c r="AS7" s="299"/>
      <c r="AT7" s="299"/>
      <c r="AU7" s="299"/>
      <c r="AV7" s="299"/>
      <c r="AW7" s="299"/>
      <c r="AY7" s="299"/>
      <c r="AZ7" s="299"/>
      <c r="BA7" s="299"/>
      <c r="BB7" s="299"/>
      <c r="BC7" s="299"/>
      <c r="BD7" s="299"/>
      <c r="BE7" s="299"/>
      <c r="BG7" s="299"/>
      <c r="BH7" s="299"/>
      <c r="BI7" s="299"/>
      <c r="BJ7" s="299"/>
      <c r="BK7" s="299"/>
      <c r="BL7" s="299"/>
      <c r="BM7" s="299"/>
      <c r="BN7" s="299"/>
      <c r="BO7" s="299"/>
      <c r="BP7" s="299"/>
    </row>
    <row r="8" spans="1:68">
      <c r="A8" s="10" t="s">
        <v>57</v>
      </c>
      <c r="B8" s="4" t="s">
        <v>23</v>
      </c>
      <c r="C8" s="4">
        <v>-1</v>
      </c>
      <c r="D8" s="4">
        <v>-0.5</v>
      </c>
      <c r="E8" s="4">
        <v>0.5</v>
      </c>
      <c r="F8" s="4">
        <v>0</v>
      </c>
      <c r="G8" s="4">
        <v>0</v>
      </c>
      <c r="H8" s="4">
        <v>0</v>
      </c>
      <c r="I8" s="4">
        <v>0</v>
      </c>
      <c r="J8" s="4">
        <v>0.5</v>
      </c>
      <c r="K8" s="4">
        <v>1.5</v>
      </c>
      <c r="L8" s="4">
        <v>0</v>
      </c>
      <c r="M8" s="4">
        <v>0</v>
      </c>
      <c r="N8" s="4">
        <v>1</v>
      </c>
      <c r="O8" s="4">
        <v>0.5</v>
      </c>
      <c r="P8" s="4">
        <v>-1</v>
      </c>
      <c r="Q8" s="4">
        <v>1</v>
      </c>
      <c r="R8" s="4">
        <v>2</v>
      </c>
      <c r="S8" s="4">
        <v>0.5</v>
      </c>
      <c r="T8" s="4">
        <v>-1</v>
      </c>
      <c r="U8" s="4">
        <v>1.5</v>
      </c>
      <c r="V8" s="4">
        <v>1.5</v>
      </c>
      <c r="W8" s="4">
        <v>-1.5</v>
      </c>
      <c r="X8" s="4"/>
      <c r="AA8" s="17" t="s">
        <v>130</v>
      </c>
      <c r="AB8" s="18">
        <f>COUNTIF($C$3:$C$12,AB1)</f>
        <v>0</v>
      </c>
      <c r="AC8" s="18">
        <f t="shared" ref="AC8:AN8" si="5">COUNTIF($C$3:$C$12,AC1)</f>
        <v>0</v>
      </c>
      <c r="AD8" s="18">
        <f t="shared" si="5"/>
        <v>0</v>
      </c>
      <c r="AE8" s="18">
        <f t="shared" si="5"/>
        <v>0</v>
      </c>
      <c r="AF8" s="18">
        <f t="shared" si="5"/>
        <v>4</v>
      </c>
      <c r="AG8" s="18">
        <f t="shared" si="5"/>
        <v>2</v>
      </c>
      <c r="AH8" s="18">
        <f t="shared" si="5"/>
        <v>2</v>
      </c>
      <c r="AI8" s="18">
        <f t="shared" si="5"/>
        <v>2</v>
      </c>
      <c r="AJ8" s="18">
        <f t="shared" si="5"/>
        <v>0</v>
      </c>
      <c r="AK8" s="18">
        <f t="shared" si="5"/>
        <v>0</v>
      </c>
      <c r="AL8" s="18">
        <f t="shared" si="5"/>
        <v>0</v>
      </c>
      <c r="AM8" s="18">
        <f t="shared" si="5"/>
        <v>0</v>
      </c>
      <c r="AN8" s="18">
        <f t="shared" si="5"/>
        <v>0</v>
      </c>
      <c r="AQ8" s="299"/>
      <c r="AR8" s="299"/>
      <c r="AS8" s="299"/>
      <c r="AT8" s="299"/>
      <c r="AU8" s="299"/>
      <c r="AV8" s="299"/>
      <c r="AW8" s="299"/>
      <c r="AY8" s="299"/>
      <c r="AZ8" s="299"/>
      <c r="BA8" s="299"/>
      <c r="BB8" s="299"/>
      <c r="BC8" s="299"/>
      <c r="BD8" s="299"/>
      <c r="BE8" s="299"/>
      <c r="BG8" s="299"/>
      <c r="BH8" s="299"/>
      <c r="BI8" s="299"/>
      <c r="BJ8" s="299"/>
      <c r="BK8" s="299"/>
      <c r="BL8" s="299"/>
      <c r="BM8" s="299"/>
      <c r="BN8" s="299"/>
      <c r="BO8" s="299"/>
      <c r="BP8" s="299"/>
    </row>
    <row r="9" spans="1:68">
      <c r="A9" s="10" t="s">
        <v>57</v>
      </c>
      <c r="B9" s="4" t="s">
        <v>23</v>
      </c>
      <c r="C9" s="4">
        <v>0</v>
      </c>
      <c r="D9" s="4">
        <v>0.5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0.5</v>
      </c>
      <c r="K9" s="4">
        <v>1</v>
      </c>
      <c r="L9" s="4">
        <v>0.5</v>
      </c>
      <c r="M9" s="4">
        <v>0.5</v>
      </c>
      <c r="N9" s="4">
        <v>0.5</v>
      </c>
      <c r="O9" s="4">
        <v>0.5</v>
      </c>
      <c r="P9" s="4">
        <v>-0.5</v>
      </c>
      <c r="Q9" s="4">
        <v>0.5</v>
      </c>
      <c r="R9" s="4">
        <v>1.5</v>
      </c>
      <c r="S9" s="4">
        <v>1</v>
      </c>
      <c r="T9" s="4">
        <v>0</v>
      </c>
      <c r="U9" s="4">
        <v>1.5</v>
      </c>
      <c r="V9" s="4">
        <v>1.5</v>
      </c>
      <c r="W9" s="4">
        <v>-1</v>
      </c>
      <c r="X9" s="4"/>
      <c r="AA9" s="19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Q9" s="299"/>
      <c r="AR9" s="299"/>
      <c r="AS9" s="299"/>
      <c r="AT9" s="299"/>
      <c r="AU9" s="299"/>
      <c r="AV9" s="299"/>
      <c r="AW9" s="299"/>
      <c r="AY9" s="299"/>
      <c r="AZ9" s="299"/>
      <c r="BA9" s="299"/>
      <c r="BB9" s="299"/>
      <c r="BC9" s="299"/>
      <c r="BD9" s="299"/>
      <c r="BE9" s="299"/>
    </row>
    <row r="10" spans="1:68">
      <c r="A10" s="10" t="s">
        <v>57</v>
      </c>
      <c r="B10" s="4" t="s">
        <v>23</v>
      </c>
      <c r="C10" s="4">
        <v>-0.5</v>
      </c>
      <c r="D10" s="4">
        <v>0</v>
      </c>
      <c r="E10" s="4">
        <v>0.5</v>
      </c>
      <c r="F10" s="4">
        <v>0</v>
      </c>
      <c r="G10" s="4">
        <v>0</v>
      </c>
      <c r="H10" s="4">
        <v>0</v>
      </c>
      <c r="I10" s="4">
        <v>0</v>
      </c>
      <c r="J10" s="4">
        <v>1</v>
      </c>
      <c r="K10" s="4">
        <v>1</v>
      </c>
      <c r="L10" s="4">
        <v>0</v>
      </c>
      <c r="M10" s="4">
        <v>0</v>
      </c>
      <c r="N10" s="4">
        <v>0.5</v>
      </c>
      <c r="O10" s="4">
        <v>0.5</v>
      </c>
      <c r="P10" s="4">
        <v>0</v>
      </c>
      <c r="Q10" s="4">
        <v>2</v>
      </c>
      <c r="R10" s="4">
        <v>2.5</v>
      </c>
      <c r="S10" s="4">
        <v>-1</v>
      </c>
      <c r="T10" s="4">
        <v>-1</v>
      </c>
      <c r="U10" s="4">
        <v>0.5</v>
      </c>
      <c r="V10" s="4">
        <v>0.5</v>
      </c>
      <c r="W10" s="4">
        <v>0</v>
      </c>
      <c r="X10" s="4"/>
      <c r="AA10" s="19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Q10" s="299"/>
      <c r="AR10" s="299"/>
      <c r="AS10" s="299"/>
      <c r="AT10" s="299"/>
      <c r="AU10" s="299"/>
      <c r="AV10" s="299"/>
      <c r="AW10" s="299"/>
      <c r="AY10" s="299"/>
      <c r="AZ10" s="299"/>
      <c r="BA10" s="299"/>
      <c r="BB10" s="299"/>
      <c r="BC10" s="299"/>
      <c r="BD10" s="299"/>
      <c r="BE10" s="299"/>
      <c r="BG10" s="299"/>
      <c r="BH10" s="299"/>
      <c r="BI10" s="299"/>
      <c r="BJ10" s="299"/>
      <c r="BK10" s="299"/>
      <c r="BL10" s="299"/>
      <c r="BM10" s="299"/>
      <c r="BN10" s="299"/>
      <c r="BO10" s="299"/>
      <c r="BP10" s="299"/>
    </row>
    <row r="11" spans="1:68" ht="18.45" customHeight="1">
      <c r="A11" s="10" t="s">
        <v>57</v>
      </c>
      <c r="B11" s="4" t="s">
        <v>23</v>
      </c>
      <c r="C11" s="4">
        <v>-0.5</v>
      </c>
      <c r="D11" s="4">
        <v>0</v>
      </c>
      <c r="E11" s="4">
        <v>2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4">
        <v>1</v>
      </c>
      <c r="L11" s="4">
        <v>-0.5</v>
      </c>
      <c r="M11" s="4">
        <v>-0.5</v>
      </c>
      <c r="N11" s="4">
        <v>0</v>
      </c>
      <c r="O11" s="4">
        <v>0</v>
      </c>
      <c r="P11" s="4">
        <v>0</v>
      </c>
      <c r="Q11" s="4">
        <v>1.5</v>
      </c>
      <c r="R11" s="4">
        <v>1.5</v>
      </c>
      <c r="S11" s="4">
        <v>-1.5</v>
      </c>
      <c r="T11" s="4">
        <v>-1.5</v>
      </c>
      <c r="U11" s="4">
        <v>0.5</v>
      </c>
      <c r="V11" s="4">
        <v>0.5</v>
      </c>
      <c r="W11" s="4">
        <v>0</v>
      </c>
      <c r="X11" s="4"/>
      <c r="AO11" s="18"/>
      <c r="AQ11" s="299"/>
      <c r="AR11" s="299"/>
      <c r="AS11" s="299"/>
      <c r="AT11" s="299"/>
      <c r="AU11" s="299"/>
      <c r="AV11" s="299"/>
      <c r="AW11" s="299"/>
      <c r="AY11" s="299"/>
      <c r="AZ11" s="299"/>
      <c r="BA11" s="299"/>
      <c r="BB11" s="299"/>
      <c r="BC11" s="299"/>
      <c r="BD11" s="299"/>
      <c r="BE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</row>
    <row r="12" spans="1:68" ht="18.75" customHeight="1">
      <c r="A12" s="10" t="s">
        <v>57</v>
      </c>
      <c r="B12" s="4" t="s">
        <v>23</v>
      </c>
      <c r="C12" s="4">
        <v>-1</v>
      </c>
      <c r="D12" s="4">
        <v>-0.5</v>
      </c>
      <c r="E12" s="4">
        <v>-0.5</v>
      </c>
      <c r="F12" s="4">
        <v>0.5</v>
      </c>
      <c r="G12" s="4">
        <v>0.5</v>
      </c>
      <c r="H12" s="4">
        <v>0</v>
      </c>
      <c r="I12" s="4">
        <v>0</v>
      </c>
      <c r="J12" s="4">
        <v>0.5</v>
      </c>
      <c r="K12" s="4">
        <v>2</v>
      </c>
      <c r="L12" s="4">
        <v>0</v>
      </c>
      <c r="M12" s="4">
        <v>0</v>
      </c>
      <c r="N12" s="4">
        <v>1</v>
      </c>
      <c r="O12" s="4">
        <v>0.5</v>
      </c>
      <c r="P12" s="4">
        <v>-1</v>
      </c>
      <c r="Q12" s="4">
        <v>1</v>
      </c>
      <c r="R12" s="4">
        <v>2</v>
      </c>
      <c r="S12" s="4">
        <v>0</v>
      </c>
      <c r="T12" s="4">
        <v>-1</v>
      </c>
      <c r="U12" s="4">
        <v>1.5</v>
      </c>
      <c r="V12" s="4">
        <v>1</v>
      </c>
      <c r="W12" s="4">
        <v>-1.5</v>
      </c>
      <c r="X12" s="4"/>
      <c r="Y12" s="22" t="s">
        <v>49</v>
      </c>
      <c r="AB12" s="18">
        <v>-3</v>
      </c>
      <c r="AC12" s="18">
        <v>-2.5</v>
      </c>
      <c r="AD12" s="18">
        <v>-2</v>
      </c>
      <c r="AE12" s="18">
        <v>-1.5</v>
      </c>
      <c r="AF12" s="18">
        <v>-1</v>
      </c>
      <c r="AG12" s="18">
        <v>-0.5</v>
      </c>
      <c r="AH12" s="18">
        <v>0</v>
      </c>
      <c r="AI12" s="18">
        <v>0.5</v>
      </c>
      <c r="AJ12" s="18">
        <v>1</v>
      </c>
      <c r="AK12" s="18">
        <v>1.5</v>
      </c>
      <c r="AL12" s="18">
        <v>2</v>
      </c>
      <c r="AM12" s="18">
        <v>2.5</v>
      </c>
      <c r="AN12" s="18">
        <v>3</v>
      </c>
      <c r="AO12" s="18"/>
      <c r="AQ12" s="299"/>
      <c r="AR12" s="299"/>
      <c r="AS12" s="299"/>
      <c r="AT12" s="299"/>
      <c r="AU12" s="299"/>
      <c r="AV12" s="299"/>
      <c r="AW12" s="299"/>
      <c r="AY12" s="299"/>
      <c r="AZ12" s="299"/>
      <c r="BA12" s="299"/>
      <c r="BB12" s="299"/>
      <c r="BC12" s="299"/>
      <c r="BD12" s="299"/>
      <c r="BE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</row>
    <row r="13" spans="1:68">
      <c r="A13" s="10" t="s">
        <v>59</v>
      </c>
      <c r="B13" s="4" t="s">
        <v>23</v>
      </c>
      <c r="C13" s="4">
        <v>1</v>
      </c>
      <c r="D13" s="4">
        <v>0.5</v>
      </c>
      <c r="E13" s="4">
        <v>0</v>
      </c>
      <c r="F13" s="4">
        <v>0.5</v>
      </c>
      <c r="G13" s="4">
        <v>0.5</v>
      </c>
      <c r="H13" s="4">
        <v>0</v>
      </c>
      <c r="I13" s="4">
        <v>0</v>
      </c>
      <c r="J13" s="4">
        <v>0</v>
      </c>
      <c r="K13" s="4">
        <v>2</v>
      </c>
      <c r="L13" s="4">
        <v>1</v>
      </c>
      <c r="M13" s="4">
        <v>-1.5</v>
      </c>
      <c r="N13" s="4">
        <v>2</v>
      </c>
      <c r="O13" s="4">
        <v>0.5</v>
      </c>
      <c r="P13" s="4">
        <v>-2</v>
      </c>
      <c r="Q13" s="4">
        <v>0</v>
      </c>
      <c r="R13" s="4">
        <v>1.5</v>
      </c>
      <c r="S13" s="4">
        <v>1</v>
      </c>
      <c r="T13" s="4">
        <v>-1</v>
      </c>
      <c r="U13" s="4">
        <v>1.5</v>
      </c>
      <c r="V13" s="4">
        <v>1</v>
      </c>
      <c r="W13" s="4">
        <v>-1.5</v>
      </c>
      <c r="X13" s="4"/>
      <c r="Y13" s="17" t="s">
        <v>151</v>
      </c>
      <c r="AB13" s="18" t="s">
        <v>128</v>
      </c>
      <c r="AC13" s="20" t="s">
        <v>137</v>
      </c>
      <c r="AD13" s="28" t="s">
        <v>127</v>
      </c>
      <c r="AE13" s="20" t="s">
        <v>136</v>
      </c>
      <c r="AF13" s="28" t="s">
        <v>126</v>
      </c>
      <c r="AG13" s="20" t="s">
        <v>135</v>
      </c>
      <c r="AH13" s="18" t="s">
        <v>125</v>
      </c>
      <c r="AI13" s="20" t="s">
        <v>135</v>
      </c>
      <c r="AJ13" s="18" t="s">
        <v>126</v>
      </c>
      <c r="AK13" s="20" t="s">
        <v>136</v>
      </c>
      <c r="AL13" s="18" t="s">
        <v>127</v>
      </c>
      <c r="AM13" s="20" t="s">
        <v>137</v>
      </c>
      <c r="AN13" s="18" t="s">
        <v>128</v>
      </c>
      <c r="AQ13" s="299"/>
      <c r="AR13" s="299"/>
      <c r="AS13" s="299"/>
      <c r="AT13" s="299"/>
      <c r="AU13" s="299"/>
      <c r="AV13" s="299"/>
      <c r="AW13" s="299"/>
      <c r="AY13" s="299"/>
      <c r="AZ13" s="299"/>
      <c r="BA13" s="299"/>
      <c r="BB13" s="299"/>
      <c r="BC13" s="299"/>
      <c r="BD13" s="299"/>
      <c r="BE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</row>
    <row r="14" spans="1:68">
      <c r="A14" s="10" t="s">
        <v>59</v>
      </c>
      <c r="B14" s="4" t="s">
        <v>23</v>
      </c>
      <c r="C14" s="4">
        <v>0</v>
      </c>
      <c r="D14" s="4">
        <v>0</v>
      </c>
      <c r="E14" s="4">
        <v>0</v>
      </c>
      <c r="F14" s="4">
        <v>0.5</v>
      </c>
      <c r="G14" s="4">
        <v>0.5</v>
      </c>
      <c r="H14" s="4">
        <v>0</v>
      </c>
      <c r="I14" s="4">
        <v>0</v>
      </c>
      <c r="J14" s="4">
        <v>1</v>
      </c>
      <c r="K14" s="4">
        <v>1</v>
      </c>
      <c r="L14" s="4">
        <v>0.5</v>
      </c>
      <c r="M14" s="4">
        <v>0.5</v>
      </c>
      <c r="N14" s="4">
        <v>-0.5</v>
      </c>
      <c r="O14" s="4">
        <v>0</v>
      </c>
      <c r="P14" s="4">
        <v>0.5</v>
      </c>
      <c r="Q14" s="4">
        <v>1</v>
      </c>
      <c r="R14" s="4">
        <v>0.5</v>
      </c>
      <c r="S14" s="4">
        <v>0</v>
      </c>
      <c r="T14" s="4">
        <v>1</v>
      </c>
      <c r="U14" s="4">
        <v>-0.5</v>
      </c>
      <c r="V14" s="4">
        <v>-1</v>
      </c>
      <c r="W14" s="4">
        <v>1</v>
      </c>
      <c r="X14" s="4"/>
      <c r="Z14" s="17" t="s">
        <v>109</v>
      </c>
      <c r="AA14" s="17" t="s">
        <v>131</v>
      </c>
      <c r="AB14" s="18">
        <f>COUNTIF($N$53:$N$63,AB$12)</f>
        <v>0</v>
      </c>
      <c r="AC14" s="18">
        <f t="shared" ref="AC14:AN14" si="6">COUNTIF($N$53:$N$63,AC$12)</f>
        <v>0</v>
      </c>
      <c r="AD14" s="18">
        <f t="shared" si="6"/>
        <v>0</v>
      </c>
      <c r="AE14" s="18">
        <f t="shared" si="6"/>
        <v>0</v>
      </c>
      <c r="AF14" s="18">
        <f t="shared" si="6"/>
        <v>0</v>
      </c>
      <c r="AG14" s="18">
        <f t="shared" si="6"/>
        <v>0</v>
      </c>
      <c r="AH14" s="18">
        <f t="shared" si="6"/>
        <v>0</v>
      </c>
      <c r="AI14" s="18">
        <f t="shared" si="6"/>
        <v>2</v>
      </c>
      <c r="AJ14" s="18">
        <f t="shared" si="6"/>
        <v>3</v>
      </c>
      <c r="AK14" s="18">
        <f t="shared" si="6"/>
        <v>2</v>
      </c>
      <c r="AL14" s="18">
        <f t="shared" si="6"/>
        <v>2</v>
      </c>
      <c r="AM14" s="18">
        <f t="shared" si="6"/>
        <v>0</v>
      </c>
      <c r="AN14" s="18">
        <f t="shared" si="6"/>
        <v>2</v>
      </c>
      <c r="AQ14" s="299"/>
      <c r="AR14" s="299"/>
      <c r="AS14" s="299"/>
      <c r="AT14" s="299"/>
      <c r="AU14" s="299"/>
      <c r="AV14" s="299"/>
      <c r="AW14" s="299"/>
      <c r="AY14" s="299"/>
      <c r="AZ14" s="299"/>
      <c r="BA14" s="299"/>
      <c r="BB14" s="299"/>
      <c r="BC14" s="299"/>
      <c r="BD14" s="299"/>
      <c r="BE14" s="299"/>
      <c r="BG14" s="299"/>
      <c r="BH14" s="299"/>
      <c r="BI14" s="299"/>
      <c r="BJ14" s="299"/>
      <c r="BK14" s="299"/>
      <c r="BL14" s="299"/>
      <c r="BM14" s="299"/>
      <c r="BN14" s="299"/>
      <c r="BO14" s="299"/>
      <c r="BP14" s="299"/>
    </row>
    <row r="15" spans="1:68">
      <c r="A15" s="10" t="s">
        <v>59</v>
      </c>
      <c r="B15" s="4" t="s">
        <v>23</v>
      </c>
      <c r="C15" s="4">
        <v>-0.5</v>
      </c>
      <c r="D15" s="4">
        <v>-0.5</v>
      </c>
      <c r="E15" s="4">
        <v>0.5</v>
      </c>
      <c r="F15" s="4">
        <v>0</v>
      </c>
      <c r="G15" s="4">
        <v>0</v>
      </c>
      <c r="H15" s="4">
        <v>0.5</v>
      </c>
      <c r="I15" s="4">
        <v>0.5</v>
      </c>
      <c r="J15" s="4">
        <v>1</v>
      </c>
      <c r="K15" s="4">
        <v>0.5</v>
      </c>
      <c r="L15" s="4">
        <v>0</v>
      </c>
      <c r="M15" s="4">
        <v>0</v>
      </c>
      <c r="N15" s="4">
        <v>1</v>
      </c>
      <c r="O15" s="4">
        <v>0.5</v>
      </c>
      <c r="P15" s="4">
        <v>0</v>
      </c>
      <c r="Q15" s="4">
        <v>1.5</v>
      </c>
      <c r="R15" s="4">
        <v>1</v>
      </c>
      <c r="S15" s="4">
        <v>-0.5</v>
      </c>
      <c r="T15" s="4">
        <v>0</v>
      </c>
      <c r="U15" s="4">
        <v>0.5</v>
      </c>
      <c r="V15" s="4">
        <v>0.5</v>
      </c>
      <c r="W15" s="4">
        <v>-0.5</v>
      </c>
      <c r="X15" s="4"/>
      <c r="AA15" s="17" t="s">
        <v>130</v>
      </c>
      <c r="AB15" s="18">
        <f>COUNTIF($N$43:$N$52,AB$12)</f>
        <v>0</v>
      </c>
      <c r="AC15" s="18">
        <f t="shared" ref="AC15:AN15" si="7">COUNTIF($N$43:$N$52,AC$12)</f>
        <v>0</v>
      </c>
      <c r="AD15" s="18">
        <f t="shared" si="7"/>
        <v>0</v>
      </c>
      <c r="AE15" s="18">
        <f t="shared" si="7"/>
        <v>0</v>
      </c>
      <c r="AF15" s="18">
        <f t="shared" si="7"/>
        <v>0</v>
      </c>
      <c r="AG15" s="18">
        <f t="shared" si="7"/>
        <v>1</v>
      </c>
      <c r="AH15" s="18">
        <f t="shared" si="7"/>
        <v>0</v>
      </c>
      <c r="AI15" s="18">
        <f t="shared" si="7"/>
        <v>0</v>
      </c>
      <c r="AJ15" s="18">
        <f t="shared" si="7"/>
        <v>5</v>
      </c>
      <c r="AK15" s="18">
        <f t="shared" si="7"/>
        <v>2</v>
      </c>
      <c r="AL15" s="18">
        <f t="shared" si="7"/>
        <v>1</v>
      </c>
      <c r="AM15" s="18">
        <f t="shared" si="7"/>
        <v>1</v>
      </c>
      <c r="AN15" s="18">
        <f t="shared" si="7"/>
        <v>0</v>
      </c>
      <c r="AQ15" s="299"/>
      <c r="AR15" s="299"/>
      <c r="AS15" s="299"/>
      <c r="AT15" s="299"/>
      <c r="AU15" s="299"/>
      <c r="AV15" s="299"/>
      <c r="AW15" s="299"/>
      <c r="AY15" s="299"/>
      <c r="AZ15" s="299"/>
      <c r="BA15" s="299"/>
      <c r="BB15" s="299"/>
      <c r="BC15" s="299"/>
      <c r="BD15" s="299"/>
      <c r="BE15" s="299"/>
      <c r="BG15" s="299"/>
      <c r="BH15" s="299"/>
      <c r="BI15" s="299"/>
      <c r="BJ15" s="299"/>
      <c r="BK15" s="299"/>
      <c r="BL15" s="299"/>
      <c r="BM15" s="299"/>
      <c r="BN15" s="299"/>
      <c r="BO15" s="299"/>
      <c r="BP15" s="299"/>
    </row>
    <row r="16" spans="1:68">
      <c r="A16" s="10" t="s">
        <v>59</v>
      </c>
      <c r="B16" s="4" t="s">
        <v>23</v>
      </c>
      <c r="C16" s="4">
        <v>-0.5</v>
      </c>
      <c r="D16" s="4">
        <v>0</v>
      </c>
      <c r="E16" s="4">
        <v>2</v>
      </c>
      <c r="F16" s="4">
        <v>0</v>
      </c>
      <c r="G16" s="4">
        <v>0</v>
      </c>
      <c r="H16" s="4">
        <v>0</v>
      </c>
      <c r="I16" s="4">
        <v>0</v>
      </c>
      <c r="J16" s="4">
        <v>0.5</v>
      </c>
      <c r="K16" s="4">
        <v>0</v>
      </c>
      <c r="L16" s="4">
        <v>0</v>
      </c>
      <c r="M16" s="4">
        <v>0</v>
      </c>
      <c r="N16" s="4">
        <v>-0.5</v>
      </c>
      <c r="O16" s="4">
        <v>0</v>
      </c>
      <c r="P16" s="4">
        <v>0</v>
      </c>
      <c r="Q16" s="4">
        <v>1.5</v>
      </c>
      <c r="R16" s="4">
        <v>1</v>
      </c>
      <c r="S16" s="4">
        <v>0.5</v>
      </c>
      <c r="T16" s="4">
        <v>0.5</v>
      </c>
      <c r="U16" s="4">
        <v>-1</v>
      </c>
      <c r="V16" s="4">
        <v>-1</v>
      </c>
      <c r="W16" s="4">
        <v>0.5</v>
      </c>
      <c r="X16" s="4"/>
      <c r="Z16" s="17" t="s">
        <v>115</v>
      </c>
      <c r="AA16" s="17" t="s">
        <v>131</v>
      </c>
      <c r="AB16" s="18">
        <f>COUNTIF($N$33:$N$42,AB$12)</f>
        <v>0</v>
      </c>
      <c r="AC16" s="18">
        <f t="shared" ref="AC16:AN16" si="8">COUNTIF($N$33:$N$42,AC$12)</f>
        <v>0</v>
      </c>
      <c r="AD16" s="18">
        <f t="shared" si="8"/>
        <v>0</v>
      </c>
      <c r="AE16" s="18">
        <f t="shared" si="8"/>
        <v>0</v>
      </c>
      <c r="AF16" s="18">
        <f t="shared" si="8"/>
        <v>0</v>
      </c>
      <c r="AG16" s="18">
        <f t="shared" si="8"/>
        <v>0</v>
      </c>
      <c r="AH16" s="18">
        <f t="shared" si="8"/>
        <v>0</v>
      </c>
      <c r="AI16" s="18">
        <f t="shared" si="8"/>
        <v>0</v>
      </c>
      <c r="AJ16" s="18">
        <f t="shared" si="8"/>
        <v>3</v>
      </c>
      <c r="AK16" s="18">
        <f t="shared" si="8"/>
        <v>0</v>
      </c>
      <c r="AL16" s="18">
        <f t="shared" si="8"/>
        <v>5</v>
      </c>
      <c r="AM16" s="18">
        <f t="shared" si="8"/>
        <v>1</v>
      </c>
      <c r="AN16" s="18">
        <f t="shared" si="8"/>
        <v>1</v>
      </c>
      <c r="AQ16" s="299"/>
      <c r="AR16" s="299"/>
      <c r="AS16" s="299"/>
      <c r="AT16" s="299"/>
      <c r="AU16" s="299"/>
      <c r="AV16" s="299"/>
      <c r="AW16" s="299"/>
      <c r="AY16" s="299"/>
      <c r="AZ16" s="299"/>
      <c r="BA16" s="299"/>
      <c r="BB16" s="299"/>
      <c r="BC16" s="299"/>
      <c r="BD16" s="299"/>
      <c r="BE16" s="299"/>
      <c r="BG16" s="299"/>
      <c r="BH16" s="299"/>
      <c r="BI16" s="299"/>
      <c r="BJ16" s="299"/>
      <c r="BK16" s="299"/>
      <c r="BL16" s="299"/>
      <c r="BM16" s="299"/>
      <c r="BN16" s="299"/>
      <c r="BO16" s="299"/>
      <c r="BP16" s="299"/>
    </row>
    <row r="17" spans="1:68">
      <c r="A17" s="10" t="s">
        <v>59</v>
      </c>
      <c r="B17" s="4" t="s">
        <v>23</v>
      </c>
      <c r="C17" s="4">
        <v>2.5</v>
      </c>
      <c r="D17" s="4">
        <v>1</v>
      </c>
      <c r="E17" s="4">
        <v>1</v>
      </c>
      <c r="F17" s="4">
        <v>2.5</v>
      </c>
      <c r="G17" s="4">
        <v>2.5</v>
      </c>
      <c r="H17" s="4">
        <v>2</v>
      </c>
      <c r="I17" s="4">
        <v>2</v>
      </c>
      <c r="J17" s="4">
        <v>2</v>
      </c>
      <c r="K17" s="4">
        <v>2.5</v>
      </c>
      <c r="L17" s="4">
        <v>2</v>
      </c>
      <c r="M17" s="4">
        <v>2</v>
      </c>
      <c r="N17" s="4">
        <v>1</v>
      </c>
      <c r="O17" s="4">
        <v>1</v>
      </c>
      <c r="P17" s="4">
        <v>0</v>
      </c>
      <c r="Q17" s="4">
        <v>2</v>
      </c>
      <c r="R17" s="4">
        <v>2</v>
      </c>
      <c r="S17" s="4">
        <v>2</v>
      </c>
      <c r="T17" s="4">
        <v>2</v>
      </c>
      <c r="U17" s="4">
        <v>-0.5</v>
      </c>
      <c r="V17" s="4">
        <v>-0.5</v>
      </c>
      <c r="W17" s="4">
        <v>0.5</v>
      </c>
      <c r="X17" s="4"/>
      <c r="AA17" s="17" t="s">
        <v>130</v>
      </c>
      <c r="AB17" s="18">
        <f>COUNTIF($N$23:$N$32,AB$12)</f>
        <v>0</v>
      </c>
      <c r="AC17" s="18">
        <f t="shared" ref="AC17:AN17" si="9">COUNTIF($N$23:$N$32,AC$12)</f>
        <v>0</v>
      </c>
      <c r="AD17" s="18">
        <f t="shared" si="9"/>
        <v>0</v>
      </c>
      <c r="AE17" s="18">
        <f t="shared" si="9"/>
        <v>0</v>
      </c>
      <c r="AF17" s="18">
        <f t="shared" si="9"/>
        <v>0</v>
      </c>
      <c r="AG17" s="18">
        <f t="shared" si="9"/>
        <v>0</v>
      </c>
      <c r="AH17" s="18">
        <f t="shared" si="9"/>
        <v>0</v>
      </c>
      <c r="AI17" s="18">
        <f t="shared" si="9"/>
        <v>0</v>
      </c>
      <c r="AJ17" s="18">
        <f t="shared" si="9"/>
        <v>2</v>
      </c>
      <c r="AK17" s="18">
        <f t="shared" si="9"/>
        <v>5</v>
      </c>
      <c r="AL17" s="18">
        <f t="shared" si="9"/>
        <v>1</v>
      </c>
      <c r="AM17" s="18">
        <f t="shared" si="9"/>
        <v>1</v>
      </c>
      <c r="AN17" s="18">
        <f t="shared" si="9"/>
        <v>1</v>
      </c>
      <c r="AQ17" s="299"/>
      <c r="AR17" s="299"/>
      <c r="AS17" s="299"/>
      <c r="AT17" s="299"/>
      <c r="AU17" s="299"/>
      <c r="AV17" s="299"/>
      <c r="AW17" s="299"/>
      <c r="AY17" s="299"/>
      <c r="AZ17" s="299"/>
      <c r="BA17" s="299"/>
      <c r="BB17" s="299"/>
      <c r="BC17" s="299"/>
      <c r="BD17" s="299"/>
      <c r="BE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</row>
    <row r="18" spans="1:68">
      <c r="A18" s="10" t="s">
        <v>59</v>
      </c>
      <c r="B18" s="4" t="s">
        <v>23</v>
      </c>
      <c r="C18" s="4">
        <v>1.5</v>
      </c>
      <c r="D18" s="4">
        <v>1</v>
      </c>
      <c r="E18" s="4">
        <v>-0.5</v>
      </c>
      <c r="F18" s="4">
        <v>0</v>
      </c>
      <c r="G18" s="4">
        <v>0</v>
      </c>
      <c r="H18" s="4">
        <v>0</v>
      </c>
      <c r="I18" s="4">
        <v>0</v>
      </c>
      <c r="J18" s="4">
        <v>1</v>
      </c>
      <c r="K18" s="4">
        <v>0.5</v>
      </c>
      <c r="L18" s="4">
        <v>0.5</v>
      </c>
      <c r="M18" s="4">
        <v>1</v>
      </c>
      <c r="N18" s="4">
        <v>-0.5</v>
      </c>
      <c r="O18" s="4">
        <v>-0.5</v>
      </c>
      <c r="P18" s="4">
        <v>1</v>
      </c>
      <c r="Q18" s="4">
        <v>2</v>
      </c>
      <c r="R18" s="4">
        <v>1.5</v>
      </c>
      <c r="S18" s="4">
        <v>1</v>
      </c>
      <c r="T18" s="4">
        <v>1</v>
      </c>
      <c r="U18" s="4">
        <v>-1</v>
      </c>
      <c r="V18" s="4">
        <v>-0.5</v>
      </c>
      <c r="W18" s="4">
        <v>0</v>
      </c>
      <c r="X18" s="4"/>
      <c r="Z18" s="17" t="s">
        <v>108</v>
      </c>
      <c r="AA18" s="17" t="s">
        <v>131</v>
      </c>
      <c r="AB18" s="18">
        <f>COUNTIF($N$13:$N$22,AB$12)</f>
        <v>0</v>
      </c>
      <c r="AC18" s="18">
        <f t="shared" ref="AC18:AN18" si="10">COUNTIF($N$13:$N$22,AC$12)</f>
        <v>0</v>
      </c>
      <c r="AD18" s="18">
        <f t="shared" si="10"/>
        <v>0</v>
      </c>
      <c r="AE18" s="18">
        <f t="shared" si="10"/>
        <v>0</v>
      </c>
      <c r="AF18" s="18">
        <f t="shared" si="10"/>
        <v>1</v>
      </c>
      <c r="AG18" s="18">
        <f t="shared" si="10"/>
        <v>3</v>
      </c>
      <c r="AH18" s="18">
        <f t="shared" si="10"/>
        <v>0</v>
      </c>
      <c r="AI18" s="18">
        <f t="shared" si="10"/>
        <v>1</v>
      </c>
      <c r="AJ18" s="18">
        <f t="shared" si="10"/>
        <v>3</v>
      </c>
      <c r="AK18" s="18">
        <f t="shared" si="10"/>
        <v>1</v>
      </c>
      <c r="AL18" s="18">
        <f t="shared" si="10"/>
        <v>1</v>
      </c>
      <c r="AM18" s="18">
        <f t="shared" si="10"/>
        <v>0</v>
      </c>
      <c r="AN18" s="18">
        <f t="shared" si="10"/>
        <v>0</v>
      </c>
      <c r="AQ18" s="299"/>
      <c r="AR18" s="299"/>
      <c r="AS18" s="299"/>
      <c r="AT18" s="299"/>
      <c r="AU18" s="299"/>
      <c r="AV18" s="299"/>
      <c r="AW18" s="299"/>
      <c r="AY18" s="299"/>
      <c r="AZ18" s="299"/>
      <c r="BA18" s="299"/>
      <c r="BB18" s="299"/>
      <c r="BC18" s="299"/>
      <c r="BD18" s="299"/>
      <c r="BE18" s="299"/>
      <c r="BG18" s="18"/>
      <c r="BH18" s="18"/>
      <c r="BI18" s="18"/>
      <c r="BJ18" s="18"/>
      <c r="BK18" s="18"/>
      <c r="BL18" s="18"/>
      <c r="BM18" s="18"/>
      <c r="BN18" s="18"/>
      <c r="BO18" s="18"/>
      <c r="BP18" s="18"/>
    </row>
    <row r="19" spans="1:68">
      <c r="A19" s="10" t="s">
        <v>59</v>
      </c>
      <c r="B19" s="4" t="s">
        <v>23</v>
      </c>
      <c r="C19" s="4">
        <v>1</v>
      </c>
      <c r="D19" s="4">
        <v>0.5</v>
      </c>
      <c r="E19" s="4">
        <v>-0.5</v>
      </c>
      <c r="F19" s="4">
        <v>-0.5</v>
      </c>
      <c r="G19" s="4">
        <v>-0.5</v>
      </c>
      <c r="H19" s="4">
        <v>-0.5</v>
      </c>
      <c r="I19" s="4">
        <v>-0.5</v>
      </c>
      <c r="J19" s="4">
        <v>0</v>
      </c>
      <c r="K19" s="4">
        <v>0.5</v>
      </c>
      <c r="L19" s="4">
        <v>0</v>
      </c>
      <c r="M19" s="4">
        <v>-0.5</v>
      </c>
      <c r="N19" s="4">
        <v>0.5</v>
      </c>
      <c r="O19" s="4">
        <v>0.5</v>
      </c>
      <c r="P19" s="4">
        <v>0.5</v>
      </c>
      <c r="Q19" s="4">
        <v>0</v>
      </c>
      <c r="R19" s="4">
        <v>0.5</v>
      </c>
      <c r="S19" s="4">
        <v>0</v>
      </c>
      <c r="T19" s="4">
        <v>0</v>
      </c>
      <c r="U19" s="4">
        <v>0.5</v>
      </c>
      <c r="V19" s="4">
        <v>0.5</v>
      </c>
      <c r="W19" s="4">
        <v>0</v>
      </c>
      <c r="X19" s="4"/>
      <c r="AA19" s="17" t="s">
        <v>130</v>
      </c>
      <c r="AB19" s="18">
        <f>COUNTIF($N$3:$N$12,AB$12)</f>
        <v>0</v>
      </c>
      <c r="AC19" s="18">
        <f t="shared" ref="AC19:AN19" si="11">COUNTIF($N$3:$N$12,AC$12)</f>
        <v>0</v>
      </c>
      <c r="AD19" s="18">
        <f t="shared" si="11"/>
        <v>0</v>
      </c>
      <c r="AE19" s="18">
        <f t="shared" si="11"/>
        <v>0</v>
      </c>
      <c r="AF19" s="18">
        <f t="shared" si="11"/>
        <v>0</v>
      </c>
      <c r="AG19" s="18">
        <f t="shared" si="11"/>
        <v>0</v>
      </c>
      <c r="AH19" s="18">
        <f t="shared" si="11"/>
        <v>1</v>
      </c>
      <c r="AI19" s="18">
        <f t="shared" si="11"/>
        <v>4</v>
      </c>
      <c r="AJ19" s="18">
        <f t="shared" si="11"/>
        <v>3</v>
      </c>
      <c r="AK19" s="18">
        <f t="shared" si="11"/>
        <v>1</v>
      </c>
      <c r="AL19" s="18">
        <f t="shared" si="11"/>
        <v>0</v>
      </c>
      <c r="AM19" s="18">
        <f t="shared" si="11"/>
        <v>0</v>
      </c>
      <c r="AN19" s="18">
        <f t="shared" si="11"/>
        <v>1</v>
      </c>
      <c r="AQ19" s="299"/>
      <c r="AR19" s="299"/>
      <c r="AS19" s="299"/>
      <c r="AT19" s="299"/>
      <c r="AU19" s="299"/>
      <c r="AV19" s="299"/>
      <c r="AW19" s="299"/>
      <c r="AY19" s="299"/>
      <c r="AZ19" s="299"/>
      <c r="BA19" s="299"/>
      <c r="BB19" s="299"/>
      <c r="BC19" s="299"/>
      <c r="BD19" s="299"/>
      <c r="BE19" s="299"/>
      <c r="BG19" s="18"/>
      <c r="BH19" s="18"/>
      <c r="BI19" s="18"/>
      <c r="BJ19" s="18"/>
      <c r="BK19" s="18"/>
      <c r="BL19" s="18"/>
      <c r="BM19" s="18"/>
      <c r="BN19" s="18"/>
      <c r="BO19" s="18"/>
      <c r="BP19" s="18"/>
    </row>
    <row r="20" spans="1:68">
      <c r="A20" s="10" t="s">
        <v>59</v>
      </c>
      <c r="B20" s="4" t="s">
        <v>23</v>
      </c>
      <c r="C20" s="4">
        <v>-1</v>
      </c>
      <c r="D20" s="4">
        <v>-0.5</v>
      </c>
      <c r="E20" s="4">
        <v>2</v>
      </c>
      <c r="F20" s="4">
        <v>-0.5</v>
      </c>
      <c r="G20" s="4">
        <v>-0.5</v>
      </c>
      <c r="H20" s="4">
        <v>1</v>
      </c>
      <c r="I20" s="4">
        <v>1</v>
      </c>
      <c r="J20" s="4">
        <v>0</v>
      </c>
      <c r="K20" s="4">
        <v>0.5</v>
      </c>
      <c r="L20" s="4">
        <v>0</v>
      </c>
      <c r="M20" s="4">
        <v>1</v>
      </c>
      <c r="N20" s="4">
        <v>1.5</v>
      </c>
      <c r="O20" s="4">
        <v>1</v>
      </c>
      <c r="P20" s="4">
        <v>0.5</v>
      </c>
      <c r="Q20" s="4">
        <v>0.5</v>
      </c>
      <c r="R20" s="4">
        <v>1</v>
      </c>
      <c r="S20" s="4">
        <v>1</v>
      </c>
      <c r="T20" s="4">
        <v>1</v>
      </c>
      <c r="U20" s="4">
        <v>1</v>
      </c>
      <c r="V20" s="4">
        <v>0.5</v>
      </c>
      <c r="W20" s="4">
        <v>1</v>
      </c>
      <c r="X20" s="4"/>
      <c r="Y20" s="32" t="s">
        <v>49</v>
      </c>
      <c r="Z20" s="29"/>
      <c r="AA20" s="29"/>
      <c r="AB20" s="30">
        <v>-3</v>
      </c>
      <c r="AC20" s="30">
        <v>-2.5</v>
      </c>
      <c r="AD20" s="30">
        <v>-2</v>
      </c>
      <c r="AE20" s="30">
        <v>-1.5</v>
      </c>
      <c r="AF20" s="30">
        <v>-1</v>
      </c>
      <c r="AG20" s="30">
        <v>-0.5</v>
      </c>
      <c r="AH20" s="30">
        <v>0</v>
      </c>
      <c r="AI20" s="30">
        <v>0.5</v>
      </c>
      <c r="AJ20" s="30">
        <v>1</v>
      </c>
      <c r="AK20" s="30">
        <v>1.5</v>
      </c>
      <c r="AL20" s="30">
        <v>2</v>
      </c>
      <c r="AM20" s="30">
        <v>2.5</v>
      </c>
      <c r="AN20" s="30">
        <v>3</v>
      </c>
      <c r="AQ20" s="299"/>
      <c r="AR20" s="299"/>
      <c r="AS20" s="299"/>
      <c r="AT20" s="299"/>
      <c r="AU20" s="299"/>
      <c r="AV20" s="299"/>
      <c r="AW20" s="299"/>
      <c r="AY20" s="299"/>
      <c r="AZ20" s="299"/>
      <c r="BA20" s="299"/>
      <c r="BB20" s="299"/>
      <c r="BC20" s="299"/>
      <c r="BD20" s="299"/>
      <c r="BE20" s="299"/>
      <c r="BG20" s="18"/>
      <c r="BH20" s="18"/>
      <c r="BI20" s="18"/>
      <c r="BJ20" s="18"/>
      <c r="BK20" s="18"/>
      <c r="BL20" s="18"/>
      <c r="BM20" s="18"/>
      <c r="BN20" s="18"/>
      <c r="BO20" s="18"/>
      <c r="BP20" s="18"/>
    </row>
    <row r="21" spans="1:68">
      <c r="A21" s="10" t="s">
        <v>59</v>
      </c>
      <c r="B21" s="4" t="s">
        <v>23</v>
      </c>
      <c r="C21" s="4">
        <v>0</v>
      </c>
      <c r="D21" s="4">
        <v>0</v>
      </c>
      <c r="E21" s="4">
        <v>1</v>
      </c>
      <c r="F21" s="4">
        <v>0</v>
      </c>
      <c r="G21" s="4">
        <v>0</v>
      </c>
      <c r="H21" s="4">
        <v>0</v>
      </c>
      <c r="I21" s="4">
        <v>0</v>
      </c>
      <c r="J21" s="4">
        <v>1</v>
      </c>
      <c r="K21" s="4">
        <v>1</v>
      </c>
      <c r="L21" s="4">
        <v>0</v>
      </c>
      <c r="M21" s="4">
        <v>0</v>
      </c>
      <c r="N21" s="4">
        <v>-1</v>
      </c>
      <c r="O21" s="4">
        <v>-0.5</v>
      </c>
      <c r="P21" s="4">
        <v>0</v>
      </c>
      <c r="Q21" s="4">
        <v>1</v>
      </c>
      <c r="R21" s="4">
        <v>0.5</v>
      </c>
      <c r="S21" s="4">
        <v>-1</v>
      </c>
      <c r="T21" s="4">
        <v>-0.5</v>
      </c>
      <c r="U21" s="4">
        <v>-1</v>
      </c>
      <c r="V21" s="4">
        <v>-1</v>
      </c>
      <c r="W21" s="4">
        <v>1</v>
      </c>
      <c r="X21" s="4"/>
      <c r="Y21" s="29" t="s">
        <v>151</v>
      </c>
      <c r="Z21" s="29"/>
      <c r="AA21" s="31"/>
      <c r="AB21" s="30" t="s">
        <v>128</v>
      </c>
      <c r="AC21" s="30" t="s">
        <v>137</v>
      </c>
      <c r="AD21" s="30" t="s">
        <v>127</v>
      </c>
      <c r="AE21" s="30" t="s">
        <v>136</v>
      </c>
      <c r="AF21" s="30" t="s">
        <v>126</v>
      </c>
      <c r="AG21" s="30" t="s">
        <v>135</v>
      </c>
      <c r="AH21" s="30" t="s">
        <v>119</v>
      </c>
      <c r="AI21" s="30" t="s">
        <v>135</v>
      </c>
      <c r="AJ21" s="30" t="s">
        <v>126</v>
      </c>
      <c r="AK21" s="30" t="s">
        <v>136</v>
      </c>
      <c r="AL21" s="30" t="s">
        <v>127</v>
      </c>
      <c r="AM21" s="30" t="s">
        <v>137</v>
      </c>
      <c r="AN21" s="30" t="s">
        <v>128</v>
      </c>
      <c r="BG21" s="18"/>
      <c r="BH21" s="18"/>
      <c r="BI21" s="18"/>
      <c r="BJ21" s="18"/>
      <c r="BK21" s="18"/>
      <c r="BL21" s="18"/>
      <c r="BM21" s="18"/>
      <c r="BN21" s="18"/>
      <c r="BO21" s="18"/>
      <c r="BP21" s="18"/>
    </row>
    <row r="22" spans="1:68" ht="19.5" customHeight="1">
      <c r="A22" s="10" t="s">
        <v>59</v>
      </c>
      <c r="B22" s="4" t="s">
        <v>23</v>
      </c>
      <c r="C22" s="4">
        <v>-1</v>
      </c>
      <c r="D22" s="4">
        <v>0</v>
      </c>
      <c r="E22" s="4">
        <v>1.5</v>
      </c>
      <c r="F22" s="4">
        <v>0</v>
      </c>
      <c r="G22" s="4">
        <v>0</v>
      </c>
      <c r="H22" s="4">
        <v>1</v>
      </c>
      <c r="I22" s="4">
        <v>1</v>
      </c>
      <c r="J22" s="4">
        <v>0.5</v>
      </c>
      <c r="K22" s="4">
        <v>1</v>
      </c>
      <c r="L22" s="4">
        <v>0</v>
      </c>
      <c r="M22" s="4">
        <v>0</v>
      </c>
      <c r="N22" s="4">
        <v>1</v>
      </c>
      <c r="O22" s="4">
        <v>0.5</v>
      </c>
      <c r="P22" s="4">
        <v>0</v>
      </c>
      <c r="Q22" s="4">
        <v>0.5</v>
      </c>
      <c r="R22" s="4">
        <v>1.5</v>
      </c>
      <c r="S22" s="4">
        <v>0.5</v>
      </c>
      <c r="T22" s="4">
        <v>0.5</v>
      </c>
      <c r="U22" s="4">
        <v>1.5</v>
      </c>
      <c r="V22" s="4">
        <v>0.5</v>
      </c>
      <c r="W22" s="4">
        <v>0</v>
      </c>
      <c r="X22" s="4"/>
      <c r="Y22" s="29"/>
      <c r="Z22" s="29" t="s">
        <v>116</v>
      </c>
      <c r="AA22" s="31" t="s">
        <v>121</v>
      </c>
      <c r="AB22" s="30">
        <v>0</v>
      </c>
      <c r="AC22" s="30">
        <v>0</v>
      </c>
      <c r="AD22" s="30">
        <v>0</v>
      </c>
      <c r="AE22" s="30">
        <v>0</v>
      </c>
      <c r="AF22" s="30">
        <v>0</v>
      </c>
      <c r="AG22" s="30">
        <v>0</v>
      </c>
      <c r="AH22" s="30">
        <v>0</v>
      </c>
      <c r="AI22" s="30">
        <v>2</v>
      </c>
      <c r="AJ22" s="30">
        <v>3</v>
      </c>
      <c r="AK22" s="30">
        <v>2</v>
      </c>
      <c r="AL22" s="30">
        <v>2</v>
      </c>
      <c r="AM22" s="30">
        <v>0</v>
      </c>
      <c r="AN22" s="30">
        <v>2</v>
      </c>
      <c r="BG22" s="18"/>
      <c r="BH22" s="18"/>
      <c r="BI22" s="18"/>
      <c r="BJ22" s="18"/>
      <c r="BK22" s="18"/>
      <c r="BL22" s="18"/>
      <c r="BM22" s="18"/>
      <c r="BN22" s="18"/>
      <c r="BO22" s="18"/>
      <c r="BP22" s="18"/>
    </row>
    <row r="23" spans="1:68" ht="19.5" customHeight="1">
      <c r="A23" s="10" t="s">
        <v>57</v>
      </c>
      <c r="B23" s="4" t="s">
        <v>24</v>
      </c>
      <c r="C23" s="4">
        <v>0</v>
      </c>
      <c r="D23" s="4">
        <v>0</v>
      </c>
      <c r="E23" s="4">
        <v>2</v>
      </c>
      <c r="F23" s="4">
        <v>0</v>
      </c>
      <c r="G23" s="4">
        <v>0</v>
      </c>
      <c r="H23" s="4">
        <v>2</v>
      </c>
      <c r="I23" s="4">
        <v>2</v>
      </c>
      <c r="J23" s="4">
        <v>0.5</v>
      </c>
      <c r="K23" s="4">
        <v>2.5</v>
      </c>
      <c r="L23" s="4">
        <v>-0.5</v>
      </c>
      <c r="M23" s="4">
        <v>-2</v>
      </c>
      <c r="N23" s="4">
        <v>2.5</v>
      </c>
      <c r="O23" s="4">
        <v>2</v>
      </c>
      <c r="P23" s="4">
        <v>-1.5</v>
      </c>
      <c r="Q23" s="4">
        <v>0.5</v>
      </c>
      <c r="R23" s="4">
        <v>1</v>
      </c>
      <c r="S23" s="4">
        <v>-0.5</v>
      </c>
      <c r="T23" s="4">
        <v>-1</v>
      </c>
      <c r="U23" s="4">
        <v>1</v>
      </c>
      <c r="V23" s="4">
        <v>0.5</v>
      </c>
      <c r="W23" s="4">
        <v>-1</v>
      </c>
      <c r="X23" s="4"/>
      <c r="Y23" s="29"/>
      <c r="Z23" s="29"/>
      <c r="AA23" s="29" t="s">
        <v>129</v>
      </c>
      <c r="AB23" s="30">
        <v>0</v>
      </c>
      <c r="AC23" s="30">
        <v>0</v>
      </c>
      <c r="AD23" s="30">
        <v>0</v>
      </c>
      <c r="AE23" s="30">
        <v>0</v>
      </c>
      <c r="AF23" s="30">
        <v>0</v>
      </c>
      <c r="AG23" s="30">
        <v>-1</v>
      </c>
      <c r="AH23" s="30">
        <v>0</v>
      </c>
      <c r="AI23" s="30">
        <v>0</v>
      </c>
      <c r="AJ23" s="30">
        <v>5</v>
      </c>
      <c r="AK23" s="30">
        <v>2</v>
      </c>
      <c r="AL23" s="30">
        <v>1</v>
      </c>
      <c r="AM23" s="30">
        <v>1</v>
      </c>
      <c r="AN23" s="30">
        <v>0</v>
      </c>
      <c r="AQ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</row>
    <row r="24" spans="1:68" ht="19.5" customHeight="1">
      <c r="A24" s="10" t="s">
        <v>57</v>
      </c>
      <c r="B24" s="4" t="s">
        <v>24</v>
      </c>
      <c r="C24" s="4">
        <v>1</v>
      </c>
      <c r="D24" s="4">
        <v>0.5</v>
      </c>
      <c r="E24" s="4">
        <v>1</v>
      </c>
      <c r="F24" s="4">
        <v>0.5</v>
      </c>
      <c r="G24" s="4">
        <v>0.5</v>
      </c>
      <c r="H24" s="4">
        <v>0.5</v>
      </c>
      <c r="I24" s="4">
        <v>0.5</v>
      </c>
      <c r="J24" s="4">
        <v>0.5</v>
      </c>
      <c r="K24" s="4">
        <v>1.5</v>
      </c>
      <c r="L24" s="4">
        <v>1</v>
      </c>
      <c r="M24" s="4">
        <v>-1</v>
      </c>
      <c r="N24" s="4">
        <v>1.5</v>
      </c>
      <c r="O24" s="4">
        <v>1</v>
      </c>
      <c r="P24" s="4">
        <v>-1</v>
      </c>
      <c r="Q24" s="4">
        <v>0.5</v>
      </c>
      <c r="R24" s="4">
        <v>1.5</v>
      </c>
      <c r="S24" s="4">
        <v>1</v>
      </c>
      <c r="T24" s="4">
        <v>-0.5</v>
      </c>
      <c r="U24" s="4">
        <v>1</v>
      </c>
      <c r="V24" s="4">
        <v>0.5</v>
      </c>
      <c r="W24" s="4">
        <v>-1.5</v>
      </c>
      <c r="X24" s="4"/>
      <c r="Y24" s="29"/>
      <c r="Z24" s="29" t="s">
        <v>114</v>
      </c>
      <c r="AA24" s="29" t="s">
        <v>121</v>
      </c>
      <c r="AB24" s="30">
        <v>0</v>
      </c>
      <c r="AC24" s="30">
        <v>0</v>
      </c>
      <c r="AD24" s="30">
        <v>0</v>
      </c>
      <c r="AE24" s="30">
        <v>0</v>
      </c>
      <c r="AF24" s="30">
        <v>0</v>
      </c>
      <c r="AG24" s="30">
        <v>0</v>
      </c>
      <c r="AH24" s="30">
        <v>0</v>
      </c>
      <c r="AI24" s="30">
        <v>0</v>
      </c>
      <c r="AJ24" s="30">
        <v>3</v>
      </c>
      <c r="AK24" s="30">
        <v>0</v>
      </c>
      <c r="AL24" s="30">
        <v>5</v>
      </c>
      <c r="AM24" s="30">
        <v>1</v>
      </c>
      <c r="AN24" s="30">
        <v>1</v>
      </c>
      <c r="AO24" s="18"/>
      <c r="AQ24" s="21"/>
      <c r="AR24" s="21"/>
      <c r="AS24" s="21"/>
      <c r="AT24" s="21"/>
      <c r="AU24" s="21"/>
      <c r="AV24" s="21"/>
      <c r="AW24" s="21"/>
      <c r="BG24" s="18"/>
      <c r="BH24" s="18"/>
      <c r="BI24" s="18"/>
      <c r="BJ24" s="18"/>
      <c r="BK24" s="18"/>
      <c r="BL24" s="18"/>
      <c r="BM24" s="18"/>
      <c r="BN24" s="18"/>
      <c r="BO24" s="18"/>
      <c r="BP24" s="18"/>
    </row>
    <row r="25" spans="1:68" ht="19.5" customHeight="1">
      <c r="A25" s="10" t="s">
        <v>57</v>
      </c>
      <c r="B25" s="4" t="s">
        <v>24</v>
      </c>
      <c r="C25" s="4">
        <v>-1</v>
      </c>
      <c r="D25" s="4">
        <v>-0.5</v>
      </c>
      <c r="E25" s="4">
        <v>1</v>
      </c>
      <c r="F25" s="4">
        <v>-0.5</v>
      </c>
      <c r="G25" s="4">
        <v>-0.5</v>
      </c>
      <c r="H25" s="4">
        <v>1.5</v>
      </c>
      <c r="I25" s="4">
        <v>1</v>
      </c>
      <c r="J25" s="4">
        <v>0.5</v>
      </c>
      <c r="K25" s="4">
        <v>2</v>
      </c>
      <c r="L25" s="4">
        <v>0.5</v>
      </c>
      <c r="M25" s="4">
        <v>1.5</v>
      </c>
      <c r="N25" s="4">
        <v>1.5</v>
      </c>
      <c r="O25" s="4">
        <v>1.5</v>
      </c>
      <c r="P25" s="4">
        <v>1</v>
      </c>
      <c r="Q25" s="4">
        <v>0</v>
      </c>
      <c r="R25" s="4">
        <v>1</v>
      </c>
      <c r="S25" s="4">
        <v>0</v>
      </c>
      <c r="T25" s="4">
        <v>0</v>
      </c>
      <c r="U25" s="4">
        <v>0.5</v>
      </c>
      <c r="V25" s="4">
        <v>0.5</v>
      </c>
      <c r="W25" s="4">
        <v>1</v>
      </c>
      <c r="X25" s="4"/>
      <c r="Y25" s="29"/>
      <c r="Z25" s="29"/>
      <c r="AA25" s="29" t="s">
        <v>129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2</v>
      </c>
      <c r="AK25" s="30">
        <v>5</v>
      </c>
      <c r="AL25" s="30">
        <v>1</v>
      </c>
      <c r="AM25" s="30">
        <v>1</v>
      </c>
      <c r="AN25" s="30">
        <v>1</v>
      </c>
      <c r="AQ25" s="21"/>
      <c r="AR25" s="21"/>
      <c r="AS25" s="21"/>
      <c r="AT25" s="21"/>
      <c r="AU25" s="21"/>
      <c r="AV25" s="21"/>
      <c r="AW25" s="21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</row>
    <row r="26" spans="1:68" ht="19.5" customHeight="1">
      <c r="A26" s="10" t="s">
        <v>57</v>
      </c>
      <c r="B26" s="4" t="s">
        <v>24</v>
      </c>
      <c r="C26" s="4">
        <v>-0.5</v>
      </c>
      <c r="D26" s="4">
        <v>0</v>
      </c>
      <c r="E26" s="4">
        <v>0.5</v>
      </c>
      <c r="F26" s="4">
        <v>0.5</v>
      </c>
      <c r="G26" s="4">
        <v>0.5</v>
      </c>
      <c r="H26" s="4">
        <v>0</v>
      </c>
      <c r="I26" s="4">
        <v>0</v>
      </c>
      <c r="J26" s="4">
        <v>0</v>
      </c>
      <c r="K26" s="4">
        <v>1.5</v>
      </c>
      <c r="L26" s="4">
        <v>0</v>
      </c>
      <c r="M26" s="4">
        <v>-0.5</v>
      </c>
      <c r="N26" s="4">
        <v>1</v>
      </c>
      <c r="O26" s="4">
        <v>1</v>
      </c>
      <c r="P26" s="4">
        <v>-1</v>
      </c>
      <c r="Q26" s="4">
        <v>0.5</v>
      </c>
      <c r="R26" s="4">
        <v>1</v>
      </c>
      <c r="S26" s="4">
        <v>-0.5</v>
      </c>
      <c r="T26" s="4">
        <v>-0.5</v>
      </c>
      <c r="U26" s="4">
        <v>1</v>
      </c>
      <c r="V26" s="4">
        <v>1</v>
      </c>
      <c r="W26" s="4">
        <v>-0.5</v>
      </c>
      <c r="X26" s="4"/>
      <c r="Y26" s="29"/>
      <c r="Z26" s="29" t="s">
        <v>113</v>
      </c>
      <c r="AA26" s="29" t="s">
        <v>121</v>
      </c>
      <c r="AB26" s="30">
        <v>0</v>
      </c>
      <c r="AC26" s="30">
        <v>0</v>
      </c>
      <c r="AD26" s="30">
        <v>0</v>
      </c>
      <c r="AE26" s="30">
        <v>0</v>
      </c>
      <c r="AF26" s="30">
        <v>-1</v>
      </c>
      <c r="AG26" s="30">
        <v>-3</v>
      </c>
      <c r="AH26" s="30">
        <v>0</v>
      </c>
      <c r="AI26" s="30">
        <v>1</v>
      </c>
      <c r="AJ26" s="30">
        <v>3</v>
      </c>
      <c r="AK26" s="30">
        <v>1</v>
      </c>
      <c r="AL26" s="30">
        <v>1</v>
      </c>
      <c r="AM26" s="30">
        <v>0</v>
      </c>
      <c r="AN26" s="30">
        <v>0</v>
      </c>
      <c r="AQ26" s="21"/>
      <c r="AR26" s="21"/>
      <c r="AS26" s="21"/>
      <c r="AT26" s="21"/>
      <c r="AU26" s="21"/>
      <c r="AV26" s="21"/>
      <c r="AW26" s="21"/>
      <c r="BG26" s="299"/>
      <c r="BH26" s="299"/>
      <c r="BI26" s="299"/>
      <c r="BJ26" s="299"/>
      <c r="BK26" s="299"/>
      <c r="BL26" s="299"/>
      <c r="BM26" s="299"/>
      <c r="BN26" s="299"/>
      <c r="BO26" s="299"/>
      <c r="BP26" s="299"/>
    </row>
    <row r="27" spans="1:68" ht="19.5" customHeight="1">
      <c r="A27" s="10" t="s">
        <v>57</v>
      </c>
      <c r="B27" s="4" t="s">
        <v>24</v>
      </c>
      <c r="C27" s="4">
        <v>0</v>
      </c>
      <c r="D27" s="4">
        <v>0</v>
      </c>
      <c r="E27" s="4">
        <v>0.5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2</v>
      </c>
      <c r="L27" s="4">
        <v>0</v>
      </c>
      <c r="M27" s="4">
        <v>-2</v>
      </c>
      <c r="N27" s="4">
        <v>3</v>
      </c>
      <c r="O27" s="4">
        <v>3</v>
      </c>
      <c r="P27" s="4">
        <v>-3</v>
      </c>
      <c r="Q27" s="4">
        <v>0.5</v>
      </c>
      <c r="R27" s="4">
        <v>1</v>
      </c>
      <c r="S27" s="4">
        <v>-0.5</v>
      </c>
      <c r="T27" s="4">
        <v>-1.5</v>
      </c>
      <c r="U27" s="4">
        <v>1</v>
      </c>
      <c r="V27" s="4">
        <v>0.5</v>
      </c>
      <c r="W27" s="4">
        <v>-1.5</v>
      </c>
      <c r="X27" s="4"/>
      <c r="Y27" s="29"/>
      <c r="Z27" s="29"/>
      <c r="AA27" s="29" t="s">
        <v>129</v>
      </c>
      <c r="AB27" s="30">
        <v>0</v>
      </c>
      <c r="AC27" s="30">
        <v>0</v>
      </c>
      <c r="AD27" s="30">
        <v>0</v>
      </c>
      <c r="AE27" s="30">
        <v>0</v>
      </c>
      <c r="AF27" s="30">
        <v>0</v>
      </c>
      <c r="AG27" s="30">
        <v>0</v>
      </c>
      <c r="AH27" s="30">
        <v>1</v>
      </c>
      <c r="AI27" s="30">
        <v>4</v>
      </c>
      <c r="AJ27" s="30">
        <v>3</v>
      </c>
      <c r="AK27" s="30">
        <v>1</v>
      </c>
      <c r="AL27" s="30">
        <v>0</v>
      </c>
      <c r="AM27" s="30">
        <v>0</v>
      </c>
      <c r="AN27" s="30">
        <v>1</v>
      </c>
      <c r="AQ27" s="21"/>
      <c r="AR27" s="21"/>
      <c r="AS27" s="21"/>
      <c r="AT27" s="21"/>
      <c r="AU27" s="21"/>
      <c r="AV27" s="21"/>
      <c r="AW27" s="21"/>
      <c r="BG27" s="299"/>
      <c r="BH27" s="299"/>
      <c r="BI27" s="299"/>
      <c r="BJ27" s="299"/>
      <c r="BK27" s="299"/>
      <c r="BL27" s="299"/>
      <c r="BM27" s="299"/>
      <c r="BN27" s="299"/>
      <c r="BO27" s="299"/>
      <c r="BP27" s="299"/>
    </row>
    <row r="28" spans="1:68" ht="19.5" customHeight="1">
      <c r="A28" s="10" t="s">
        <v>57</v>
      </c>
      <c r="B28" s="4" t="s">
        <v>24</v>
      </c>
      <c r="C28" s="4">
        <v>-1</v>
      </c>
      <c r="D28" s="4">
        <v>-0.5</v>
      </c>
      <c r="E28" s="4">
        <v>0.5</v>
      </c>
      <c r="F28" s="4">
        <v>0.5</v>
      </c>
      <c r="G28" s="4">
        <v>1</v>
      </c>
      <c r="H28" s="4">
        <v>0</v>
      </c>
      <c r="I28" s="4">
        <v>0</v>
      </c>
      <c r="J28" s="4">
        <v>0.5</v>
      </c>
      <c r="K28" s="4">
        <v>1.5</v>
      </c>
      <c r="L28" s="4">
        <v>-0.5</v>
      </c>
      <c r="M28" s="4">
        <v>-1.5</v>
      </c>
      <c r="N28" s="4">
        <v>1.5</v>
      </c>
      <c r="O28" s="4">
        <v>1.5</v>
      </c>
      <c r="P28" s="4">
        <v>-1</v>
      </c>
      <c r="Q28" s="4">
        <v>0.5</v>
      </c>
      <c r="R28" s="4">
        <v>1.5</v>
      </c>
      <c r="S28" s="4">
        <v>-0.5</v>
      </c>
      <c r="T28" s="4">
        <v>-1</v>
      </c>
      <c r="U28" s="4">
        <v>1.5</v>
      </c>
      <c r="V28" s="4">
        <v>1</v>
      </c>
      <c r="W28" s="4">
        <v>-1</v>
      </c>
      <c r="X28" s="4"/>
      <c r="AB28" s="18"/>
      <c r="AC28" s="18"/>
      <c r="AD28" s="18"/>
      <c r="AE28" s="18"/>
      <c r="AF28" s="18"/>
      <c r="AG28" s="18"/>
      <c r="AH28" s="18"/>
      <c r="AI28" s="18"/>
      <c r="AQ28" s="21"/>
      <c r="AR28" s="21"/>
      <c r="AS28" s="21"/>
      <c r="AT28" s="21"/>
      <c r="AU28" s="21"/>
      <c r="AV28" s="21"/>
      <c r="AW28" s="21"/>
      <c r="BG28" s="299"/>
      <c r="BH28" s="299"/>
      <c r="BI28" s="299"/>
      <c r="BJ28" s="299"/>
      <c r="BK28" s="299"/>
      <c r="BL28" s="299"/>
      <c r="BM28" s="299"/>
      <c r="BN28" s="299"/>
      <c r="BO28" s="299"/>
      <c r="BP28" s="299"/>
    </row>
    <row r="29" spans="1:68" ht="19.5" customHeight="1">
      <c r="A29" s="10" t="s">
        <v>57</v>
      </c>
      <c r="B29" s="4" t="s">
        <v>24</v>
      </c>
      <c r="C29" s="4">
        <v>-1</v>
      </c>
      <c r="D29" s="4">
        <v>-0.5</v>
      </c>
      <c r="E29" s="4">
        <v>0.5</v>
      </c>
      <c r="F29" s="4">
        <v>0.5</v>
      </c>
      <c r="G29" s="4">
        <v>1</v>
      </c>
      <c r="H29" s="4">
        <v>0</v>
      </c>
      <c r="I29" s="4">
        <v>0</v>
      </c>
      <c r="J29" s="4">
        <v>0.5</v>
      </c>
      <c r="K29" s="4">
        <v>1.5</v>
      </c>
      <c r="L29" s="4">
        <v>-0.5</v>
      </c>
      <c r="M29" s="4">
        <v>-1.5</v>
      </c>
      <c r="N29" s="4">
        <v>1.5</v>
      </c>
      <c r="O29" s="4">
        <v>1.5</v>
      </c>
      <c r="P29" s="4">
        <v>-1</v>
      </c>
      <c r="Q29" s="4">
        <v>0.5</v>
      </c>
      <c r="R29" s="4">
        <v>1.5</v>
      </c>
      <c r="S29" s="4">
        <v>-0.5</v>
      </c>
      <c r="T29" s="4">
        <v>-1</v>
      </c>
      <c r="U29" s="4">
        <v>1.5</v>
      </c>
      <c r="V29" s="4">
        <v>1</v>
      </c>
      <c r="W29" s="4">
        <v>-1</v>
      </c>
      <c r="X29" s="4"/>
      <c r="AB29" s="18"/>
      <c r="AC29" s="18"/>
      <c r="AD29" s="18"/>
      <c r="AE29" s="18"/>
      <c r="AF29" s="18"/>
      <c r="AG29" s="18"/>
      <c r="AH29" s="18"/>
      <c r="AI29" s="18"/>
      <c r="AQ29" s="21"/>
      <c r="AR29" s="21"/>
      <c r="AS29" s="21"/>
      <c r="AT29" s="21"/>
      <c r="AU29" s="21"/>
      <c r="AV29" s="21"/>
      <c r="AW29" s="21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</row>
    <row r="30" spans="1:68" ht="19.5" customHeight="1">
      <c r="A30" s="10" t="s">
        <v>57</v>
      </c>
      <c r="B30" s="4" t="s">
        <v>24</v>
      </c>
      <c r="C30" s="4">
        <v>-0.5</v>
      </c>
      <c r="D30" s="4">
        <v>0</v>
      </c>
      <c r="E30" s="4">
        <v>0.5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</v>
      </c>
      <c r="L30" s="4">
        <v>0</v>
      </c>
      <c r="M30" s="4">
        <v>0.5</v>
      </c>
      <c r="N30" s="4">
        <v>1.5</v>
      </c>
      <c r="O30" s="4">
        <v>1</v>
      </c>
      <c r="P30" s="4">
        <v>1</v>
      </c>
      <c r="Q30" s="4">
        <v>0.5</v>
      </c>
      <c r="R30" s="4">
        <v>1</v>
      </c>
      <c r="S30" s="4">
        <v>0.5</v>
      </c>
      <c r="T30" s="4">
        <v>1</v>
      </c>
      <c r="U30" s="4">
        <v>1</v>
      </c>
      <c r="V30" s="4">
        <v>0.5</v>
      </c>
      <c r="W30" s="4">
        <v>1</v>
      </c>
      <c r="X30" s="4"/>
      <c r="AB30" s="18"/>
      <c r="AC30" s="18"/>
      <c r="AD30" s="18"/>
      <c r="AE30" s="18"/>
      <c r="AF30" s="18"/>
      <c r="AG30" s="18"/>
      <c r="AH30" s="18"/>
      <c r="AI30" s="18"/>
      <c r="AQ30" s="21"/>
      <c r="AR30" s="21"/>
      <c r="AS30" s="21"/>
      <c r="AT30" s="21"/>
      <c r="AU30" s="21"/>
      <c r="AV30" s="21"/>
      <c r="AW30" s="21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</row>
    <row r="31" spans="1:68" ht="19.5" customHeight="1">
      <c r="A31" s="10" t="s">
        <v>57</v>
      </c>
      <c r="B31" s="4" t="s">
        <v>24</v>
      </c>
      <c r="C31" s="4">
        <v>-1</v>
      </c>
      <c r="D31" s="4">
        <v>-0.5</v>
      </c>
      <c r="E31" s="4">
        <v>1</v>
      </c>
      <c r="F31" s="4">
        <v>0</v>
      </c>
      <c r="G31" s="4">
        <v>0</v>
      </c>
      <c r="H31" s="4">
        <v>0</v>
      </c>
      <c r="I31" s="4">
        <v>0</v>
      </c>
      <c r="J31" s="4">
        <v>0.5</v>
      </c>
      <c r="K31" s="4">
        <v>1</v>
      </c>
      <c r="L31" s="4">
        <v>0</v>
      </c>
      <c r="M31" s="4">
        <v>0</v>
      </c>
      <c r="N31" s="4">
        <v>1</v>
      </c>
      <c r="O31" s="4">
        <v>1</v>
      </c>
      <c r="P31" s="4">
        <v>0</v>
      </c>
      <c r="Q31" s="4">
        <v>1</v>
      </c>
      <c r="R31" s="4">
        <v>1.5</v>
      </c>
      <c r="S31" s="4">
        <v>0</v>
      </c>
      <c r="T31" s="4">
        <v>0</v>
      </c>
      <c r="U31" s="4">
        <v>0.5</v>
      </c>
      <c r="V31" s="4">
        <v>0.5</v>
      </c>
      <c r="W31" s="4">
        <v>0</v>
      </c>
      <c r="X31" s="4"/>
      <c r="AB31" s="18"/>
      <c r="AC31" s="18"/>
      <c r="AD31" s="18"/>
      <c r="AE31" s="18"/>
      <c r="AF31" s="18"/>
      <c r="AG31" s="18"/>
      <c r="AH31" s="18"/>
      <c r="AI31" s="18"/>
      <c r="AQ31" s="21"/>
      <c r="AR31" s="21"/>
      <c r="AS31" s="21"/>
      <c r="AT31" s="21"/>
      <c r="AU31" s="21"/>
      <c r="AV31" s="21"/>
      <c r="AW31" s="21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</row>
    <row r="32" spans="1:68" ht="19.5" customHeight="1">
      <c r="A32" s="10" t="s">
        <v>57</v>
      </c>
      <c r="B32" s="4" t="s">
        <v>24</v>
      </c>
      <c r="C32" s="4">
        <v>-0.5</v>
      </c>
      <c r="D32" s="4">
        <v>-1</v>
      </c>
      <c r="E32" s="4">
        <v>2</v>
      </c>
      <c r="F32" s="4">
        <v>0.5</v>
      </c>
      <c r="G32" s="4">
        <v>0.5</v>
      </c>
      <c r="H32" s="4">
        <v>-0.5</v>
      </c>
      <c r="I32" s="4">
        <v>-0.5</v>
      </c>
      <c r="J32" s="4">
        <v>0.5</v>
      </c>
      <c r="K32" s="4">
        <v>2</v>
      </c>
      <c r="L32" s="4">
        <v>0</v>
      </c>
      <c r="M32" s="4">
        <v>-1.5</v>
      </c>
      <c r="N32" s="4">
        <v>2</v>
      </c>
      <c r="O32" s="4">
        <v>2</v>
      </c>
      <c r="P32" s="4">
        <v>-2</v>
      </c>
      <c r="Q32" s="4">
        <v>1</v>
      </c>
      <c r="R32" s="4">
        <v>2.5</v>
      </c>
      <c r="S32" s="4">
        <v>-1</v>
      </c>
      <c r="T32" s="4">
        <v>-2.5</v>
      </c>
      <c r="U32" s="4">
        <v>2.5</v>
      </c>
      <c r="V32" s="4">
        <v>2.5</v>
      </c>
      <c r="W32" s="4">
        <v>-1.5</v>
      </c>
      <c r="X32" s="4"/>
      <c r="AB32" s="18"/>
      <c r="AC32" s="18"/>
      <c r="AD32" s="18"/>
      <c r="AE32" s="18"/>
      <c r="AF32" s="18"/>
      <c r="AG32" s="18"/>
      <c r="AH32" s="18"/>
      <c r="AI32" s="18"/>
      <c r="AQ32" s="21"/>
      <c r="AR32" s="21"/>
      <c r="AS32" s="21"/>
      <c r="AT32" s="21"/>
      <c r="AU32" s="21"/>
      <c r="AV32" s="21"/>
      <c r="AW32" s="21"/>
    </row>
    <row r="33" spans="1:49" ht="19.5" customHeight="1">
      <c r="A33" s="10" t="s">
        <v>57</v>
      </c>
      <c r="B33" s="4" t="s">
        <v>24</v>
      </c>
      <c r="C33" s="4">
        <v>-1.5</v>
      </c>
      <c r="D33" s="4">
        <v>-1</v>
      </c>
      <c r="E33" s="4">
        <v>-1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2.5</v>
      </c>
      <c r="L33" s="4">
        <v>0</v>
      </c>
      <c r="M33" s="4">
        <v>-1</v>
      </c>
      <c r="N33" s="4">
        <v>3</v>
      </c>
      <c r="O33" s="4">
        <v>2.5</v>
      </c>
      <c r="P33" s="4">
        <v>-2</v>
      </c>
      <c r="Q33" s="4">
        <v>1</v>
      </c>
      <c r="R33" s="4">
        <v>1.5</v>
      </c>
      <c r="S33" s="4">
        <v>0</v>
      </c>
      <c r="T33" s="4">
        <v>-1</v>
      </c>
      <c r="U33" s="4">
        <v>2</v>
      </c>
      <c r="V33" s="4">
        <v>1</v>
      </c>
      <c r="W33" s="4">
        <v>-0.5</v>
      </c>
      <c r="X33" s="4"/>
      <c r="AA33" s="19"/>
      <c r="AB33" s="18"/>
      <c r="AC33" s="18"/>
      <c r="AD33" s="18"/>
      <c r="AE33" s="18"/>
      <c r="AF33" s="18"/>
      <c r="AG33" s="18"/>
      <c r="AH33" s="18"/>
      <c r="AI33" s="18"/>
      <c r="AQ33" s="21"/>
      <c r="AR33" s="21"/>
      <c r="AS33" s="21"/>
      <c r="AT33" s="21"/>
      <c r="AU33" s="21"/>
      <c r="AV33" s="21"/>
      <c r="AW33" s="21"/>
    </row>
    <row r="34" spans="1:49" ht="19.5" customHeight="1">
      <c r="A34" s="10" t="s">
        <v>59</v>
      </c>
      <c r="B34" s="4" t="s">
        <v>24</v>
      </c>
      <c r="C34" s="4">
        <v>1</v>
      </c>
      <c r="D34" s="4">
        <v>0.5</v>
      </c>
      <c r="E34" s="4">
        <v>0</v>
      </c>
      <c r="F34" s="4">
        <v>0.5</v>
      </c>
      <c r="G34" s="4">
        <v>0.5</v>
      </c>
      <c r="H34" s="4">
        <v>0</v>
      </c>
      <c r="I34" s="4">
        <v>0</v>
      </c>
      <c r="J34" s="4">
        <v>0</v>
      </c>
      <c r="K34" s="4">
        <v>2</v>
      </c>
      <c r="L34" s="4">
        <v>0</v>
      </c>
      <c r="M34" s="4">
        <v>-1.5</v>
      </c>
      <c r="N34" s="4">
        <v>2.5</v>
      </c>
      <c r="O34" s="4">
        <v>2</v>
      </c>
      <c r="P34" s="4">
        <v>-2</v>
      </c>
      <c r="Q34" s="4">
        <v>0</v>
      </c>
      <c r="R34" s="4">
        <v>2</v>
      </c>
      <c r="S34" s="4">
        <v>0.5</v>
      </c>
      <c r="T34" s="4">
        <v>-1.5</v>
      </c>
      <c r="U34" s="4">
        <v>1.5</v>
      </c>
      <c r="V34" s="4">
        <v>1.5</v>
      </c>
      <c r="W34" s="4">
        <v>-2</v>
      </c>
      <c r="X34" s="4"/>
      <c r="AA34" s="19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Q34" s="21"/>
      <c r="AR34" s="21"/>
      <c r="AS34" s="21"/>
      <c r="AT34" s="21"/>
      <c r="AU34" s="21"/>
      <c r="AV34" s="21"/>
      <c r="AW34" s="21"/>
    </row>
    <row r="35" spans="1:49" ht="19.5" customHeight="1">
      <c r="A35" s="10" t="s">
        <v>59</v>
      </c>
      <c r="B35" s="4" t="s">
        <v>24</v>
      </c>
      <c r="C35" s="4">
        <v>1</v>
      </c>
      <c r="D35" s="4">
        <v>0</v>
      </c>
      <c r="E35" s="4">
        <v>1</v>
      </c>
      <c r="F35" s="4">
        <v>0.5</v>
      </c>
      <c r="G35" s="4">
        <v>0.5</v>
      </c>
      <c r="H35" s="4">
        <v>0</v>
      </c>
      <c r="I35" s="4">
        <v>0</v>
      </c>
      <c r="J35" s="4">
        <v>0.5</v>
      </c>
      <c r="K35" s="4">
        <v>1</v>
      </c>
      <c r="L35" s="4">
        <v>0</v>
      </c>
      <c r="M35" s="4">
        <v>0.5</v>
      </c>
      <c r="N35" s="4">
        <v>1</v>
      </c>
      <c r="O35" s="4">
        <v>0.5</v>
      </c>
      <c r="P35" s="4">
        <v>-0.5</v>
      </c>
      <c r="Q35" s="4">
        <v>1</v>
      </c>
      <c r="R35" s="4">
        <v>1</v>
      </c>
      <c r="S35" s="4">
        <v>1</v>
      </c>
      <c r="T35" s="4">
        <v>1</v>
      </c>
      <c r="U35" s="4">
        <v>-0.5</v>
      </c>
      <c r="V35" s="4">
        <v>0</v>
      </c>
      <c r="W35" s="4">
        <v>0.5</v>
      </c>
      <c r="X35" s="4"/>
      <c r="AQ35" s="21"/>
      <c r="AR35" s="21"/>
      <c r="AS35" s="21"/>
      <c r="AT35" s="21"/>
      <c r="AU35" s="21"/>
      <c r="AV35" s="21"/>
      <c r="AW35" s="21"/>
    </row>
    <row r="36" spans="1:49" ht="19.5" customHeight="1">
      <c r="A36" s="10" t="s">
        <v>59</v>
      </c>
      <c r="B36" s="4" t="s">
        <v>24</v>
      </c>
      <c r="C36" s="4">
        <v>-0.5</v>
      </c>
      <c r="D36" s="4">
        <v>-0.5</v>
      </c>
      <c r="E36" s="4">
        <v>1</v>
      </c>
      <c r="F36" s="4">
        <v>0.5</v>
      </c>
      <c r="G36" s="4">
        <v>-0.5</v>
      </c>
      <c r="H36" s="4">
        <v>0.5</v>
      </c>
      <c r="I36" s="4">
        <v>0.5</v>
      </c>
      <c r="J36" s="4">
        <v>0.5</v>
      </c>
      <c r="K36" s="4">
        <v>1</v>
      </c>
      <c r="L36" s="4">
        <v>0</v>
      </c>
      <c r="M36" s="4">
        <v>0.5</v>
      </c>
      <c r="N36" s="4">
        <v>1</v>
      </c>
      <c r="O36" s="4">
        <v>1</v>
      </c>
      <c r="P36" s="4">
        <v>0.5</v>
      </c>
      <c r="Q36" s="4">
        <v>0.5</v>
      </c>
      <c r="R36" s="4">
        <v>1</v>
      </c>
      <c r="S36" s="4">
        <v>-1.5</v>
      </c>
      <c r="T36" s="4">
        <v>0.5</v>
      </c>
      <c r="U36" s="4">
        <v>0.5</v>
      </c>
      <c r="V36" s="4">
        <v>0.5</v>
      </c>
      <c r="W36" s="4">
        <v>1</v>
      </c>
      <c r="X36" s="4"/>
      <c r="AQ36" s="21"/>
      <c r="AR36" s="21"/>
      <c r="AS36" s="21"/>
      <c r="AT36" s="21"/>
      <c r="AU36" s="21"/>
      <c r="AV36" s="21"/>
      <c r="AW36" s="21"/>
    </row>
    <row r="37" spans="1:49" ht="19.5" customHeight="1">
      <c r="A37" s="10" t="s">
        <v>59</v>
      </c>
      <c r="B37" s="4" t="s">
        <v>24</v>
      </c>
      <c r="C37" s="4">
        <v>-1.5</v>
      </c>
      <c r="D37" s="4">
        <v>-0.5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1.5</v>
      </c>
      <c r="L37" s="4">
        <v>1</v>
      </c>
      <c r="M37" s="4">
        <v>0</v>
      </c>
      <c r="N37" s="4">
        <v>2</v>
      </c>
      <c r="O37" s="4">
        <v>2</v>
      </c>
      <c r="P37" s="4">
        <v>-1</v>
      </c>
      <c r="Q37" s="4">
        <v>0.5</v>
      </c>
      <c r="R37" s="4">
        <v>2</v>
      </c>
      <c r="S37" s="4">
        <v>1</v>
      </c>
      <c r="T37" s="4">
        <v>0</v>
      </c>
      <c r="U37" s="4">
        <v>1.5</v>
      </c>
      <c r="V37" s="4">
        <v>1.5</v>
      </c>
      <c r="W37" s="4">
        <v>-1</v>
      </c>
      <c r="X37" s="4"/>
      <c r="AQ37" s="21"/>
      <c r="AR37" s="21"/>
      <c r="AS37" s="21"/>
      <c r="AT37" s="21"/>
      <c r="AU37" s="21"/>
      <c r="AV37" s="21"/>
      <c r="AW37" s="21"/>
    </row>
    <row r="38" spans="1:49" ht="19.5" customHeight="1">
      <c r="A38" s="10" t="s">
        <v>59</v>
      </c>
      <c r="B38" s="4" t="s">
        <v>24</v>
      </c>
      <c r="C38" s="4">
        <v>-0.5</v>
      </c>
      <c r="D38" s="4">
        <v>0</v>
      </c>
      <c r="E38" s="4">
        <v>1</v>
      </c>
      <c r="F38" s="4">
        <v>-1</v>
      </c>
      <c r="G38" s="4">
        <v>-1</v>
      </c>
      <c r="H38" s="4">
        <v>2</v>
      </c>
      <c r="I38" s="4">
        <v>2</v>
      </c>
      <c r="J38" s="4">
        <v>0</v>
      </c>
      <c r="K38" s="4">
        <v>2.5</v>
      </c>
      <c r="L38" s="4">
        <v>1</v>
      </c>
      <c r="M38" s="4">
        <v>0.5</v>
      </c>
      <c r="N38" s="4">
        <v>2</v>
      </c>
      <c r="O38" s="4">
        <v>2</v>
      </c>
      <c r="P38" s="4">
        <v>-1</v>
      </c>
      <c r="Q38" s="4">
        <v>1</v>
      </c>
      <c r="R38" s="4">
        <v>1</v>
      </c>
      <c r="S38" s="4">
        <v>1</v>
      </c>
      <c r="T38" s="4">
        <v>1</v>
      </c>
      <c r="U38" s="4">
        <v>0</v>
      </c>
      <c r="V38" s="4">
        <v>0</v>
      </c>
      <c r="W38" s="4">
        <v>0</v>
      </c>
      <c r="X38" s="4"/>
      <c r="AQ38" s="21"/>
      <c r="AR38" s="21"/>
      <c r="AS38" s="21"/>
      <c r="AT38" s="21"/>
      <c r="AU38" s="21"/>
      <c r="AV38" s="21"/>
      <c r="AW38" s="21"/>
    </row>
    <row r="39" spans="1:49" ht="19.5" customHeight="1">
      <c r="A39" s="10" t="s">
        <v>59</v>
      </c>
      <c r="B39" s="4" t="s">
        <v>24</v>
      </c>
      <c r="C39" s="4">
        <v>1.5</v>
      </c>
      <c r="D39" s="4">
        <v>-0.5</v>
      </c>
      <c r="E39" s="4">
        <v>-1</v>
      </c>
      <c r="F39" s="4">
        <v>1</v>
      </c>
      <c r="G39" s="4">
        <v>1</v>
      </c>
      <c r="H39" s="4">
        <v>0</v>
      </c>
      <c r="I39" s="4">
        <v>0</v>
      </c>
      <c r="J39" s="4">
        <v>0</v>
      </c>
      <c r="K39" s="4">
        <v>2</v>
      </c>
      <c r="L39" s="4">
        <v>0.5</v>
      </c>
      <c r="M39" s="4">
        <v>1</v>
      </c>
      <c r="N39" s="4">
        <v>2</v>
      </c>
      <c r="O39" s="4">
        <v>2</v>
      </c>
      <c r="P39" s="4">
        <v>0.5</v>
      </c>
      <c r="Q39" s="4">
        <v>2</v>
      </c>
      <c r="R39" s="4">
        <v>0.5</v>
      </c>
      <c r="S39" s="4">
        <v>-0.5</v>
      </c>
      <c r="T39" s="4">
        <v>0.5</v>
      </c>
      <c r="U39" s="4">
        <v>2</v>
      </c>
      <c r="V39" s="4">
        <v>1.5</v>
      </c>
      <c r="W39" s="4">
        <v>-1</v>
      </c>
      <c r="X39" s="4"/>
      <c r="AQ39" s="21"/>
      <c r="AR39" s="21"/>
      <c r="AS39" s="21"/>
      <c r="AT39" s="21"/>
      <c r="AU39" s="21"/>
      <c r="AV39" s="21"/>
      <c r="AW39" s="21"/>
    </row>
    <row r="40" spans="1:49" ht="19.5" customHeight="1">
      <c r="A40" s="10" t="s">
        <v>59</v>
      </c>
      <c r="B40" s="4" t="s">
        <v>24</v>
      </c>
      <c r="C40" s="4">
        <v>0.5</v>
      </c>
      <c r="D40" s="4">
        <v>0.5</v>
      </c>
      <c r="E40" s="4">
        <v>-0.5</v>
      </c>
      <c r="F40" s="4">
        <v>-1</v>
      </c>
      <c r="G40" s="4">
        <v>-1</v>
      </c>
      <c r="H40" s="4">
        <v>-1</v>
      </c>
      <c r="I40" s="4">
        <v>-1</v>
      </c>
      <c r="J40" s="4">
        <v>0</v>
      </c>
      <c r="K40" s="4">
        <v>1</v>
      </c>
      <c r="L40" s="4">
        <v>0</v>
      </c>
      <c r="M40" s="4">
        <v>-0.5</v>
      </c>
      <c r="N40" s="4">
        <v>1</v>
      </c>
      <c r="O40" s="4">
        <v>1</v>
      </c>
      <c r="P40" s="4">
        <v>-0.5</v>
      </c>
      <c r="Q40" s="4">
        <v>0</v>
      </c>
      <c r="R40" s="4">
        <v>0.5</v>
      </c>
      <c r="S40" s="4">
        <v>-0.5</v>
      </c>
      <c r="T40" s="4">
        <v>0</v>
      </c>
      <c r="U40" s="4">
        <v>0.5</v>
      </c>
      <c r="V40" s="4">
        <v>0.5</v>
      </c>
      <c r="W40" s="4">
        <v>0.5</v>
      </c>
      <c r="X40" s="4"/>
      <c r="AQ40" s="21"/>
      <c r="AR40" s="21"/>
      <c r="AS40" s="21"/>
      <c r="AT40" s="21"/>
      <c r="AU40" s="21"/>
      <c r="AV40" s="21"/>
      <c r="AW40" s="21"/>
    </row>
    <row r="41" spans="1:49" ht="19.5" customHeight="1">
      <c r="A41" s="10" t="s">
        <v>59</v>
      </c>
      <c r="B41" s="4" t="s">
        <v>24</v>
      </c>
      <c r="C41" s="4">
        <v>-1</v>
      </c>
      <c r="D41" s="4">
        <v>-0.5</v>
      </c>
      <c r="E41" s="4">
        <v>0</v>
      </c>
      <c r="F41" s="4">
        <v>-1</v>
      </c>
      <c r="G41" s="4">
        <v>-1</v>
      </c>
      <c r="H41" s="4">
        <v>0</v>
      </c>
      <c r="I41" s="4">
        <v>0</v>
      </c>
      <c r="J41" s="4">
        <v>0</v>
      </c>
      <c r="K41" s="4">
        <v>2</v>
      </c>
      <c r="L41" s="4">
        <v>0</v>
      </c>
      <c r="M41" s="4">
        <v>1</v>
      </c>
      <c r="N41" s="4">
        <v>2</v>
      </c>
      <c r="O41" s="4">
        <v>1</v>
      </c>
      <c r="P41" s="4">
        <v>1</v>
      </c>
      <c r="Q41" s="4">
        <v>1</v>
      </c>
      <c r="R41" s="4">
        <v>0.5</v>
      </c>
      <c r="S41" s="4">
        <v>1</v>
      </c>
      <c r="T41" s="4">
        <v>1</v>
      </c>
      <c r="U41" s="4">
        <v>0.5</v>
      </c>
      <c r="V41" s="4">
        <v>0.5</v>
      </c>
      <c r="W41" s="4">
        <v>0</v>
      </c>
      <c r="X41" s="4"/>
      <c r="AQ41" s="21"/>
      <c r="AR41" s="21"/>
      <c r="AS41" s="21"/>
      <c r="AT41" s="21"/>
      <c r="AU41" s="21"/>
      <c r="AV41" s="21"/>
      <c r="AW41" s="21"/>
    </row>
    <row r="42" spans="1:49" ht="19.5" customHeight="1">
      <c r="A42" s="10" t="s">
        <v>59</v>
      </c>
      <c r="B42" s="4" t="s">
        <v>24</v>
      </c>
      <c r="C42" s="4">
        <v>-0.5</v>
      </c>
      <c r="D42" s="4">
        <v>-0.5</v>
      </c>
      <c r="E42" s="4">
        <v>0.5</v>
      </c>
      <c r="F42" s="4">
        <v>0</v>
      </c>
      <c r="G42" s="4">
        <v>0</v>
      </c>
      <c r="H42" s="4">
        <v>0</v>
      </c>
      <c r="I42" s="4">
        <v>0</v>
      </c>
      <c r="J42" s="4">
        <v>0.5</v>
      </c>
      <c r="K42" s="4">
        <v>2</v>
      </c>
      <c r="L42" s="4">
        <v>0</v>
      </c>
      <c r="M42" s="4">
        <v>-0.5</v>
      </c>
      <c r="N42" s="4">
        <v>2</v>
      </c>
      <c r="O42" s="4">
        <v>1.5</v>
      </c>
      <c r="P42" s="4">
        <v>-1</v>
      </c>
      <c r="Q42" s="4">
        <v>1</v>
      </c>
      <c r="R42" s="4">
        <v>2</v>
      </c>
      <c r="S42" s="4">
        <v>0.5</v>
      </c>
      <c r="T42" s="4">
        <v>-1</v>
      </c>
      <c r="U42" s="4">
        <v>2</v>
      </c>
      <c r="V42" s="4">
        <v>2</v>
      </c>
      <c r="W42" s="4">
        <v>-1</v>
      </c>
      <c r="X42" s="4"/>
      <c r="AQ42" s="21"/>
      <c r="AR42" s="21"/>
      <c r="AS42" s="21"/>
      <c r="AT42" s="21"/>
      <c r="AU42" s="21"/>
      <c r="AV42" s="21"/>
      <c r="AW42" s="21"/>
    </row>
    <row r="43" spans="1:49" ht="19.5" customHeight="1">
      <c r="A43" s="10" t="s">
        <v>59</v>
      </c>
      <c r="B43" s="4" t="s">
        <v>24</v>
      </c>
      <c r="C43" s="4">
        <v>-0.5</v>
      </c>
      <c r="D43" s="4">
        <v>0</v>
      </c>
      <c r="E43" s="4">
        <v>1.5</v>
      </c>
      <c r="F43" s="4">
        <v>0</v>
      </c>
      <c r="G43" s="4">
        <v>0</v>
      </c>
      <c r="H43" s="4">
        <v>0.5</v>
      </c>
      <c r="I43" s="4">
        <v>0.5</v>
      </c>
      <c r="J43" s="4">
        <v>0</v>
      </c>
      <c r="K43" s="4">
        <v>1.5</v>
      </c>
      <c r="L43" s="4">
        <v>0.5</v>
      </c>
      <c r="M43" s="4">
        <v>-0.5</v>
      </c>
      <c r="N43" s="4">
        <v>2</v>
      </c>
      <c r="O43" s="4">
        <v>2</v>
      </c>
      <c r="P43" s="4">
        <v>-0.5</v>
      </c>
      <c r="Q43" s="4">
        <v>0</v>
      </c>
      <c r="R43" s="4">
        <v>1</v>
      </c>
      <c r="S43" s="4">
        <v>0.5</v>
      </c>
      <c r="T43" s="4">
        <v>-0.5</v>
      </c>
      <c r="U43" s="4">
        <v>1</v>
      </c>
      <c r="V43" s="4">
        <v>1</v>
      </c>
      <c r="W43" s="4">
        <v>-0.5</v>
      </c>
      <c r="X43" s="4"/>
    </row>
    <row r="44" spans="1:49">
      <c r="A44" s="10" t="s">
        <v>57</v>
      </c>
      <c r="B44" s="4" t="s">
        <v>25</v>
      </c>
      <c r="C44" s="4">
        <v>0</v>
      </c>
      <c r="D44" s="4">
        <v>0</v>
      </c>
      <c r="E44" s="4">
        <v>2</v>
      </c>
      <c r="F44" s="4">
        <v>0</v>
      </c>
      <c r="G44" s="4">
        <v>0</v>
      </c>
      <c r="H44" s="4">
        <v>2</v>
      </c>
      <c r="I44" s="4">
        <v>2</v>
      </c>
      <c r="J44" s="4">
        <v>2</v>
      </c>
      <c r="K44" s="4">
        <v>3</v>
      </c>
      <c r="L44" s="4">
        <v>-1.5</v>
      </c>
      <c r="M44" s="4">
        <v>-2.5</v>
      </c>
      <c r="N44" s="4">
        <v>2.5</v>
      </c>
      <c r="O44" s="4">
        <v>2</v>
      </c>
      <c r="P44" s="4">
        <v>-0.5</v>
      </c>
      <c r="Q44" s="4">
        <v>1.5</v>
      </c>
      <c r="R44" s="4">
        <v>1</v>
      </c>
      <c r="S44" s="4">
        <v>-1.5</v>
      </c>
      <c r="T44" s="4">
        <v>-0.5</v>
      </c>
      <c r="U44" s="4">
        <v>-1</v>
      </c>
      <c r="V44" s="4">
        <v>-0.5</v>
      </c>
      <c r="W44" s="4">
        <v>0.5</v>
      </c>
      <c r="X44" s="4"/>
    </row>
    <row r="45" spans="1:49">
      <c r="A45" s="10" t="s">
        <v>57</v>
      </c>
      <c r="B45" s="4" t="s">
        <v>25</v>
      </c>
      <c r="C45" s="4"/>
      <c r="D45" s="4"/>
      <c r="E45" s="4"/>
      <c r="F45" s="4"/>
      <c r="G45" s="4"/>
      <c r="H45" s="4"/>
      <c r="I45" s="4"/>
      <c r="J45" s="6">
        <v>1.5</v>
      </c>
      <c r="K45" s="6">
        <v>2</v>
      </c>
      <c r="L45" s="6">
        <v>1</v>
      </c>
      <c r="M45" s="6">
        <v>1.5</v>
      </c>
      <c r="N45" s="6">
        <v>1</v>
      </c>
      <c r="O45" s="6">
        <v>1</v>
      </c>
      <c r="P45" s="6">
        <v>-1.5</v>
      </c>
      <c r="Q45" s="6">
        <v>1</v>
      </c>
      <c r="R45" s="6">
        <v>2</v>
      </c>
      <c r="S45" s="6">
        <v>-1</v>
      </c>
      <c r="T45" s="6">
        <v>-1.5</v>
      </c>
      <c r="U45" s="6">
        <v>1.5</v>
      </c>
      <c r="V45" s="6">
        <v>1</v>
      </c>
      <c r="W45" s="6">
        <v>-1.5</v>
      </c>
      <c r="X45" s="4"/>
    </row>
    <row r="46" spans="1:49">
      <c r="A46" s="10" t="s">
        <v>57</v>
      </c>
      <c r="B46" s="4" t="s">
        <v>25</v>
      </c>
      <c r="C46" s="4"/>
      <c r="D46" s="4"/>
      <c r="E46" s="4"/>
      <c r="F46" s="4"/>
      <c r="G46" s="4"/>
      <c r="H46" s="4"/>
      <c r="I46" s="4"/>
      <c r="J46" s="4">
        <v>1</v>
      </c>
      <c r="K46" s="4">
        <v>1.5</v>
      </c>
      <c r="L46" s="4">
        <v>0.5</v>
      </c>
      <c r="M46" s="4">
        <v>1</v>
      </c>
      <c r="N46" s="4">
        <v>1</v>
      </c>
      <c r="O46" s="4">
        <v>1</v>
      </c>
      <c r="P46" s="4">
        <v>1</v>
      </c>
      <c r="Q46" s="4">
        <v>1</v>
      </c>
      <c r="R46" s="4">
        <v>1.5</v>
      </c>
      <c r="S46" s="4">
        <v>1</v>
      </c>
      <c r="T46" s="4">
        <v>1.5</v>
      </c>
      <c r="U46" s="4">
        <v>1</v>
      </c>
      <c r="V46" s="4">
        <v>1</v>
      </c>
      <c r="W46" s="4">
        <v>2</v>
      </c>
      <c r="X46" s="4"/>
    </row>
    <row r="47" spans="1:49">
      <c r="A47" s="10" t="s">
        <v>57</v>
      </c>
      <c r="B47" s="4" t="s">
        <v>25</v>
      </c>
      <c r="C47" s="4">
        <v>-0.5</v>
      </c>
      <c r="D47" s="4">
        <v>-0.5</v>
      </c>
      <c r="E47" s="4">
        <v>1</v>
      </c>
      <c r="F47" s="4">
        <v>0.5</v>
      </c>
      <c r="G47" s="4">
        <v>0.5</v>
      </c>
      <c r="H47" s="4">
        <v>0</v>
      </c>
      <c r="I47" s="4">
        <v>0</v>
      </c>
      <c r="J47" s="4">
        <v>0.5</v>
      </c>
      <c r="K47" s="4">
        <v>1.5</v>
      </c>
      <c r="L47" s="4">
        <v>0</v>
      </c>
      <c r="M47" s="4">
        <v>-0.5</v>
      </c>
      <c r="N47" s="4">
        <v>1</v>
      </c>
      <c r="O47" s="4">
        <v>1</v>
      </c>
      <c r="P47" s="4">
        <v>-0.5</v>
      </c>
      <c r="Q47" s="4">
        <v>1.5</v>
      </c>
      <c r="R47" s="4">
        <v>1.5</v>
      </c>
      <c r="S47" s="4">
        <v>-1</v>
      </c>
      <c r="T47" s="4">
        <v>-1</v>
      </c>
      <c r="U47" s="4">
        <v>0</v>
      </c>
      <c r="V47" s="4">
        <v>0</v>
      </c>
      <c r="W47" s="4">
        <v>-0.5</v>
      </c>
      <c r="X47" s="4"/>
    </row>
    <row r="48" spans="1:49">
      <c r="A48" s="10" t="s">
        <v>57</v>
      </c>
      <c r="B48" s="4" t="s">
        <v>25</v>
      </c>
      <c r="C48" s="4">
        <v>-0.5</v>
      </c>
      <c r="D48" s="4">
        <v>-0.5</v>
      </c>
      <c r="E48" s="4">
        <v>1</v>
      </c>
      <c r="F48" s="4">
        <v>0</v>
      </c>
      <c r="G48" s="4">
        <v>0</v>
      </c>
      <c r="H48" s="4">
        <v>0</v>
      </c>
      <c r="I48" s="4">
        <v>0</v>
      </c>
      <c r="J48" s="4">
        <v>1.5</v>
      </c>
      <c r="K48" s="4">
        <v>1</v>
      </c>
      <c r="L48" s="4">
        <v>-2</v>
      </c>
      <c r="M48" s="4">
        <v>-1.5</v>
      </c>
      <c r="N48" s="4">
        <v>-0.5</v>
      </c>
      <c r="O48" s="4">
        <v>-0.5</v>
      </c>
      <c r="P48" s="4">
        <v>0.5</v>
      </c>
      <c r="Q48" s="4">
        <v>2</v>
      </c>
      <c r="R48" s="4">
        <v>2</v>
      </c>
      <c r="S48" s="4">
        <v>-2</v>
      </c>
      <c r="T48" s="4">
        <v>-2</v>
      </c>
      <c r="U48" s="4">
        <v>0</v>
      </c>
      <c r="V48" s="4">
        <v>0</v>
      </c>
      <c r="W48" s="4">
        <v>0</v>
      </c>
      <c r="X48" s="4"/>
    </row>
    <row r="49" spans="1:24">
      <c r="A49" s="10" t="s">
        <v>57</v>
      </c>
      <c r="B49" s="4" t="s">
        <v>25</v>
      </c>
      <c r="C49" s="4">
        <v>-1</v>
      </c>
      <c r="D49" s="4">
        <v>-0.5</v>
      </c>
      <c r="E49" s="4">
        <v>0</v>
      </c>
      <c r="F49" s="4">
        <v>0.5</v>
      </c>
      <c r="G49" s="4">
        <v>0.5</v>
      </c>
      <c r="H49" s="4">
        <v>-0.5</v>
      </c>
      <c r="I49" s="4">
        <v>-0.5</v>
      </c>
      <c r="J49" s="4">
        <v>1</v>
      </c>
      <c r="K49" s="4">
        <v>1.5</v>
      </c>
      <c r="L49" s="4">
        <v>-1</v>
      </c>
      <c r="M49" s="4">
        <v>-1.5</v>
      </c>
      <c r="N49" s="4">
        <v>1.5</v>
      </c>
      <c r="O49" s="4">
        <v>1</v>
      </c>
      <c r="P49" s="4">
        <v>-1.5</v>
      </c>
      <c r="Q49" s="4">
        <v>1</v>
      </c>
      <c r="R49" s="4">
        <v>1.5</v>
      </c>
      <c r="S49" s="4">
        <v>-0.5</v>
      </c>
      <c r="T49" s="4">
        <v>-1</v>
      </c>
      <c r="U49" s="4">
        <v>1</v>
      </c>
      <c r="V49" s="4">
        <v>1</v>
      </c>
      <c r="W49" s="4">
        <v>-1</v>
      </c>
      <c r="X49" s="4"/>
    </row>
    <row r="50" spans="1:24">
      <c r="A50" s="10" t="s">
        <v>57</v>
      </c>
      <c r="B50" s="4" t="s">
        <v>25</v>
      </c>
      <c r="C50" s="4"/>
      <c r="D50" s="4"/>
      <c r="E50" s="4"/>
      <c r="F50" s="4"/>
      <c r="G50" s="4"/>
      <c r="H50" s="4"/>
      <c r="I50" s="4"/>
      <c r="J50" s="4">
        <v>0</v>
      </c>
      <c r="K50" s="4">
        <v>1</v>
      </c>
      <c r="L50" s="4">
        <v>0</v>
      </c>
      <c r="M50" s="4">
        <v>1</v>
      </c>
      <c r="N50" s="4">
        <v>1</v>
      </c>
      <c r="O50" s="4">
        <v>1</v>
      </c>
      <c r="P50" s="4">
        <v>0.5</v>
      </c>
      <c r="Q50" s="4">
        <v>0.5</v>
      </c>
      <c r="R50" s="4">
        <v>1.5</v>
      </c>
      <c r="S50" s="4">
        <v>0.5</v>
      </c>
      <c r="T50" s="4">
        <v>1.5</v>
      </c>
      <c r="U50" s="4">
        <v>1.5</v>
      </c>
      <c r="V50" s="4">
        <v>1</v>
      </c>
      <c r="W50" s="4">
        <v>0.5</v>
      </c>
      <c r="X50" s="4"/>
    </row>
    <row r="51" spans="1:24">
      <c r="A51" s="10" t="s">
        <v>57</v>
      </c>
      <c r="B51" s="4" t="s">
        <v>25</v>
      </c>
      <c r="C51" s="4">
        <v>-0.5</v>
      </c>
      <c r="D51" s="4">
        <v>-0.5</v>
      </c>
      <c r="E51" s="4">
        <v>1</v>
      </c>
      <c r="F51" s="4">
        <v>-1</v>
      </c>
      <c r="G51" s="4">
        <v>-1</v>
      </c>
      <c r="H51" s="4">
        <v>0</v>
      </c>
      <c r="I51" s="4">
        <v>0</v>
      </c>
      <c r="J51" s="4">
        <v>1</v>
      </c>
      <c r="K51" s="4">
        <v>2</v>
      </c>
      <c r="L51" s="4">
        <v>0</v>
      </c>
      <c r="M51" s="4">
        <v>0</v>
      </c>
      <c r="N51" s="4">
        <v>1</v>
      </c>
      <c r="O51" s="4">
        <v>1</v>
      </c>
      <c r="P51" s="4">
        <v>0</v>
      </c>
      <c r="Q51" s="4">
        <v>2</v>
      </c>
      <c r="R51" s="4">
        <v>2</v>
      </c>
      <c r="S51" s="4">
        <v>-1</v>
      </c>
      <c r="T51" s="4">
        <v>-1</v>
      </c>
      <c r="U51" s="4">
        <v>0</v>
      </c>
      <c r="V51" s="4">
        <v>0</v>
      </c>
      <c r="W51" s="4">
        <v>0</v>
      </c>
      <c r="X51" s="4"/>
    </row>
    <row r="52" spans="1:24">
      <c r="A52" s="10" t="s">
        <v>57</v>
      </c>
      <c r="B52" s="4" t="s">
        <v>25</v>
      </c>
      <c r="C52" s="4">
        <v>0</v>
      </c>
      <c r="D52" s="4">
        <v>0</v>
      </c>
      <c r="E52" s="4">
        <v>2</v>
      </c>
      <c r="F52" s="4">
        <v>0.5</v>
      </c>
      <c r="G52" s="4">
        <v>0.5</v>
      </c>
      <c r="H52" s="4">
        <v>0</v>
      </c>
      <c r="I52" s="4">
        <v>0</v>
      </c>
      <c r="J52" s="4">
        <v>1</v>
      </c>
      <c r="K52" s="4">
        <v>2</v>
      </c>
      <c r="L52" s="4">
        <v>-0.5</v>
      </c>
      <c r="M52" s="4">
        <v>-1</v>
      </c>
      <c r="N52" s="4">
        <v>1.5</v>
      </c>
      <c r="O52" s="4">
        <v>1.5</v>
      </c>
      <c r="P52" s="4">
        <v>-1</v>
      </c>
      <c r="Q52" s="4">
        <v>1</v>
      </c>
      <c r="R52" s="4">
        <v>2</v>
      </c>
      <c r="S52" s="4">
        <v>-1</v>
      </c>
      <c r="T52" s="4">
        <v>-1.5</v>
      </c>
      <c r="U52" s="4">
        <v>1.5</v>
      </c>
      <c r="V52" s="4">
        <v>1.5</v>
      </c>
      <c r="W52" s="4">
        <v>-1</v>
      </c>
      <c r="X52" s="4"/>
    </row>
    <row r="53" spans="1:24">
      <c r="A53" s="10" t="s">
        <v>57</v>
      </c>
      <c r="B53" s="4" t="s">
        <v>25</v>
      </c>
      <c r="C53" s="4">
        <v>-1.5</v>
      </c>
      <c r="D53" s="4">
        <v>-1</v>
      </c>
      <c r="E53" s="4">
        <v>2</v>
      </c>
      <c r="F53" s="4">
        <v>0</v>
      </c>
      <c r="G53" s="4">
        <v>0</v>
      </c>
      <c r="H53" s="4">
        <v>0</v>
      </c>
      <c r="I53" s="4">
        <v>0</v>
      </c>
      <c r="J53" s="4">
        <v>1</v>
      </c>
      <c r="K53" s="4">
        <v>2.5</v>
      </c>
      <c r="L53" s="4">
        <v>-0.5</v>
      </c>
      <c r="M53" s="4">
        <v>-1</v>
      </c>
      <c r="N53" s="4">
        <v>1.5</v>
      </c>
      <c r="O53" s="4">
        <v>2</v>
      </c>
      <c r="P53" s="4">
        <v>-1</v>
      </c>
      <c r="Q53" s="4">
        <v>2.5</v>
      </c>
      <c r="R53" s="4">
        <v>3</v>
      </c>
      <c r="S53" s="4">
        <v>-1</v>
      </c>
      <c r="T53" s="4">
        <v>-2</v>
      </c>
      <c r="U53" s="4">
        <v>3</v>
      </c>
      <c r="V53" s="4">
        <v>2</v>
      </c>
      <c r="W53" s="4">
        <v>-2</v>
      </c>
      <c r="X53" s="4"/>
    </row>
    <row r="54" spans="1:24">
      <c r="A54" s="10" t="s">
        <v>59</v>
      </c>
      <c r="B54" s="4" t="s">
        <v>25</v>
      </c>
      <c r="C54" s="4">
        <v>-0.5</v>
      </c>
      <c r="D54" s="4">
        <v>0</v>
      </c>
      <c r="E54" s="4">
        <v>0.5</v>
      </c>
      <c r="F54" s="4">
        <v>0</v>
      </c>
      <c r="G54" s="4">
        <v>0</v>
      </c>
      <c r="H54" s="4">
        <v>0.5</v>
      </c>
      <c r="I54" s="4">
        <v>0.5</v>
      </c>
      <c r="J54" s="4">
        <v>1</v>
      </c>
      <c r="K54" s="4">
        <v>2.5</v>
      </c>
      <c r="L54" s="4">
        <v>-1</v>
      </c>
      <c r="M54" s="4">
        <v>-2</v>
      </c>
      <c r="N54" s="4">
        <v>1.5</v>
      </c>
      <c r="O54" s="4">
        <v>1</v>
      </c>
      <c r="P54" s="4">
        <v>-1</v>
      </c>
      <c r="Q54" s="4">
        <v>1</v>
      </c>
      <c r="R54" s="4">
        <v>2.5</v>
      </c>
      <c r="S54" s="4">
        <v>-0.5</v>
      </c>
      <c r="T54" s="4">
        <v>-2</v>
      </c>
      <c r="U54" s="4">
        <v>2</v>
      </c>
      <c r="V54" s="4">
        <v>1.5</v>
      </c>
      <c r="W54" s="4">
        <v>-1.5</v>
      </c>
      <c r="X54" s="4"/>
    </row>
    <row r="55" spans="1:24">
      <c r="A55" s="10" t="s">
        <v>59</v>
      </c>
      <c r="B55" s="4" t="s">
        <v>25</v>
      </c>
      <c r="C55" s="4">
        <v>0.5</v>
      </c>
      <c r="D55" s="4">
        <v>0.5</v>
      </c>
      <c r="E55" s="4">
        <v>1</v>
      </c>
      <c r="F55" s="4">
        <v>0.5</v>
      </c>
      <c r="G55" s="4">
        <v>0.5</v>
      </c>
      <c r="H55" s="4">
        <v>0.5</v>
      </c>
      <c r="I55" s="4">
        <v>0.5</v>
      </c>
      <c r="J55" s="4">
        <v>2</v>
      </c>
      <c r="K55" s="4">
        <v>2</v>
      </c>
      <c r="L55" s="4">
        <v>0.5</v>
      </c>
      <c r="M55" s="4">
        <v>1</v>
      </c>
      <c r="N55" s="4">
        <v>1</v>
      </c>
      <c r="O55" s="4">
        <v>1</v>
      </c>
      <c r="P55" s="4">
        <v>0</v>
      </c>
      <c r="Q55" s="4">
        <v>1</v>
      </c>
      <c r="R55" s="4">
        <v>1</v>
      </c>
      <c r="S55" s="4">
        <v>1</v>
      </c>
      <c r="T55" s="4">
        <v>1</v>
      </c>
      <c r="U55" s="4">
        <v>1</v>
      </c>
      <c r="V55" s="4">
        <v>1.5</v>
      </c>
      <c r="W55" s="4">
        <v>-0.5</v>
      </c>
      <c r="X55" s="4"/>
    </row>
    <row r="56" spans="1:24">
      <c r="A56" s="10" t="s">
        <v>59</v>
      </c>
      <c r="B56" s="4" t="s">
        <v>25</v>
      </c>
      <c r="C56" s="4">
        <v>-0.5</v>
      </c>
      <c r="D56" s="4">
        <v>-0.5</v>
      </c>
      <c r="E56" s="4">
        <v>0.5</v>
      </c>
      <c r="F56" s="4">
        <v>-0.5</v>
      </c>
      <c r="G56" s="4">
        <v>0</v>
      </c>
      <c r="H56" s="4">
        <v>0.5</v>
      </c>
      <c r="I56" s="4">
        <v>0</v>
      </c>
      <c r="J56" s="4">
        <v>0</v>
      </c>
      <c r="K56" s="4">
        <v>2.5</v>
      </c>
      <c r="L56" s="4">
        <v>0</v>
      </c>
      <c r="M56" s="4">
        <v>0.5</v>
      </c>
      <c r="N56" s="4">
        <v>3</v>
      </c>
      <c r="O56" s="4">
        <v>2.5</v>
      </c>
      <c r="P56" s="4">
        <v>0.5</v>
      </c>
      <c r="Q56" s="4">
        <v>0.5</v>
      </c>
      <c r="R56" s="4">
        <v>2</v>
      </c>
      <c r="S56" s="4">
        <v>-0.5</v>
      </c>
      <c r="T56" s="4">
        <v>0.5</v>
      </c>
      <c r="U56" s="4">
        <v>1.5</v>
      </c>
      <c r="V56" s="4">
        <v>1</v>
      </c>
      <c r="W56" s="4">
        <v>0.5</v>
      </c>
      <c r="X56" s="4"/>
    </row>
    <row r="57" spans="1:24">
      <c r="A57" s="10" t="s">
        <v>59</v>
      </c>
      <c r="B57" s="4" t="s">
        <v>25</v>
      </c>
      <c r="C57" s="4">
        <v>-1</v>
      </c>
      <c r="D57" s="4">
        <v>0</v>
      </c>
      <c r="E57" s="4">
        <v>2</v>
      </c>
      <c r="F57" s="4">
        <v>0</v>
      </c>
      <c r="G57" s="4">
        <v>0</v>
      </c>
      <c r="H57" s="4">
        <v>0</v>
      </c>
      <c r="I57" s="4">
        <v>0</v>
      </c>
      <c r="J57" s="4">
        <v>0.5</v>
      </c>
      <c r="K57" s="4">
        <v>1.5</v>
      </c>
      <c r="L57" s="4">
        <v>0</v>
      </c>
      <c r="M57" s="4">
        <v>0</v>
      </c>
      <c r="N57" s="4">
        <v>0.5</v>
      </c>
      <c r="O57" s="4">
        <v>0.5</v>
      </c>
      <c r="P57" s="4">
        <v>0</v>
      </c>
      <c r="Q57" s="4">
        <v>1</v>
      </c>
      <c r="R57" s="4">
        <v>1.5</v>
      </c>
      <c r="S57" s="4">
        <v>0</v>
      </c>
      <c r="T57" s="4">
        <v>0</v>
      </c>
      <c r="U57" s="4">
        <v>1</v>
      </c>
      <c r="V57" s="4">
        <v>1</v>
      </c>
      <c r="W57" s="4">
        <v>-0.5</v>
      </c>
      <c r="X57" s="4"/>
    </row>
    <row r="58" spans="1:24">
      <c r="A58" s="10" t="s">
        <v>59</v>
      </c>
      <c r="B58" s="4" t="s">
        <v>25</v>
      </c>
      <c r="C58" s="4">
        <v>2</v>
      </c>
      <c r="D58" s="4">
        <v>0.5</v>
      </c>
      <c r="E58" s="4">
        <v>2.5</v>
      </c>
      <c r="F58" s="4">
        <v>1</v>
      </c>
      <c r="G58" s="4">
        <v>1</v>
      </c>
      <c r="H58" s="4">
        <v>2.5</v>
      </c>
      <c r="I58" s="4">
        <v>2.5</v>
      </c>
      <c r="J58" s="4">
        <v>1</v>
      </c>
      <c r="K58" s="4">
        <v>2.5</v>
      </c>
      <c r="L58" s="4">
        <v>0.5</v>
      </c>
      <c r="M58" s="4">
        <v>0</v>
      </c>
      <c r="N58" s="4">
        <v>3</v>
      </c>
      <c r="O58" s="4">
        <v>2.5</v>
      </c>
      <c r="P58" s="4">
        <v>-1</v>
      </c>
      <c r="Q58" s="4">
        <v>2</v>
      </c>
      <c r="R58" s="4">
        <v>1.5</v>
      </c>
      <c r="S58" s="4">
        <v>1</v>
      </c>
      <c r="T58" s="4">
        <v>1</v>
      </c>
      <c r="U58" s="4">
        <v>-1</v>
      </c>
      <c r="V58" s="4">
        <v>-0.5</v>
      </c>
      <c r="W58" s="4">
        <v>1</v>
      </c>
      <c r="X58" s="4"/>
    </row>
    <row r="59" spans="1:24">
      <c r="A59" s="10" t="s">
        <v>59</v>
      </c>
      <c r="B59" s="4" t="s">
        <v>25</v>
      </c>
      <c r="C59" s="4">
        <v>1</v>
      </c>
      <c r="D59" s="4">
        <v>0.5</v>
      </c>
      <c r="E59" s="4">
        <v>0.5</v>
      </c>
      <c r="F59" s="4">
        <v>1</v>
      </c>
      <c r="G59" s="4">
        <v>0</v>
      </c>
      <c r="H59" s="4">
        <v>0</v>
      </c>
      <c r="I59" s="4">
        <v>0</v>
      </c>
      <c r="J59" s="4">
        <v>1</v>
      </c>
      <c r="K59" s="4">
        <v>1.5</v>
      </c>
      <c r="L59" s="4">
        <v>0.5</v>
      </c>
      <c r="M59" s="4">
        <v>-0.5</v>
      </c>
      <c r="N59" s="4">
        <v>1</v>
      </c>
      <c r="O59" s="4">
        <v>2</v>
      </c>
      <c r="P59" s="4">
        <v>-0.5</v>
      </c>
      <c r="Q59" s="4">
        <v>2</v>
      </c>
      <c r="R59" s="4">
        <v>1.5</v>
      </c>
      <c r="S59" s="4">
        <v>-0.5</v>
      </c>
      <c r="T59" s="4">
        <v>-1</v>
      </c>
      <c r="U59" s="4">
        <v>0.5</v>
      </c>
      <c r="V59" s="4">
        <v>2</v>
      </c>
      <c r="W59" s="4">
        <v>-1</v>
      </c>
      <c r="X59" s="4"/>
    </row>
    <row r="60" spans="1:24">
      <c r="A60" s="10" t="s">
        <v>59</v>
      </c>
      <c r="B60" s="4" t="s">
        <v>25</v>
      </c>
      <c r="C60" s="4">
        <v>0.5</v>
      </c>
      <c r="D60" s="4">
        <v>0.5</v>
      </c>
      <c r="E60" s="4">
        <v>-1</v>
      </c>
      <c r="F60" s="4">
        <v>-0.5</v>
      </c>
      <c r="G60" s="4">
        <v>-0.5</v>
      </c>
      <c r="H60" s="4">
        <v>-0.5</v>
      </c>
      <c r="I60" s="4">
        <v>-0.5</v>
      </c>
      <c r="J60" s="4">
        <v>0</v>
      </c>
      <c r="K60" s="4">
        <v>1</v>
      </c>
      <c r="L60" s="4">
        <v>0</v>
      </c>
      <c r="M60" s="4">
        <v>-0.5</v>
      </c>
      <c r="N60" s="4">
        <v>1</v>
      </c>
      <c r="O60" s="4">
        <v>0.5</v>
      </c>
      <c r="P60" s="4">
        <v>-0.5</v>
      </c>
      <c r="Q60" s="4">
        <v>0</v>
      </c>
      <c r="R60" s="4">
        <v>0.5</v>
      </c>
      <c r="S60" s="4">
        <v>0</v>
      </c>
      <c r="T60" s="4">
        <v>-0.5</v>
      </c>
      <c r="U60" s="4">
        <v>0.5</v>
      </c>
      <c r="V60" s="4">
        <v>0.5</v>
      </c>
      <c r="W60" s="4">
        <v>-0.5</v>
      </c>
      <c r="X60" s="4"/>
    </row>
    <row r="61" spans="1:24">
      <c r="A61" s="10" t="s">
        <v>59</v>
      </c>
      <c r="B61" s="4" t="s">
        <v>25</v>
      </c>
      <c r="C61" s="4">
        <v>-1.5</v>
      </c>
      <c r="D61" s="4">
        <v>-1</v>
      </c>
      <c r="E61" s="4">
        <v>0</v>
      </c>
      <c r="F61" s="4">
        <v>-1.5</v>
      </c>
      <c r="G61" s="4">
        <v>-1.5</v>
      </c>
      <c r="H61" s="4">
        <v>-0.5</v>
      </c>
      <c r="I61" s="4">
        <v>-0.5</v>
      </c>
      <c r="J61" s="4">
        <v>2</v>
      </c>
      <c r="K61" s="4">
        <v>2</v>
      </c>
      <c r="L61" s="4">
        <v>1</v>
      </c>
      <c r="M61" s="4">
        <v>1</v>
      </c>
      <c r="N61" s="4">
        <v>0.5</v>
      </c>
      <c r="O61" s="4">
        <v>0.5</v>
      </c>
      <c r="P61" s="4">
        <v>0</v>
      </c>
      <c r="Q61" s="4">
        <v>2</v>
      </c>
      <c r="R61" s="4">
        <v>2</v>
      </c>
      <c r="S61" s="4">
        <v>1.5</v>
      </c>
      <c r="T61" s="4">
        <v>1.5</v>
      </c>
      <c r="U61" s="4">
        <v>0</v>
      </c>
      <c r="V61" s="4">
        <v>0</v>
      </c>
      <c r="W61" s="4">
        <v>0</v>
      </c>
      <c r="X61" s="4"/>
    </row>
    <row r="62" spans="1:24">
      <c r="A62" s="10" t="s">
        <v>59</v>
      </c>
      <c r="B62" s="4" t="s">
        <v>25</v>
      </c>
      <c r="C62" s="4">
        <v>-0.5</v>
      </c>
      <c r="D62" s="4">
        <v>-0.5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1</v>
      </c>
      <c r="K62" s="4">
        <v>2</v>
      </c>
      <c r="L62" s="4">
        <v>-0.5</v>
      </c>
      <c r="M62" s="4">
        <v>-1.5</v>
      </c>
      <c r="N62" s="4">
        <v>2</v>
      </c>
      <c r="O62" s="4">
        <v>2</v>
      </c>
      <c r="P62" s="4">
        <v>0</v>
      </c>
      <c r="Q62" s="4">
        <v>2</v>
      </c>
      <c r="R62" s="4">
        <v>2.5</v>
      </c>
      <c r="S62" s="4">
        <v>-1</v>
      </c>
      <c r="T62" s="4">
        <v>-1.5</v>
      </c>
      <c r="U62" s="4">
        <v>2.5</v>
      </c>
      <c r="V62" s="4">
        <v>2</v>
      </c>
      <c r="W62" s="4">
        <v>-1</v>
      </c>
      <c r="X62" s="4"/>
    </row>
    <row r="63" spans="1:24">
      <c r="A63" s="10" t="s">
        <v>59</v>
      </c>
      <c r="B63" s="4" t="s">
        <v>25</v>
      </c>
      <c r="C63" s="4">
        <v>-0.5</v>
      </c>
      <c r="D63" s="4">
        <v>0</v>
      </c>
      <c r="E63" s="4">
        <v>2</v>
      </c>
      <c r="F63" s="4">
        <v>0</v>
      </c>
      <c r="G63" s="4">
        <v>0</v>
      </c>
      <c r="H63" s="4">
        <v>0.5</v>
      </c>
      <c r="I63" s="4">
        <v>0.5</v>
      </c>
      <c r="J63" s="4">
        <v>0.5</v>
      </c>
      <c r="K63" s="4">
        <v>2</v>
      </c>
      <c r="L63" s="4">
        <v>-0.5</v>
      </c>
      <c r="M63" s="4">
        <v>-1.5</v>
      </c>
      <c r="N63" s="4">
        <v>2</v>
      </c>
      <c r="O63" s="4">
        <v>2</v>
      </c>
      <c r="P63" s="4">
        <v>-1</v>
      </c>
      <c r="Q63" s="4">
        <v>1</v>
      </c>
      <c r="R63" s="4">
        <v>2</v>
      </c>
      <c r="S63" s="4">
        <v>-0.5</v>
      </c>
      <c r="T63" s="4">
        <v>-1</v>
      </c>
      <c r="U63" s="4">
        <v>2</v>
      </c>
      <c r="V63" s="4">
        <v>1.5</v>
      </c>
      <c r="W63" s="4">
        <v>-0.5</v>
      </c>
      <c r="X63" s="4"/>
    </row>
    <row r="64" spans="1:24">
      <c r="X64" s="4"/>
    </row>
  </sheetData>
  <sortState xmlns:xlrd2="http://schemas.microsoft.com/office/spreadsheetml/2017/richdata2" ref="A3:W65">
    <sortCondition ref="B3"/>
  </sortState>
  <mergeCells count="5">
    <mergeCell ref="AQ2:AW20"/>
    <mergeCell ref="AY2:BE20"/>
    <mergeCell ref="BG2:BP8"/>
    <mergeCell ref="BG10:BP17"/>
    <mergeCell ref="BG25:BP31"/>
  </mergeCells>
  <phoneticPr fontId="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C3183-5A68-4699-B0E1-55D10DF3B720}">
  <sheetPr>
    <tabColor rgb="FFFF0000"/>
  </sheetPr>
  <dimension ref="A1:E62"/>
  <sheetViews>
    <sheetView zoomScale="85" zoomScaleNormal="85" workbookViewId="0">
      <pane xSplit="2" ySplit="1" topLeftCell="C2" activePane="bottomRight" state="frozen"/>
      <selection pane="topRight" activeCell="F1" sqref="F1"/>
      <selection pane="bottomLeft" activeCell="A3" sqref="A3"/>
      <selection pane="bottomRight" activeCell="C23" sqref="C23"/>
    </sheetView>
  </sheetViews>
  <sheetFormatPr defaultRowHeight="12.45"/>
  <cols>
    <col min="1" max="1" width="5.07421875" bestFit="1" customWidth="1"/>
    <col min="2" max="2" width="12.765625" bestFit="1" customWidth="1"/>
    <col min="3" max="4" width="9.23046875" customWidth="1"/>
    <col min="5" max="5" width="12.23046875" bestFit="1" customWidth="1"/>
  </cols>
  <sheetData>
    <row r="1" spans="1:5">
      <c r="A1" s="9" t="s">
        <v>55</v>
      </c>
      <c r="B1" s="1" t="s">
        <v>3</v>
      </c>
      <c r="C1" s="24" t="s">
        <v>566</v>
      </c>
      <c r="D1" s="24" t="s">
        <v>567</v>
      </c>
      <c r="E1" s="12"/>
    </row>
    <row r="2" spans="1:5">
      <c r="A2" s="10" t="s">
        <v>57</v>
      </c>
      <c r="B2" s="4" t="s">
        <v>23</v>
      </c>
      <c r="C2" s="85">
        <v>0</v>
      </c>
      <c r="D2" s="85">
        <v>1.5</v>
      </c>
      <c r="E2" s="14"/>
    </row>
    <row r="3" spans="1:5">
      <c r="A3" s="10" t="s">
        <v>57</v>
      </c>
      <c r="B3" s="4" t="s">
        <v>23</v>
      </c>
      <c r="C3" s="85">
        <v>0.5</v>
      </c>
      <c r="D3" s="85">
        <v>1</v>
      </c>
      <c r="E3" s="14"/>
    </row>
    <row r="4" spans="1:5">
      <c r="A4" s="10" t="s">
        <v>57</v>
      </c>
      <c r="B4" s="4" t="s">
        <v>23</v>
      </c>
      <c r="C4" s="85">
        <v>-1</v>
      </c>
      <c r="D4" s="85">
        <v>0.5</v>
      </c>
      <c r="E4" s="14"/>
    </row>
    <row r="5" spans="1:5">
      <c r="A5" s="10" t="s">
        <v>57</v>
      </c>
      <c r="B5" s="4" t="s">
        <v>23</v>
      </c>
      <c r="C5" s="85">
        <v>-1</v>
      </c>
      <c r="D5" s="85">
        <v>1.5</v>
      </c>
      <c r="E5" s="14"/>
    </row>
    <row r="6" spans="1:5">
      <c r="A6" s="10" t="s">
        <v>57</v>
      </c>
      <c r="B6" s="4" t="s">
        <v>23</v>
      </c>
      <c r="C6" s="85">
        <v>0.5</v>
      </c>
      <c r="D6" s="85">
        <v>0</v>
      </c>
      <c r="E6" s="14"/>
    </row>
    <row r="7" spans="1:5">
      <c r="A7" s="10" t="s">
        <v>57</v>
      </c>
      <c r="B7" s="4" t="s">
        <v>23</v>
      </c>
      <c r="C7" s="85">
        <v>-1</v>
      </c>
      <c r="D7" s="85">
        <v>0.5</v>
      </c>
      <c r="E7" s="14"/>
    </row>
    <row r="8" spans="1:5">
      <c r="A8" s="10" t="s">
        <v>57</v>
      </c>
      <c r="B8" s="4" t="s">
        <v>23</v>
      </c>
      <c r="C8" s="85">
        <v>0</v>
      </c>
      <c r="D8" s="85">
        <v>0</v>
      </c>
      <c r="E8" s="14"/>
    </row>
    <row r="9" spans="1:5">
      <c r="A9" s="10" t="s">
        <v>57</v>
      </c>
      <c r="B9" s="4" t="s">
        <v>23</v>
      </c>
      <c r="C9" s="85">
        <v>-0.5</v>
      </c>
      <c r="D9" s="85">
        <v>0.5</v>
      </c>
      <c r="E9" s="14"/>
    </row>
    <row r="10" spans="1:5">
      <c r="A10" s="10" t="s">
        <v>57</v>
      </c>
      <c r="B10" s="4" t="s">
        <v>23</v>
      </c>
      <c r="C10" s="85">
        <v>-0.5</v>
      </c>
      <c r="D10" s="85">
        <v>2</v>
      </c>
      <c r="E10" s="14"/>
    </row>
    <row r="11" spans="1:5">
      <c r="A11" s="10" t="s">
        <v>57</v>
      </c>
      <c r="B11" s="4" t="s">
        <v>23</v>
      </c>
      <c r="C11" s="85">
        <v>-1</v>
      </c>
      <c r="D11" s="85">
        <v>-0.5</v>
      </c>
      <c r="E11" s="14"/>
    </row>
    <row r="12" spans="1:5">
      <c r="A12" s="10" t="s">
        <v>57</v>
      </c>
      <c r="B12" s="4" t="s">
        <v>24</v>
      </c>
      <c r="C12" s="85">
        <v>0</v>
      </c>
      <c r="D12" s="85">
        <v>2</v>
      </c>
    </row>
    <row r="13" spans="1:5">
      <c r="A13" s="10" t="s">
        <v>57</v>
      </c>
      <c r="B13" s="4" t="s">
        <v>24</v>
      </c>
      <c r="C13" s="85">
        <v>1</v>
      </c>
      <c r="D13" s="85">
        <v>1</v>
      </c>
    </row>
    <row r="14" spans="1:5">
      <c r="A14" s="10" t="s">
        <v>57</v>
      </c>
      <c r="B14" s="4" t="s">
        <v>24</v>
      </c>
      <c r="C14" s="85">
        <v>-1</v>
      </c>
      <c r="D14" s="85">
        <v>1</v>
      </c>
    </row>
    <row r="15" spans="1:5">
      <c r="A15" s="10" t="s">
        <v>57</v>
      </c>
      <c r="B15" s="4" t="s">
        <v>24</v>
      </c>
      <c r="C15" s="85">
        <v>-0.5</v>
      </c>
      <c r="D15" s="85">
        <v>0.5</v>
      </c>
    </row>
    <row r="16" spans="1:5">
      <c r="A16" s="10" t="s">
        <v>57</v>
      </c>
      <c r="B16" s="4" t="s">
        <v>24</v>
      </c>
      <c r="C16" s="85">
        <v>0</v>
      </c>
      <c r="D16" s="85">
        <v>0.5</v>
      </c>
    </row>
    <row r="17" spans="1:4">
      <c r="A17" s="10" t="s">
        <v>57</v>
      </c>
      <c r="B17" s="4" t="s">
        <v>24</v>
      </c>
      <c r="C17" s="85">
        <v>-1</v>
      </c>
      <c r="D17" s="85">
        <v>0.5</v>
      </c>
    </row>
    <row r="18" spans="1:4">
      <c r="A18" s="10" t="s">
        <v>57</v>
      </c>
      <c r="B18" s="4" t="s">
        <v>24</v>
      </c>
      <c r="C18" s="85">
        <v>-0.5</v>
      </c>
      <c r="D18" s="85">
        <v>0.5</v>
      </c>
    </row>
    <row r="19" spans="1:4">
      <c r="A19" s="10" t="s">
        <v>57</v>
      </c>
      <c r="B19" s="4" t="s">
        <v>24</v>
      </c>
      <c r="C19" s="85">
        <v>-1</v>
      </c>
      <c r="D19" s="85">
        <v>1</v>
      </c>
    </row>
    <row r="20" spans="1:4">
      <c r="A20" s="10" t="s">
        <v>57</v>
      </c>
      <c r="B20" s="4" t="s">
        <v>24</v>
      </c>
      <c r="C20" s="85">
        <v>-0.5</v>
      </c>
      <c r="D20" s="85">
        <v>2</v>
      </c>
    </row>
    <row r="21" spans="1:4">
      <c r="A21" s="10" t="s">
        <v>57</v>
      </c>
      <c r="B21" s="4" t="s">
        <v>24</v>
      </c>
      <c r="C21" s="85">
        <v>-1.5</v>
      </c>
      <c r="D21" s="85">
        <v>-1</v>
      </c>
    </row>
    <row r="22" spans="1:4">
      <c r="A22" s="10" t="s">
        <v>57</v>
      </c>
      <c r="B22" s="4" t="s">
        <v>25</v>
      </c>
      <c r="C22" s="85">
        <v>0</v>
      </c>
      <c r="D22" s="85">
        <v>2</v>
      </c>
    </row>
    <row r="23" spans="1:4">
      <c r="A23" s="10" t="s">
        <v>57</v>
      </c>
      <c r="B23" s="4" t="s">
        <v>25</v>
      </c>
      <c r="C23" s="85"/>
      <c r="D23" s="85"/>
    </row>
    <row r="24" spans="1:4">
      <c r="A24" s="10" t="s">
        <v>57</v>
      </c>
      <c r="B24" s="4" t="s">
        <v>25</v>
      </c>
      <c r="C24" s="85"/>
      <c r="D24" s="85"/>
    </row>
    <row r="25" spans="1:4">
      <c r="A25" s="10" t="s">
        <v>57</v>
      </c>
      <c r="B25" s="4" t="s">
        <v>25</v>
      </c>
      <c r="C25" s="85">
        <v>-0.5</v>
      </c>
      <c r="D25" s="85">
        <v>1</v>
      </c>
    </row>
    <row r="26" spans="1:4">
      <c r="A26" s="10" t="s">
        <v>57</v>
      </c>
      <c r="B26" s="4" t="s">
        <v>25</v>
      </c>
      <c r="C26" s="85">
        <v>-0.5</v>
      </c>
      <c r="D26" s="85">
        <v>1</v>
      </c>
    </row>
    <row r="27" spans="1:4">
      <c r="A27" s="10" t="s">
        <v>57</v>
      </c>
      <c r="B27" s="4" t="s">
        <v>25</v>
      </c>
      <c r="C27" s="85">
        <v>-1</v>
      </c>
      <c r="D27" s="85">
        <v>0</v>
      </c>
    </row>
    <row r="28" spans="1:4">
      <c r="A28" s="10" t="s">
        <v>57</v>
      </c>
      <c r="B28" s="4" t="s">
        <v>25</v>
      </c>
      <c r="C28" s="85"/>
      <c r="D28" s="85"/>
    </row>
    <row r="29" spans="1:4">
      <c r="A29" s="10" t="s">
        <v>57</v>
      </c>
      <c r="B29" s="4" t="s">
        <v>25</v>
      </c>
      <c r="C29" s="85">
        <v>-0.5</v>
      </c>
      <c r="D29" s="85">
        <v>1</v>
      </c>
    </row>
    <row r="30" spans="1:4">
      <c r="A30" s="10" t="s">
        <v>57</v>
      </c>
      <c r="B30" s="4" t="s">
        <v>25</v>
      </c>
      <c r="C30" s="85">
        <v>0</v>
      </c>
      <c r="D30" s="85">
        <v>2</v>
      </c>
    </row>
    <row r="31" spans="1:4">
      <c r="A31" s="10" t="s">
        <v>57</v>
      </c>
      <c r="B31" s="4" t="s">
        <v>25</v>
      </c>
      <c r="C31" s="85">
        <v>-1.5</v>
      </c>
      <c r="D31" s="85">
        <v>2</v>
      </c>
    </row>
    <row r="32" spans="1:4">
      <c r="A32" s="10" t="s">
        <v>59</v>
      </c>
      <c r="B32" s="4" t="s">
        <v>23</v>
      </c>
      <c r="C32" s="85">
        <v>1</v>
      </c>
      <c r="D32" s="85">
        <v>0</v>
      </c>
    </row>
    <row r="33" spans="1:4">
      <c r="A33" s="10" t="s">
        <v>59</v>
      </c>
      <c r="B33" s="4" t="s">
        <v>23</v>
      </c>
      <c r="C33" s="85">
        <v>0</v>
      </c>
      <c r="D33" s="85">
        <v>0</v>
      </c>
    </row>
    <row r="34" spans="1:4">
      <c r="A34" s="10" t="s">
        <v>59</v>
      </c>
      <c r="B34" s="4" t="s">
        <v>23</v>
      </c>
      <c r="C34" s="85">
        <v>-0.5</v>
      </c>
      <c r="D34" s="85">
        <v>0.5</v>
      </c>
    </row>
    <row r="35" spans="1:4">
      <c r="A35" s="10" t="s">
        <v>59</v>
      </c>
      <c r="B35" s="4" t="s">
        <v>23</v>
      </c>
      <c r="C35" s="85">
        <v>-0.5</v>
      </c>
      <c r="D35" s="85">
        <v>2</v>
      </c>
    </row>
    <row r="36" spans="1:4">
      <c r="A36" s="10" t="s">
        <v>59</v>
      </c>
      <c r="B36" s="4" t="s">
        <v>23</v>
      </c>
      <c r="C36" s="85">
        <v>2.5</v>
      </c>
      <c r="D36" s="85">
        <v>1</v>
      </c>
    </row>
    <row r="37" spans="1:4">
      <c r="A37" s="10" t="s">
        <v>59</v>
      </c>
      <c r="B37" s="4" t="s">
        <v>23</v>
      </c>
      <c r="C37" s="85">
        <v>1.5</v>
      </c>
      <c r="D37" s="85">
        <v>-0.5</v>
      </c>
    </row>
    <row r="38" spans="1:4">
      <c r="A38" s="10" t="s">
        <v>59</v>
      </c>
      <c r="B38" s="4" t="s">
        <v>23</v>
      </c>
      <c r="C38" s="85">
        <v>1</v>
      </c>
      <c r="D38" s="85">
        <v>-0.5</v>
      </c>
    </row>
    <row r="39" spans="1:4">
      <c r="A39" s="10" t="s">
        <v>59</v>
      </c>
      <c r="B39" s="4" t="s">
        <v>23</v>
      </c>
      <c r="C39" s="85">
        <v>-1</v>
      </c>
      <c r="D39" s="85">
        <v>2</v>
      </c>
    </row>
    <row r="40" spans="1:4">
      <c r="A40" s="10" t="s">
        <v>59</v>
      </c>
      <c r="B40" s="4" t="s">
        <v>23</v>
      </c>
      <c r="C40" s="85">
        <v>0</v>
      </c>
      <c r="D40" s="85">
        <v>1</v>
      </c>
    </row>
    <row r="41" spans="1:4">
      <c r="A41" s="10" t="s">
        <v>59</v>
      </c>
      <c r="B41" s="4" t="s">
        <v>23</v>
      </c>
      <c r="C41" s="85">
        <v>-1</v>
      </c>
      <c r="D41" s="85">
        <v>1.5</v>
      </c>
    </row>
    <row r="42" spans="1:4">
      <c r="A42" s="10" t="s">
        <v>59</v>
      </c>
      <c r="B42" s="4" t="s">
        <v>24</v>
      </c>
      <c r="C42" s="85">
        <v>1</v>
      </c>
      <c r="D42" s="85">
        <v>0</v>
      </c>
    </row>
    <row r="43" spans="1:4">
      <c r="A43" s="10" t="s">
        <v>59</v>
      </c>
      <c r="B43" s="4" t="s">
        <v>24</v>
      </c>
      <c r="C43" s="85">
        <v>1</v>
      </c>
      <c r="D43" s="85">
        <v>1</v>
      </c>
    </row>
    <row r="44" spans="1:4">
      <c r="A44" s="10" t="s">
        <v>59</v>
      </c>
      <c r="B44" s="4" t="s">
        <v>24</v>
      </c>
      <c r="C44" s="85">
        <v>-0.5</v>
      </c>
      <c r="D44" s="85">
        <v>1</v>
      </c>
    </row>
    <row r="45" spans="1:4">
      <c r="A45" s="10" t="s">
        <v>59</v>
      </c>
      <c r="B45" s="4" t="s">
        <v>24</v>
      </c>
      <c r="C45" s="85">
        <v>-1.5</v>
      </c>
      <c r="D45" s="85">
        <v>1</v>
      </c>
    </row>
    <row r="46" spans="1:4">
      <c r="A46" s="10" t="s">
        <v>59</v>
      </c>
      <c r="B46" s="4" t="s">
        <v>24</v>
      </c>
      <c r="C46" s="85">
        <v>-0.5</v>
      </c>
      <c r="D46" s="85">
        <v>1</v>
      </c>
    </row>
    <row r="47" spans="1:4">
      <c r="A47" s="10" t="s">
        <v>59</v>
      </c>
      <c r="B47" s="4" t="s">
        <v>24</v>
      </c>
      <c r="C47" s="85">
        <v>1.5</v>
      </c>
      <c r="D47" s="85">
        <v>-1</v>
      </c>
    </row>
    <row r="48" spans="1:4">
      <c r="A48" s="10" t="s">
        <v>59</v>
      </c>
      <c r="B48" s="4" t="s">
        <v>24</v>
      </c>
      <c r="C48" s="85">
        <v>0.5</v>
      </c>
      <c r="D48" s="85">
        <v>-0.5</v>
      </c>
    </row>
    <row r="49" spans="1:5">
      <c r="A49" s="10" t="s">
        <v>59</v>
      </c>
      <c r="B49" s="4" t="s">
        <v>24</v>
      </c>
      <c r="C49" s="85">
        <v>-1</v>
      </c>
      <c r="D49" s="85">
        <v>0</v>
      </c>
    </row>
    <row r="50" spans="1:5">
      <c r="A50" s="10" t="s">
        <v>59</v>
      </c>
      <c r="B50" s="4" t="s">
        <v>24</v>
      </c>
      <c r="C50" s="85">
        <v>-0.5</v>
      </c>
      <c r="D50" s="85">
        <v>0.5</v>
      </c>
    </row>
    <row r="51" spans="1:5">
      <c r="A51" s="10" t="s">
        <v>59</v>
      </c>
      <c r="B51" s="4" t="s">
        <v>24</v>
      </c>
      <c r="C51" s="85">
        <v>-0.5</v>
      </c>
      <c r="D51" s="85">
        <v>1.5</v>
      </c>
    </row>
    <row r="52" spans="1:5">
      <c r="A52" s="10" t="s">
        <v>59</v>
      </c>
      <c r="B52" s="4" t="s">
        <v>25</v>
      </c>
      <c r="C52" s="85">
        <v>-0.5</v>
      </c>
      <c r="D52" s="85">
        <v>0.5</v>
      </c>
    </row>
    <row r="53" spans="1:5">
      <c r="A53" s="10" t="s">
        <v>59</v>
      </c>
      <c r="B53" s="4" t="s">
        <v>25</v>
      </c>
      <c r="C53" s="85">
        <v>0.5</v>
      </c>
      <c r="D53" s="85">
        <v>1</v>
      </c>
    </row>
    <row r="54" spans="1:5">
      <c r="A54" s="10" t="s">
        <v>59</v>
      </c>
      <c r="B54" s="4" t="s">
        <v>25</v>
      </c>
      <c r="C54" s="85">
        <v>-0.5</v>
      </c>
      <c r="D54" s="85">
        <v>0.5</v>
      </c>
    </row>
    <row r="55" spans="1:5">
      <c r="A55" s="10" t="s">
        <v>59</v>
      </c>
      <c r="B55" s="4" t="s">
        <v>25</v>
      </c>
      <c r="C55" s="85">
        <v>-1</v>
      </c>
      <c r="D55" s="85">
        <v>2</v>
      </c>
    </row>
    <row r="56" spans="1:5">
      <c r="A56" s="10" t="s">
        <v>59</v>
      </c>
      <c r="B56" s="4" t="s">
        <v>25</v>
      </c>
      <c r="C56" s="85">
        <v>2</v>
      </c>
      <c r="D56" s="85">
        <v>2.5</v>
      </c>
    </row>
    <row r="57" spans="1:5">
      <c r="A57" s="10" t="s">
        <v>59</v>
      </c>
      <c r="B57" s="4" t="s">
        <v>25</v>
      </c>
      <c r="C57" s="85">
        <v>1</v>
      </c>
      <c r="D57" s="85">
        <v>0.5</v>
      </c>
    </row>
    <row r="58" spans="1:5">
      <c r="A58" s="10" t="s">
        <v>59</v>
      </c>
      <c r="B58" s="4" t="s">
        <v>25</v>
      </c>
      <c r="C58" s="85">
        <v>0.5</v>
      </c>
      <c r="D58" s="85">
        <v>-1</v>
      </c>
    </row>
    <row r="59" spans="1:5">
      <c r="A59" s="10" t="s">
        <v>59</v>
      </c>
      <c r="B59" s="4" t="s">
        <v>25</v>
      </c>
      <c r="C59" s="85">
        <v>-1.5</v>
      </c>
      <c r="D59" s="85">
        <v>0</v>
      </c>
    </row>
    <row r="60" spans="1:5">
      <c r="A60" s="10" t="s">
        <v>59</v>
      </c>
      <c r="B60" s="4" t="s">
        <v>25</v>
      </c>
      <c r="C60" s="85">
        <v>-0.5</v>
      </c>
      <c r="D60" s="85">
        <v>0</v>
      </c>
    </row>
    <row r="61" spans="1:5">
      <c r="A61" s="10" t="s">
        <v>59</v>
      </c>
      <c r="B61" s="4" t="s">
        <v>25</v>
      </c>
      <c r="C61" s="85">
        <v>-0.5</v>
      </c>
      <c r="D61" s="85">
        <v>2</v>
      </c>
    </row>
    <row r="62" spans="1:5">
      <c r="E62" s="105"/>
    </row>
  </sheetData>
  <phoneticPr fontId="8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C0B29-92F4-412A-87E2-38DB4D15E23F}">
  <sheetPr>
    <tabColor rgb="FFFF0000"/>
  </sheetPr>
  <dimension ref="A1:P61"/>
  <sheetViews>
    <sheetView tabSelected="1" zoomScale="85" zoomScaleNormal="85" workbookViewId="0">
      <pane xSplit="2" ySplit="1" topLeftCell="C2" activePane="bottomRight" state="frozen"/>
      <selection pane="topRight" activeCell="F1" sqref="F1"/>
      <selection pane="bottomLeft" activeCell="A3" sqref="A3"/>
      <selection pane="bottomRight" activeCell="Q22" sqref="Q22"/>
    </sheetView>
  </sheetViews>
  <sheetFormatPr defaultRowHeight="12.45"/>
  <cols>
    <col min="1" max="1" width="5.07421875" bestFit="1" customWidth="1"/>
    <col min="2" max="2" width="12.765625" bestFit="1" customWidth="1"/>
    <col min="3" max="4" width="9.23046875" customWidth="1"/>
    <col min="11" max="15" width="9.23046875" customWidth="1"/>
  </cols>
  <sheetData>
    <row r="1" spans="1:16" ht="15.9">
      <c r="A1" s="9" t="s">
        <v>55</v>
      </c>
      <c r="B1" s="1" t="s">
        <v>3</v>
      </c>
      <c r="C1" s="24" t="s">
        <v>566</v>
      </c>
      <c r="D1" s="24" t="s">
        <v>567</v>
      </c>
      <c r="E1" s="24" t="s">
        <v>568</v>
      </c>
      <c r="F1" s="24" t="s">
        <v>569</v>
      </c>
      <c r="G1" s="281" t="s">
        <v>570</v>
      </c>
      <c r="H1" s="281" t="s">
        <v>571</v>
      </c>
      <c r="I1" s="281" t="s">
        <v>577</v>
      </c>
      <c r="J1" s="281" t="s">
        <v>572</v>
      </c>
      <c r="K1" s="281" t="s">
        <v>573</v>
      </c>
      <c r="L1" s="281" t="s">
        <v>574</v>
      </c>
      <c r="M1" s="281" t="s">
        <v>575</v>
      </c>
      <c r="N1" s="281" t="s">
        <v>576</v>
      </c>
      <c r="O1" s="24" t="s">
        <v>578</v>
      </c>
      <c r="P1" s="12" t="s">
        <v>579</v>
      </c>
    </row>
    <row r="2" spans="1:16">
      <c r="A2" s="10" t="s">
        <v>57</v>
      </c>
      <c r="B2" s="4" t="s">
        <v>23</v>
      </c>
      <c r="C2" s="85">
        <v>0</v>
      </c>
      <c r="D2" s="85">
        <v>1.5</v>
      </c>
      <c r="E2" s="85">
        <v>0</v>
      </c>
      <c r="F2" s="85">
        <v>0</v>
      </c>
      <c r="G2" s="214">
        <v>2</v>
      </c>
      <c r="H2" s="214">
        <v>2</v>
      </c>
      <c r="I2" s="214">
        <v>0.5</v>
      </c>
      <c r="J2" s="214">
        <v>1</v>
      </c>
      <c r="K2" s="214">
        <v>-0.5</v>
      </c>
      <c r="L2" s="214">
        <v>-1</v>
      </c>
      <c r="M2" s="214">
        <v>1</v>
      </c>
      <c r="N2" s="214">
        <v>-1</v>
      </c>
      <c r="O2" s="85">
        <v>0.5</v>
      </c>
      <c r="P2" s="85">
        <v>-0.5</v>
      </c>
    </row>
    <row r="3" spans="1:16">
      <c r="A3" s="10" t="s">
        <v>57</v>
      </c>
      <c r="B3" s="4" t="s">
        <v>23</v>
      </c>
      <c r="C3" s="85">
        <v>0.5</v>
      </c>
      <c r="D3" s="85">
        <v>1</v>
      </c>
      <c r="E3" s="85">
        <v>1</v>
      </c>
      <c r="F3" s="85">
        <v>1</v>
      </c>
      <c r="G3" s="85">
        <v>-0.5</v>
      </c>
      <c r="H3" s="85">
        <v>-0.5</v>
      </c>
      <c r="I3" s="85">
        <v>1</v>
      </c>
      <c r="J3" s="85">
        <v>1.5</v>
      </c>
      <c r="K3" s="85">
        <v>0.5</v>
      </c>
      <c r="L3" s="85">
        <v>-0.5</v>
      </c>
      <c r="M3" s="85">
        <v>1.5</v>
      </c>
      <c r="N3" s="85">
        <v>-1</v>
      </c>
      <c r="O3" s="85">
        <v>1.5</v>
      </c>
      <c r="P3" s="85">
        <v>-1</v>
      </c>
    </row>
    <row r="4" spans="1:16">
      <c r="A4" s="10" t="s">
        <v>57</v>
      </c>
      <c r="B4" s="4" t="s">
        <v>23</v>
      </c>
      <c r="C4" s="85">
        <v>-1</v>
      </c>
      <c r="D4" s="85">
        <v>0.5</v>
      </c>
      <c r="E4" s="85">
        <v>0</v>
      </c>
      <c r="F4" s="85">
        <v>0</v>
      </c>
      <c r="G4" s="85">
        <v>0.5</v>
      </c>
      <c r="H4" s="85">
        <v>0</v>
      </c>
      <c r="I4" s="85">
        <v>0.5</v>
      </c>
      <c r="J4" s="85">
        <v>0.5</v>
      </c>
      <c r="K4" s="85">
        <v>0.5</v>
      </c>
      <c r="L4" s="85">
        <v>1</v>
      </c>
      <c r="M4" s="85">
        <v>0.5</v>
      </c>
      <c r="N4" s="85">
        <v>0</v>
      </c>
      <c r="O4" s="85">
        <v>1</v>
      </c>
      <c r="P4" s="85">
        <v>0.5</v>
      </c>
    </row>
    <row r="5" spans="1:16">
      <c r="A5" s="10" t="s">
        <v>57</v>
      </c>
      <c r="B5" s="4" t="s">
        <v>23</v>
      </c>
      <c r="C5" s="85">
        <v>-1</v>
      </c>
      <c r="D5" s="85">
        <v>1.5</v>
      </c>
      <c r="E5" s="85">
        <v>0</v>
      </c>
      <c r="F5" s="85">
        <v>0</v>
      </c>
      <c r="G5" s="85">
        <v>-0.5</v>
      </c>
      <c r="H5" s="85">
        <v>-0.5</v>
      </c>
      <c r="I5" s="85">
        <v>0.5</v>
      </c>
      <c r="J5" s="85">
        <v>1</v>
      </c>
      <c r="K5" s="85">
        <v>0</v>
      </c>
      <c r="L5" s="85">
        <v>-0.5</v>
      </c>
      <c r="M5" s="85">
        <v>0.5</v>
      </c>
      <c r="N5" s="85">
        <v>-0.5</v>
      </c>
      <c r="O5" s="85">
        <v>0.5</v>
      </c>
      <c r="P5" s="85">
        <v>0</v>
      </c>
    </row>
    <row r="6" spans="1:16">
      <c r="A6" s="10" t="s">
        <v>57</v>
      </c>
      <c r="B6" s="4" t="s">
        <v>23</v>
      </c>
      <c r="C6" s="85">
        <v>0.5</v>
      </c>
      <c r="D6" s="85">
        <v>0</v>
      </c>
      <c r="E6" s="85">
        <v>0</v>
      </c>
      <c r="F6" s="85">
        <v>0</v>
      </c>
      <c r="G6" s="85">
        <v>0</v>
      </c>
      <c r="H6" s="85">
        <v>0</v>
      </c>
      <c r="I6" s="85">
        <v>2</v>
      </c>
      <c r="J6" s="85">
        <v>3</v>
      </c>
      <c r="K6" s="85">
        <v>-2</v>
      </c>
      <c r="L6" s="85">
        <v>-3</v>
      </c>
      <c r="M6" s="85">
        <v>3</v>
      </c>
      <c r="N6" s="85">
        <v>-1</v>
      </c>
      <c r="O6" s="85">
        <v>0.5</v>
      </c>
      <c r="P6" s="85">
        <v>-0.5</v>
      </c>
    </row>
    <row r="7" spans="1:16">
      <c r="A7" s="10" t="s">
        <v>57</v>
      </c>
      <c r="B7" s="4" t="s">
        <v>23</v>
      </c>
      <c r="C7" s="85">
        <v>-1</v>
      </c>
      <c r="D7" s="85">
        <v>0.5</v>
      </c>
      <c r="E7" s="85">
        <v>0</v>
      </c>
      <c r="F7" s="85">
        <v>0</v>
      </c>
      <c r="G7" s="85">
        <v>0</v>
      </c>
      <c r="H7" s="85">
        <v>0</v>
      </c>
      <c r="I7" s="85">
        <v>0.5</v>
      </c>
      <c r="J7" s="85">
        <v>1.5</v>
      </c>
      <c r="K7" s="85">
        <v>0</v>
      </c>
      <c r="L7" s="85">
        <v>0</v>
      </c>
      <c r="M7" s="85">
        <v>1</v>
      </c>
      <c r="N7" s="85">
        <v>-1</v>
      </c>
      <c r="O7" s="85">
        <v>1.5</v>
      </c>
      <c r="P7" s="85">
        <v>-1.5</v>
      </c>
    </row>
    <row r="8" spans="1:16">
      <c r="A8" s="10" t="s">
        <v>57</v>
      </c>
      <c r="B8" s="4" t="s">
        <v>23</v>
      </c>
      <c r="C8" s="85">
        <v>0</v>
      </c>
      <c r="D8" s="85">
        <v>0</v>
      </c>
      <c r="E8" s="85">
        <v>0</v>
      </c>
      <c r="F8" s="85">
        <v>0</v>
      </c>
      <c r="G8" s="85">
        <v>0</v>
      </c>
      <c r="H8" s="85">
        <v>0</v>
      </c>
      <c r="I8" s="85">
        <v>0.5</v>
      </c>
      <c r="J8" s="85">
        <v>1</v>
      </c>
      <c r="K8" s="85">
        <v>0.5</v>
      </c>
      <c r="L8" s="85">
        <v>0.5</v>
      </c>
      <c r="M8" s="85">
        <v>0.5</v>
      </c>
      <c r="N8" s="85">
        <v>-0.5</v>
      </c>
      <c r="O8" s="85">
        <v>1.5</v>
      </c>
      <c r="P8" s="85">
        <v>-1</v>
      </c>
    </row>
    <row r="9" spans="1:16">
      <c r="A9" s="10" t="s">
        <v>57</v>
      </c>
      <c r="B9" s="4" t="s">
        <v>23</v>
      </c>
      <c r="C9" s="85">
        <v>-0.5</v>
      </c>
      <c r="D9" s="85">
        <v>0.5</v>
      </c>
      <c r="E9" s="85">
        <v>0</v>
      </c>
      <c r="F9" s="85">
        <v>0</v>
      </c>
      <c r="G9" s="85">
        <v>0</v>
      </c>
      <c r="H9" s="85">
        <v>0</v>
      </c>
      <c r="I9" s="85">
        <v>1</v>
      </c>
      <c r="J9" s="85">
        <v>1</v>
      </c>
      <c r="K9" s="85">
        <v>0</v>
      </c>
      <c r="L9" s="85">
        <v>0</v>
      </c>
      <c r="M9" s="85">
        <v>0.5</v>
      </c>
      <c r="N9" s="85">
        <v>0</v>
      </c>
      <c r="O9" s="85">
        <v>0.5</v>
      </c>
      <c r="P9" s="85">
        <v>0</v>
      </c>
    </row>
    <row r="10" spans="1:16">
      <c r="A10" s="10" t="s">
        <v>57</v>
      </c>
      <c r="B10" s="4" t="s">
        <v>23</v>
      </c>
      <c r="C10" s="85">
        <v>-0.5</v>
      </c>
      <c r="D10" s="85">
        <v>2</v>
      </c>
      <c r="E10" s="85">
        <v>0</v>
      </c>
      <c r="F10" s="85">
        <v>0</v>
      </c>
      <c r="G10" s="85">
        <v>0</v>
      </c>
      <c r="H10" s="85">
        <v>0</v>
      </c>
      <c r="I10" s="85">
        <v>1</v>
      </c>
      <c r="J10" s="85">
        <v>1</v>
      </c>
      <c r="K10" s="85">
        <v>-0.5</v>
      </c>
      <c r="L10" s="85">
        <v>-0.5</v>
      </c>
      <c r="M10" s="85">
        <v>0</v>
      </c>
      <c r="N10" s="85">
        <v>0</v>
      </c>
      <c r="O10" s="85">
        <v>0.5</v>
      </c>
      <c r="P10" s="85">
        <v>0</v>
      </c>
    </row>
    <row r="11" spans="1:16">
      <c r="A11" s="10" t="s">
        <v>57</v>
      </c>
      <c r="B11" s="4" t="s">
        <v>23</v>
      </c>
      <c r="C11" s="85">
        <v>-1</v>
      </c>
      <c r="D11" s="85">
        <v>-0.5</v>
      </c>
      <c r="E11" s="85">
        <v>0.5</v>
      </c>
      <c r="F11" s="85">
        <v>0.5</v>
      </c>
      <c r="G11" s="85">
        <v>0</v>
      </c>
      <c r="H11" s="85">
        <v>0</v>
      </c>
      <c r="I11" s="85">
        <v>0.5</v>
      </c>
      <c r="J11" s="85">
        <v>2</v>
      </c>
      <c r="K11" s="85">
        <v>0</v>
      </c>
      <c r="L11" s="85">
        <v>0</v>
      </c>
      <c r="M11" s="85">
        <v>1</v>
      </c>
      <c r="N11" s="85">
        <v>-1</v>
      </c>
      <c r="O11" s="85">
        <v>1</v>
      </c>
      <c r="P11" s="85">
        <v>-1.5</v>
      </c>
    </row>
    <row r="12" spans="1:16">
      <c r="A12" s="10" t="s">
        <v>57</v>
      </c>
      <c r="B12" s="4" t="s">
        <v>24</v>
      </c>
      <c r="C12" s="85">
        <v>0</v>
      </c>
      <c r="D12" s="85">
        <v>2</v>
      </c>
      <c r="E12" s="85">
        <v>0</v>
      </c>
      <c r="F12" s="85">
        <v>0</v>
      </c>
      <c r="G12" s="85">
        <v>2</v>
      </c>
      <c r="H12" s="85">
        <v>2</v>
      </c>
      <c r="I12" s="85">
        <v>0.5</v>
      </c>
      <c r="J12" s="85">
        <v>2.5</v>
      </c>
      <c r="K12" s="85">
        <v>-0.5</v>
      </c>
      <c r="L12" s="85">
        <v>-2</v>
      </c>
      <c r="M12" s="85">
        <v>2.5</v>
      </c>
      <c r="N12" s="85">
        <v>-1.5</v>
      </c>
      <c r="O12" s="85">
        <v>0.5</v>
      </c>
      <c r="P12" s="85">
        <v>-1</v>
      </c>
    </row>
    <row r="13" spans="1:16">
      <c r="A13" s="10" t="s">
        <v>57</v>
      </c>
      <c r="B13" s="4" t="s">
        <v>24</v>
      </c>
      <c r="C13" s="85">
        <v>1</v>
      </c>
      <c r="D13" s="85">
        <v>1</v>
      </c>
      <c r="E13" s="85">
        <v>0.5</v>
      </c>
      <c r="F13" s="85">
        <v>0.5</v>
      </c>
      <c r="G13" s="85">
        <v>0.5</v>
      </c>
      <c r="H13" s="85">
        <v>0.5</v>
      </c>
      <c r="I13" s="85">
        <v>0.5</v>
      </c>
      <c r="J13" s="85">
        <v>1.5</v>
      </c>
      <c r="K13" s="85">
        <v>1</v>
      </c>
      <c r="L13" s="85">
        <v>-1</v>
      </c>
      <c r="M13" s="85">
        <v>1.5</v>
      </c>
      <c r="N13" s="85">
        <v>-1</v>
      </c>
      <c r="O13" s="85">
        <v>0.5</v>
      </c>
      <c r="P13" s="85">
        <v>-1.5</v>
      </c>
    </row>
    <row r="14" spans="1:16">
      <c r="A14" s="10" t="s">
        <v>57</v>
      </c>
      <c r="B14" s="4" t="s">
        <v>24</v>
      </c>
      <c r="C14" s="85">
        <v>-1</v>
      </c>
      <c r="D14" s="85">
        <v>1</v>
      </c>
      <c r="E14" s="85">
        <v>-0.5</v>
      </c>
      <c r="F14" s="85">
        <v>-0.5</v>
      </c>
      <c r="G14" s="85">
        <v>1.5</v>
      </c>
      <c r="H14" s="85">
        <v>1</v>
      </c>
      <c r="I14" s="85">
        <v>0.5</v>
      </c>
      <c r="J14" s="85">
        <v>2</v>
      </c>
      <c r="K14" s="85">
        <v>0.5</v>
      </c>
      <c r="L14" s="85">
        <v>1.5</v>
      </c>
      <c r="M14" s="85">
        <v>1.5</v>
      </c>
      <c r="N14" s="85">
        <v>1</v>
      </c>
      <c r="O14" s="85">
        <v>0.5</v>
      </c>
      <c r="P14" s="85">
        <v>1</v>
      </c>
    </row>
    <row r="15" spans="1:16">
      <c r="A15" s="10" t="s">
        <v>57</v>
      </c>
      <c r="B15" s="4" t="s">
        <v>24</v>
      </c>
      <c r="C15" s="85">
        <v>-0.5</v>
      </c>
      <c r="D15" s="85">
        <v>0.5</v>
      </c>
      <c r="E15" s="85">
        <v>0.5</v>
      </c>
      <c r="F15" s="85">
        <v>0.5</v>
      </c>
      <c r="G15" s="85">
        <v>0</v>
      </c>
      <c r="H15" s="85">
        <v>0</v>
      </c>
      <c r="I15" s="85">
        <v>0</v>
      </c>
      <c r="J15" s="85">
        <v>1.5</v>
      </c>
      <c r="K15" s="85">
        <v>0</v>
      </c>
      <c r="L15" s="85">
        <v>-0.5</v>
      </c>
      <c r="M15" s="85">
        <v>1</v>
      </c>
      <c r="N15" s="85">
        <v>-1</v>
      </c>
      <c r="O15" s="85">
        <v>1</v>
      </c>
      <c r="P15" s="85">
        <v>-0.5</v>
      </c>
    </row>
    <row r="16" spans="1:16">
      <c r="A16" s="10" t="s">
        <v>57</v>
      </c>
      <c r="B16" s="4" t="s">
        <v>24</v>
      </c>
      <c r="C16" s="85">
        <v>0</v>
      </c>
      <c r="D16" s="85">
        <v>0.5</v>
      </c>
      <c r="E16" s="85">
        <v>0</v>
      </c>
      <c r="F16" s="85">
        <v>0</v>
      </c>
      <c r="G16" s="85">
        <v>0</v>
      </c>
      <c r="H16" s="85">
        <v>0</v>
      </c>
      <c r="I16" s="85">
        <v>0</v>
      </c>
      <c r="J16" s="85">
        <v>2</v>
      </c>
      <c r="K16" s="85">
        <v>0</v>
      </c>
      <c r="L16" s="85">
        <v>-2</v>
      </c>
      <c r="M16" s="85">
        <v>3</v>
      </c>
      <c r="N16" s="85">
        <v>-3</v>
      </c>
      <c r="O16" s="85">
        <v>0.5</v>
      </c>
      <c r="P16" s="85">
        <v>-1.5</v>
      </c>
    </row>
    <row r="17" spans="1:16">
      <c r="A17" s="10" t="s">
        <v>57</v>
      </c>
      <c r="B17" s="4" t="s">
        <v>24</v>
      </c>
      <c r="C17" s="85">
        <v>-1</v>
      </c>
      <c r="D17" s="85">
        <v>0.5</v>
      </c>
      <c r="E17" s="85">
        <v>0.5</v>
      </c>
      <c r="F17" s="85">
        <v>1</v>
      </c>
      <c r="G17" s="85">
        <v>0</v>
      </c>
      <c r="H17" s="85">
        <v>0</v>
      </c>
      <c r="I17" s="85">
        <v>0.5</v>
      </c>
      <c r="J17" s="85">
        <v>1.5</v>
      </c>
      <c r="K17" s="85">
        <v>-0.5</v>
      </c>
      <c r="L17" s="85">
        <v>-1.5</v>
      </c>
      <c r="M17" s="85">
        <v>1.5</v>
      </c>
      <c r="N17" s="85">
        <v>-1</v>
      </c>
      <c r="O17" s="85">
        <v>1</v>
      </c>
      <c r="P17" s="85">
        <v>-1</v>
      </c>
    </row>
    <row r="18" spans="1:16">
      <c r="A18" s="10" t="s">
        <v>57</v>
      </c>
      <c r="B18" s="4" t="s">
        <v>24</v>
      </c>
      <c r="C18" s="85">
        <v>-0.5</v>
      </c>
      <c r="D18" s="85">
        <v>0.5</v>
      </c>
      <c r="E18" s="85">
        <v>0</v>
      </c>
      <c r="F18" s="85">
        <v>0</v>
      </c>
      <c r="G18" s="85">
        <v>0</v>
      </c>
      <c r="H18" s="85">
        <v>0</v>
      </c>
      <c r="I18" s="85">
        <v>0</v>
      </c>
      <c r="J18" s="85">
        <v>1</v>
      </c>
      <c r="K18" s="85">
        <v>0</v>
      </c>
      <c r="L18" s="85">
        <v>0.5</v>
      </c>
      <c r="M18" s="85">
        <v>1.5</v>
      </c>
      <c r="N18" s="85">
        <v>1</v>
      </c>
      <c r="O18" s="85">
        <v>0.5</v>
      </c>
      <c r="P18" s="85">
        <v>1</v>
      </c>
    </row>
    <row r="19" spans="1:16">
      <c r="A19" s="10" t="s">
        <v>57</v>
      </c>
      <c r="B19" s="4" t="s">
        <v>24</v>
      </c>
      <c r="C19" s="85">
        <v>-1</v>
      </c>
      <c r="D19" s="85">
        <v>1</v>
      </c>
      <c r="E19" s="85">
        <v>0</v>
      </c>
      <c r="F19" s="85">
        <v>0</v>
      </c>
      <c r="G19" s="85">
        <v>0</v>
      </c>
      <c r="H19" s="85">
        <v>0</v>
      </c>
      <c r="I19" s="85">
        <v>0.5</v>
      </c>
      <c r="J19" s="85">
        <v>1</v>
      </c>
      <c r="K19" s="85">
        <v>0</v>
      </c>
      <c r="L19" s="85">
        <v>0</v>
      </c>
      <c r="M19" s="85">
        <v>1</v>
      </c>
      <c r="N19" s="85">
        <v>0</v>
      </c>
      <c r="O19" s="85">
        <v>0.5</v>
      </c>
      <c r="P19" s="85">
        <v>0</v>
      </c>
    </row>
    <row r="20" spans="1:16">
      <c r="A20" s="10" t="s">
        <v>57</v>
      </c>
      <c r="B20" s="4" t="s">
        <v>24</v>
      </c>
      <c r="C20" s="85">
        <v>-0.5</v>
      </c>
      <c r="D20" s="85">
        <v>2</v>
      </c>
      <c r="E20" s="85">
        <v>0.5</v>
      </c>
      <c r="F20" s="85">
        <v>0.5</v>
      </c>
      <c r="G20" s="85">
        <v>-0.5</v>
      </c>
      <c r="H20" s="85">
        <v>-0.5</v>
      </c>
      <c r="I20" s="85">
        <v>0.5</v>
      </c>
      <c r="J20" s="85">
        <v>2</v>
      </c>
      <c r="K20" s="85">
        <v>0</v>
      </c>
      <c r="L20" s="85">
        <v>-1.5</v>
      </c>
      <c r="M20" s="85">
        <v>2</v>
      </c>
      <c r="N20" s="85">
        <v>-2</v>
      </c>
      <c r="O20" s="85">
        <v>2.5</v>
      </c>
      <c r="P20" s="85">
        <v>-1.5</v>
      </c>
    </row>
    <row r="21" spans="1:16">
      <c r="A21" s="10" t="s">
        <v>57</v>
      </c>
      <c r="B21" s="4" t="s">
        <v>24</v>
      </c>
      <c r="C21" s="85">
        <v>-1.5</v>
      </c>
      <c r="D21" s="85">
        <v>-1</v>
      </c>
      <c r="E21" s="85">
        <v>0</v>
      </c>
      <c r="F21" s="85">
        <v>0</v>
      </c>
      <c r="G21" s="85">
        <v>0</v>
      </c>
      <c r="H21" s="85">
        <v>0</v>
      </c>
      <c r="I21" s="85">
        <v>0</v>
      </c>
      <c r="J21" s="85">
        <v>2.5</v>
      </c>
      <c r="K21" s="85">
        <v>0</v>
      </c>
      <c r="L21" s="85">
        <v>-1</v>
      </c>
      <c r="M21" s="85">
        <v>3</v>
      </c>
      <c r="N21" s="85">
        <v>-2</v>
      </c>
      <c r="O21" s="85">
        <v>1</v>
      </c>
      <c r="P21" s="85">
        <v>-0.5</v>
      </c>
    </row>
    <row r="22" spans="1:16">
      <c r="A22" s="10" t="s">
        <v>57</v>
      </c>
      <c r="B22" s="4" t="s">
        <v>25</v>
      </c>
      <c r="C22" s="85">
        <v>0</v>
      </c>
      <c r="D22" s="85">
        <v>2</v>
      </c>
      <c r="E22" s="85">
        <v>0</v>
      </c>
      <c r="F22" s="85">
        <v>0</v>
      </c>
      <c r="G22" s="85">
        <v>2</v>
      </c>
      <c r="H22" s="85">
        <v>2</v>
      </c>
      <c r="I22" s="85">
        <v>2</v>
      </c>
      <c r="J22" s="85">
        <v>3</v>
      </c>
      <c r="K22" s="85">
        <v>-1.5</v>
      </c>
      <c r="L22" s="85">
        <v>-2.5</v>
      </c>
      <c r="M22" s="85">
        <v>2.5</v>
      </c>
      <c r="N22" s="85">
        <v>-0.5</v>
      </c>
      <c r="O22" s="85">
        <v>-0.5</v>
      </c>
      <c r="P22" s="85">
        <v>0.5</v>
      </c>
    </row>
    <row r="23" spans="1:16">
      <c r="A23" s="10" t="s">
        <v>57</v>
      </c>
      <c r="B23" s="4" t="s">
        <v>25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8">
        <v>1.5</v>
      </c>
      <c r="J23" s="88">
        <v>2</v>
      </c>
      <c r="K23" s="88">
        <v>1</v>
      </c>
      <c r="L23" s="88">
        <v>1.5</v>
      </c>
      <c r="M23" s="88">
        <v>1</v>
      </c>
      <c r="N23" s="88">
        <v>-1.5</v>
      </c>
      <c r="O23" s="88">
        <v>1</v>
      </c>
      <c r="P23" s="88">
        <v>-1.5</v>
      </c>
    </row>
    <row r="24" spans="1:16">
      <c r="A24" s="10" t="s">
        <v>57</v>
      </c>
      <c r="B24" s="4" t="s">
        <v>25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5">
        <v>1</v>
      </c>
      <c r="J24" s="85">
        <v>1.5</v>
      </c>
      <c r="K24" s="85">
        <v>0.5</v>
      </c>
      <c r="L24" s="85">
        <v>1</v>
      </c>
      <c r="M24" s="85">
        <v>1</v>
      </c>
      <c r="N24" s="85">
        <v>1</v>
      </c>
      <c r="O24" s="85">
        <v>1</v>
      </c>
      <c r="P24" s="85">
        <v>2</v>
      </c>
    </row>
    <row r="25" spans="1:16">
      <c r="A25" s="10" t="s">
        <v>57</v>
      </c>
      <c r="B25" s="4" t="s">
        <v>25</v>
      </c>
      <c r="C25" s="85">
        <v>-0.5</v>
      </c>
      <c r="D25" s="85">
        <v>1</v>
      </c>
      <c r="E25" s="85">
        <v>0.5</v>
      </c>
      <c r="F25" s="85">
        <v>0.5</v>
      </c>
      <c r="G25" s="85">
        <v>0</v>
      </c>
      <c r="H25" s="85">
        <v>0</v>
      </c>
      <c r="I25" s="85">
        <v>0.5</v>
      </c>
      <c r="J25" s="85">
        <v>1.5</v>
      </c>
      <c r="K25" s="85">
        <v>0</v>
      </c>
      <c r="L25" s="85">
        <v>-0.5</v>
      </c>
      <c r="M25" s="85">
        <v>1</v>
      </c>
      <c r="N25" s="85">
        <v>-0.5</v>
      </c>
      <c r="O25" s="85">
        <v>0</v>
      </c>
      <c r="P25" s="85">
        <v>-0.5</v>
      </c>
    </row>
    <row r="26" spans="1:16">
      <c r="A26" s="10" t="s">
        <v>57</v>
      </c>
      <c r="B26" s="4" t="s">
        <v>25</v>
      </c>
      <c r="C26" s="85">
        <v>-0.5</v>
      </c>
      <c r="D26" s="85">
        <v>1</v>
      </c>
      <c r="E26" s="85">
        <v>0</v>
      </c>
      <c r="F26" s="85">
        <v>0</v>
      </c>
      <c r="G26" s="85">
        <v>0</v>
      </c>
      <c r="H26" s="85">
        <v>0</v>
      </c>
      <c r="I26" s="85">
        <v>1.5</v>
      </c>
      <c r="J26" s="85">
        <v>1</v>
      </c>
      <c r="K26" s="85">
        <v>-2</v>
      </c>
      <c r="L26" s="85">
        <v>-1.5</v>
      </c>
      <c r="M26" s="85">
        <v>-0.5</v>
      </c>
      <c r="N26" s="85">
        <v>0.5</v>
      </c>
      <c r="O26" s="85">
        <v>0</v>
      </c>
      <c r="P26" s="85">
        <v>0</v>
      </c>
    </row>
    <row r="27" spans="1:16">
      <c r="A27" s="10" t="s">
        <v>57</v>
      </c>
      <c r="B27" s="4" t="s">
        <v>25</v>
      </c>
      <c r="C27" s="85">
        <v>-1</v>
      </c>
      <c r="D27" s="85">
        <v>0</v>
      </c>
      <c r="E27" s="85">
        <v>0.5</v>
      </c>
      <c r="F27" s="85">
        <v>0.5</v>
      </c>
      <c r="G27" s="85">
        <v>-0.5</v>
      </c>
      <c r="H27" s="85">
        <v>-0.5</v>
      </c>
      <c r="I27" s="85">
        <v>1</v>
      </c>
      <c r="J27" s="85">
        <v>1.5</v>
      </c>
      <c r="K27" s="85">
        <v>-1</v>
      </c>
      <c r="L27" s="85">
        <v>-1.5</v>
      </c>
      <c r="M27" s="85">
        <v>1.5</v>
      </c>
      <c r="N27" s="85">
        <v>-1.5</v>
      </c>
      <c r="O27" s="85">
        <v>1</v>
      </c>
      <c r="P27" s="85">
        <v>-1</v>
      </c>
    </row>
    <row r="28" spans="1:16">
      <c r="A28" s="10" t="s">
        <v>57</v>
      </c>
      <c r="B28" s="4" t="s">
        <v>25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5">
        <v>0</v>
      </c>
      <c r="J28" s="85">
        <v>1</v>
      </c>
      <c r="K28" s="85">
        <v>0</v>
      </c>
      <c r="L28" s="85">
        <v>1</v>
      </c>
      <c r="M28" s="85">
        <v>1</v>
      </c>
      <c r="N28" s="85">
        <v>0.5</v>
      </c>
      <c r="O28" s="85">
        <v>1</v>
      </c>
      <c r="P28" s="85">
        <v>0.5</v>
      </c>
    </row>
    <row r="29" spans="1:16">
      <c r="A29" s="10" t="s">
        <v>57</v>
      </c>
      <c r="B29" s="4" t="s">
        <v>25</v>
      </c>
      <c r="C29" s="85">
        <v>-0.5</v>
      </c>
      <c r="D29" s="85">
        <v>1</v>
      </c>
      <c r="E29" s="85">
        <v>-1</v>
      </c>
      <c r="F29" s="85">
        <v>-1</v>
      </c>
      <c r="G29" s="85">
        <v>0</v>
      </c>
      <c r="H29" s="85">
        <v>0</v>
      </c>
      <c r="I29" s="85">
        <v>1</v>
      </c>
      <c r="J29" s="85">
        <v>2</v>
      </c>
      <c r="K29" s="85">
        <v>0</v>
      </c>
      <c r="L29" s="85">
        <v>0</v>
      </c>
      <c r="M29" s="85">
        <v>1</v>
      </c>
      <c r="N29" s="85">
        <v>0</v>
      </c>
      <c r="O29" s="85">
        <v>0</v>
      </c>
      <c r="P29" s="85">
        <v>0</v>
      </c>
    </row>
    <row r="30" spans="1:16">
      <c r="A30" s="10" t="s">
        <v>57</v>
      </c>
      <c r="B30" s="4" t="s">
        <v>25</v>
      </c>
      <c r="C30" s="85">
        <v>0</v>
      </c>
      <c r="D30" s="85">
        <v>2</v>
      </c>
      <c r="E30" s="85">
        <v>0.5</v>
      </c>
      <c r="F30" s="85">
        <v>0.5</v>
      </c>
      <c r="G30" s="85">
        <v>0</v>
      </c>
      <c r="H30" s="85">
        <v>0</v>
      </c>
      <c r="I30" s="85">
        <v>1</v>
      </c>
      <c r="J30" s="85">
        <v>2</v>
      </c>
      <c r="K30" s="85">
        <v>-0.5</v>
      </c>
      <c r="L30" s="85">
        <v>-1</v>
      </c>
      <c r="M30" s="85">
        <v>1.5</v>
      </c>
      <c r="N30" s="85">
        <v>-1</v>
      </c>
      <c r="O30" s="85">
        <v>1.5</v>
      </c>
      <c r="P30" s="85">
        <v>-1</v>
      </c>
    </row>
    <row r="31" spans="1:16">
      <c r="A31" s="10" t="s">
        <v>57</v>
      </c>
      <c r="B31" s="4" t="s">
        <v>25</v>
      </c>
      <c r="C31" s="85">
        <v>-1.5</v>
      </c>
      <c r="D31" s="85">
        <v>2</v>
      </c>
      <c r="E31" s="85">
        <v>0</v>
      </c>
      <c r="F31" s="85">
        <v>0</v>
      </c>
      <c r="G31" s="85">
        <v>0</v>
      </c>
      <c r="H31" s="85">
        <v>0</v>
      </c>
      <c r="I31" s="85">
        <v>1</v>
      </c>
      <c r="J31" s="85">
        <v>2.5</v>
      </c>
      <c r="K31" s="85">
        <v>-0.5</v>
      </c>
      <c r="L31" s="85">
        <v>-1</v>
      </c>
      <c r="M31" s="85">
        <v>1.5</v>
      </c>
      <c r="N31" s="85">
        <v>-1</v>
      </c>
      <c r="O31" s="85">
        <v>2</v>
      </c>
      <c r="P31" s="85">
        <v>-2</v>
      </c>
    </row>
    <row r="32" spans="1:16">
      <c r="A32" s="10" t="s">
        <v>59</v>
      </c>
      <c r="B32" s="4" t="s">
        <v>23</v>
      </c>
      <c r="C32" s="85">
        <v>1</v>
      </c>
      <c r="D32" s="85">
        <v>0</v>
      </c>
      <c r="E32" s="85">
        <v>0.5</v>
      </c>
      <c r="F32" s="85">
        <v>0.5</v>
      </c>
      <c r="G32" s="85">
        <v>0</v>
      </c>
      <c r="H32" s="85">
        <v>0</v>
      </c>
      <c r="I32" s="85">
        <v>0</v>
      </c>
      <c r="J32" s="85">
        <v>2</v>
      </c>
      <c r="K32" s="85">
        <v>1</v>
      </c>
      <c r="L32" s="85">
        <v>-1.5</v>
      </c>
      <c r="M32" s="85">
        <v>2</v>
      </c>
      <c r="N32" s="85">
        <v>-2</v>
      </c>
      <c r="O32" s="85">
        <v>1</v>
      </c>
      <c r="P32" s="85">
        <v>-1.5</v>
      </c>
    </row>
    <row r="33" spans="1:16">
      <c r="A33" s="10" t="s">
        <v>59</v>
      </c>
      <c r="B33" s="4" t="s">
        <v>23</v>
      </c>
      <c r="C33" s="85">
        <v>0</v>
      </c>
      <c r="D33" s="85">
        <v>0</v>
      </c>
      <c r="E33" s="85">
        <v>0.5</v>
      </c>
      <c r="F33" s="85">
        <v>0.5</v>
      </c>
      <c r="G33" s="85">
        <v>0</v>
      </c>
      <c r="H33" s="85">
        <v>0</v>
      </c>
      <c r="I33" s="85">
        <v>1</v>
      </c>
      <c r="J33" s="85">
        <v>1</v>
      </c>
      <c r="K33" s="85">
        <v>0.5</v>
      </c>
      <c r="L33" s="85">
        <v>0.5</v>
      </c>
      <c r="M33" s="85">
        <v>-0.5</v>
      </c>
      <c r="N33" s="85">
        <v>0.5</v>
      </c>
      <c r="O33" s="85">
        <v>-1</v>
      </c>
      <c r="P33" s="85">
        <v>1</v>
      </c>
    </row>
    <row r="34" spans="1:16">
      <c r="A34" s="10" t="s">
        <v>59</v>
      </c>
      <c r="B34" s="4" t="s">
        <v>23</v>
      </c>
      <c r="C34" s="85">
        <v>-0.5</v>
      </c>
      <c r="D34" s="85">
        <v>0.5</v>
      </c>
      <c r="E34" s="85">
        <v>0</v>
      </c>
      <c r="F34" s="85">
        <v>0</v>
      </c>
      <c r="G34" s="85">
        <v>0.5</v>
      </c>
      <c r="H34" s="85">
        <v>0.5</v>
      </c>
      <c r="I34" s="85">
        <v>1</v>
      </c>
      <c r="J34" s="85">
        <v>0.5</v>
      </c>
      <c r="K34" s="85">
        <v>0</v>
      </c>
      <c r="L34" s="85">
        <v>0</v>
      </c>
      <c r="M34" s="85">
        <v>1</v>
      </c>
      <c r="N34" s="85">
        <v>0</v>
      </c>
      <c r="O34" s="85">
        <v>0.5</v>
      </c>
      <c r="P34" s="85">
        <v>-0.5</v>
      </c>
    </row>
    <row r="35" spans="1:16">
      <c r="A35" s="10" t="s">
        <v>59</v>
      </c>
      <c r="B35" s="4" t="s">
        <v>23</v>
      </c>
      <c r="C35" s="85">
        <v>-0.5</v>
      </c>
      <c r="D35" s="85">
        <v>2</v>
      </c>
      <c r="E35" s="85">
        <v>0</v>
      </c>
      <c r="F35" s="85">
        <v>0</v>
      </c>
      <c r="G35" s="85">
        <v>0</v>
      </c>
      <c r="H35" s="85">
        <v>0</v>
      </c>
      <c r="I35" s="85">
        <v>0.5</v>
      </c>
      <c r="J35" s="85">
        <v>0</v>
      </c>
      <c r="K35" s="85">
        <v>0</v>
      </c>
      <c r="L35" s="85">
        <v>0</v>
      </c>
      <c r="M35" s="85">
        <v>-0.5</v>
      </c>
      <c r="N35" s="85">
        <v>0</v>
      </c>
      <c r="O35" s="85">
        <v>-1</v>
      </c>
      <c r="P35" s="85">
        <v>0.5</v>
      </c>
    </row>
    <row r="36" spans="1:16">
      <c r="A36" s="10" t="s">
        <v>59</v>
      </c>
      <c r="B36" s="4" t="s">
        <v>23</v>
      </c>
      <c r="C36" s="85">
        <v>2.5</v>
      </c>
      <c r="D36" s="85">
        <v>1</v>
      </c>
      <c r="E36" s="85">
        <v>2.5</v>
      </c>
      <c r="F36" s="85">
        <v>2.5</v>
      </c>
      <c r="G36" s="85">
        <v>2</v>
      </c>
      <c r="H36" s="85">
        <v>2</v>
      </c>
      <c r="I36" s="85">
        <v>2</v>
      </c>
      <c r="J36" s="85">
        <v>2.5</v>
      </c>
      <c r="K36" s="85">
        <v>2</v>
      </c>
      <c r="L36" s="85">
        <v>2</v>
      </c>
      <c r="M36" s="85">
        <v>1</v>
      </c>
      <c r="N36" s="85">
        <v>0</v>
      </c>
      <c r="O36" s="85">
        <v>-0.5</v>
      </c>
      <c r="P36" s="85">
        <v>0.5</v>
      </c>
    </row>
    <row r="37" spans="1:16">
      <c r="A37" s="10" t="s">
        <v>59</v>
      </c>
      <c r="B37" s="4" t="s">
        <v>23</v>
      </c>
      <c r="C37" s="85">
        <v>1.5</v>
      </c>
      <c r="D37" s="85">
        <v>-0.5</v>
      </c>
      <c r="E37" s="85">
        <v>0</v>
      </c>
      <c r="F37" s="85">
        <v>0</v>
      </c>
      <c r="G37" s="85">
        <v>0</v>
      </c>
      <c r="H37" s="85">
        <v>0</v>
      </c>
      <c r="I37" s="85">
        <v>1</v>
      </c>
      <c r="J37" s="85">
        <v>0.5</v>
      </c>
      <c r="K37" s="85">
        <v>0.5</v>
      </c>
      <c r="L37" s="85">
        <v>1</v>
      </c>
      <c r="M37" s="85">
        <v>-0.5</v>
      </c>
      <c r="N37" s="85">
        <v>1</v>
      </c>
      <c r="O37" s="85">
        <v>-0.5</v>
      </c>
      <c r="P37" s="85">
        <v>0</v>
      </c>
    </row>
    <row r="38" spans="1:16">
      <c r="A38" s="10" t="s">
        <v>59</v>
      </c>
      <c r="B38" s="4" t="s">
        <v>23</v>
      </c>
      <c r="C38" s="85">
        <v>1</v>
      </c>
      <c r="D38" s="85">
        <v>-0.5</v>
      </c>
      <c r="E38" s="85">
        <v>-0.5</v>
      </c>
      <c r="F38" s="85">
        <v>-0.5</v>
      </c>
      <c r="G38" s="85">
        <v>-0.5</v>
      </c>
      <c r="H38" s="85">
        <v>-0.5</v>
      </c>
      <c r="I38" s="85">
        <v>0</v>
      </c>
      <c r="J38" s="85">
        <v>0.5</v>
      </c>
      <c r="K38" s="85">
        <v>0</v>
      </c>
      <c r="L38" s="85">
        <v>-0.5</v>
      </c>
      <c r="M38" s="85">
        <v>0.5</v>
      </c>
      <c r="N38" s="85">
        <v>0.5</v>
      </c>
      <c r="O38" s="85">
        <v>0.5</v>
      </c>
      <c r="P38" s="85">
        <v>0</v>
      </c>
    </row>
    <row r="39" spans="1:16">
      <c r="A39" s="10" t="s">
        <v>59</v>
      </c>
      <c r="B39" s="4" t="s">
        <v>23</v>
      </c>
      <c r="C39" s="85">
        <v>-1</v>
      </c>
      <c r="D39" s="85">
        <v>2</v>
      </c>
      <c r="E39" s="85">
        <v>-0.5</v>
      </c>
      <c r="F39" s="85">
        <v>-0.5</v>
      </c>
      <c r="G39" s="85">
        <v>1</v>
      </c>
      <c r="H39" s="85">
        <v>1</v>
      </c>
      <c r="I39" s="85">
        <v>0</v>
      </c>
      <c r="J39" s="85">
        <v>0.5</v>
      </c>
      <c r="K39" s="85">
        <v>0</v>
      </c>
      <c r="L39" s="85">
        <v>1</v>
      </c>
      <c r="M39" s="85">
        <v>1.5</v>
      </c>
      <c r="N39" s="85">
        <v>0.5</v>
      </c>
      <c r="O39" s="85">
        <v>0.5</v>
      </c>
      <c r="P39" s="85">
        <v>1</v>
      </c>
    </row>
    <row r="40" spans="1:16">
      <c r="A40" s="10" t="s">
        <v>59</v>
      </c>
      <c r="B40" s="4" t="s">
        <v>23</v>
      </c>
      <c r="C40" s="85">
        <v>0</v>
      </c>
      <c r="D40" s="85">
        <v>1</v>
      </c>
      <c r="E40" s="85">
        <v>0</v>
      </c>
      <c r="F40" s="85">
        <v>0</v>
      </c>
      <c r="G40" s="85">
        <v>0</v>
      </c>
      <c r="H40" s="85">
        <v>0</v>
      </c>
      <c r="I40" s="85">
        <v>1</v>
      </c>
      <c r="J40" s="85">
        <v>1</v>
      </c>
      <c r="K40" s="85">
        <v>0</v>
      </c>
      <c r="L40" s="85">
        <v>0</v>
      </c>
      <c r="M40" s="85">
        <v>-1</v>
      </c>
      <c r="N40" s="85">
        <v>0</v>
      </c>
      <c r="O40" s="85">
        <v>-1</v>
      </c>
      <c r="P40" s="85">
        <v>1</v>
      </c>
    </row>
    <row r="41" spans="1:16">
      <c r="A41" s="10" t="s">
        <v>59</v>
      </c>
      <c r="B41" s="4" t="s">
        <v>23</v>
      </c>
      <c r="C41" s="85">
        <v>-1</v>
      </c>
      <c r="D41" s="85">
        <v>1.5</v>
      </c>
      <c r="E41" s="85">
        <v>0</v>
      </c>
      <c r="F41" s="85">
        <v>0</v>
      </c>
      <c r="G41" s="85">
        <v>1</v>
      </c>
      <c r="H41" s="85">
        <v>1</v>
      </c>
      <c r="I41" s="85">
        <v>0.5</v>
      </c>
      <c r="J41" s="85">
        <v>1</v>
      </c>
      <c r="K41" s="85">
        <v>0</v>
      </c>
      <c r="L41" s="85">
        <v>0</v>
      </c>
      <c r="M41" s="85">
        <v>1</v>
      </c>
      <c r="N41" s="85">
        <v>0</v>
      </c>
      <c r="O41" s="85">
        <v>0.5</v>
      </c>
      <c r="P41" s="85">
        <v>0</v>
      </c>
    </row>
    <row r="42" spans="1:16">
      <c r="A42" s="10" t="s">
        <v>59</v>
      </c>
      <c r="B42" s="4" t="s">
        <v>24</v>
      </c>
      <c r="C42" s="85">
        <v>1</v>
      </c>
      <c r="D42" s="85">
        <v>0</v>
      </c>
      <c r="E42" s="85">
        <v>0.5</v>
      </c>
      <c r="F42" s="85">
        <v>0.5</v>
      </c>
      <c r="G42" s="85">
        <v>0</v>
      </c>
      <c r="H42" s="85">
        <v>0</v>
      </c>
      <c r="I42" s="85">
        <v>0</v>
      </c>
      <c r="J42" s="85">
        <v>2</v>
      </c>
      <c r="K42" s="85">
        <v>0</v>
      </c>
      <c r="L42" s="85">
        <v>-1.5</v>
      </c>
      <c r="M42" s="85">
        <v>2.5</v>
      </c>
      <c r="N42" s="85">
        <v>-2</v>
      </c>
      <c r="O42" s="85">
        <v>1.5</v>
      </c>
      <c r="P42" s="85">
        <v>-2</v>
      </c>
    </row>
    <row r="43" spans="1:16">
      <c r="A43" s="10" t="s">
        <v>59</v>
      </c>
      <c r="B43" s="4" t="s">
        <v>24</v>
      </c>
      <c r="C43" s="85">
        <v>1</v>
      </c>
      <c r="D43" s="85">
        <v>1</v>
      </c>
      <c r="E43" s="85">
        <v>0.5</v>
      </c>
      <c r="F43" s="85">
        <v>0.5</v>
      </c>
      <c r="G43" s="85">
        <v>0</v>
      </c>
      <c r="H43" s="85">
        <v>0</v>
      </c>
      <c r="I43" s="85">
        <v>0.5</v>
      </c>
      <c r="J43" s="85">
        <v>1</v>
      </c>
      <c r="K43" s="85">
        <v>0</v>
      </c>
      <c r="L43" s="85">
        <v>0.5</v>
      </c>
      <c r="M43" s="85">
        <v>1</v>
      </c>
      <c r="N43" s="85">
        <v>-0.5</v>
      </c>
      <c r="O43" s="85">
        <v>0</v>
      </c>
      <c r="P43" s="85">
        <v>0.5</v>
      </c>
    </row>
    <row r="44" spans="1:16">
      <c r="A44" s="10" t="s">
        <v>59</v>
      </c>
      <c r="B44" s="4" t="s">
        <v>24</v>
      </c>
      <c r="C44" s="85">
        <v>-0.5</v>
      </c>
      <c r="D44" s="85">
        <v>1</v>
      </c>
      <c r="E44" s="85">
        <v>0.5</v>
      </c>
      <c r="F44" s="85">
        <v>-0.5</v>
      </c>
      <c r="G44" s="85">
        <v>0.5</v>
      </c>
      <c r="H44" s="85">
        <v>0.5</v>
      </c>
      <c r="I44" s="85">
        <v>0.5</v>
      </c>
      <c r="J44" s="85">
        <v>1</v>
      </c>
      <c r="K44" s="85">
        <v>0</v>
      </c>
      <c r="L44" s="85">
        <v>0.5</v>
      </c>
      <c r="M44" s="85">
        <v>1</v>
      </c>
      <c r="N44" s="85">
        <v>0.5</v>
      </c>
      <c r="O44" s="85">
        <v>0.5</v>
      </c>
      <c r="P44" s="85">
        <v>1</v>
      </c>
    </row>
    <row r="45" spans="1:16">
      <c r="A45" s="10" t="s">
        <v>59</v>
      </c>
      <c r="B45" s="4" t="s">
        <v>24</v>
      </c>
      <c r="C45" s="85">
        <v>-1.5</v>
      </c>
      <c r="D45" s="85">
        <v>1</v>
      </c>
      <c r="E45" s="85">
        <v>0</v>
      </c>
      <c r="F45" s="85">
        <v>0</v>
      </c>
      <c r="G45" s="85">
        <v>0</v>
      </c>
      <c r="H45" s="85">
        <v>0</v>
      </c>
      <c r="I45" s="85">
        <v>0</v>
      </c>
      <c r="J45" s="85">
        <v>1.5</v>
      </c>
      <c r="K45" s="85">
        <v>1</v>
      </c>
      <c r="L45" s="85">
        <v>0</v>
      </c>
      <c r="M45" s="85">
        <v>2</v>
      </c>
      <c r="N45" s="85">
        <v>-1</v>
      </c>
      <c r="O45" s="85">
        <v>1.5</v>
      </c>
      <c r="P45" s="85">
        <v>-1</v>
      </c>
    </row>
    <row r="46" spans="1:16">
      <c r="A46" s="10" t="s">
        <v>59</v>
      </c>
      <c r="B46" s="4" t="s">
        <v>24</v>
      </c>
      <c r="C46" s="85">
        <v>-0.5</v>
      </c>
      <c r="D46" s="85">
        <v>1</v>
      </c>
      <c r="E46" s="85">
        <v>-1</v>
      </c>
      <c r="F46" s="85">
        <v>-1</v>
      </c>
      <c r="G46" s="85">
        <v>2</v>
      </c>
      <c r="H46" s="85">
        <v>2</v>
      </c>
      <c r="I46" s="85">
        <v>0</v>
      </c>
      <c r="J46" s="85">
        <v>2.5</v>
      </c>
      <c r="K46" s="85">
        <v>1</v>
      </c>
      <c r="L46" s="85">
        <v>0.5</v>
      </c>
      <c r="M46" s="85">
        <v>2</v>
      </c>
      <c r="N46" s="85">
        <v>-1</v>
      </c>
      <c r="O46" s="85">
        <v>0</v>
      </c>
      <c r="P46" s="85">
        <v>0</v>
      </c>
    </row>
    <row r="47" spans="1:16">
      <c r="A47" s="10" t="s">
        <v>59</v>
      </c>
      <c r="B47" s="4" t="s">
        <v>24</v>
      </c>
      <c r="C47" s="85">
        <v>1.5</v>
      </c>
      <c r="D47" s="85">
        <v>-1</v>
      </c>
      <c r="E47" s="85">
        <v>1</v>
      </c>
      <c r="F47" s="85">
        <v>1</v>
      </c>
      <c r="G47" s="85">
        <v>0</v>
      </c>
      <c r="H47" s="85">
        <v>0</v>
      </c>
      <c r="I47" s="85">
        <v>0</v>
      </c>
      <c r="J47" s="85">
        <v>2</v>
      </c>
      <c r="K47" s="85">
        <v>0.5</v>
      </c>
      <c r="L47" s="85">
        <v>1</v>
      </c>
      <c r="M47" s="85">
        <v>2</v>
      </c>
      <c r="N47" s="85">
        <v>0.5</v>
      </c>
      <c r="O47" s="85">
        <v>1.5</v>
      </c>
      <c r="P47" s="85">
        <v>-1</v>
      </c>
    </row>
    <row r="48" spans="1:16">
      <c r="A48" s="10" t="s">
        <v>59</v>
      </c>
      <c r="B48" s="4" t="s">
        <v>24</v>
      </c>
      <c r="C48" s="85">
        <v>0.5</v>
      </c>
      <c r="D48" s="85">
        <v>-0.5</v>
      </c>
      <c r="E48" s="85">
        <v>-1</v>
      </c>
      <c r="F48" s="85">
        <v>-1</v>
      </c>
      <c r="G48" s="85">
        <v>-1</v>
      </c>
      <c r="H48" s="85">
        <v>-1</v>
      </c>
      <c r="I48" s="85">
        <v>0</v>
      </c>
      <c r="J48" s="85">
        <v>1</v>
      </c>
      <c r="K48" s="85">
        <v>0</v>
      </c>
      <c r="L48" s="85">
        <v>-0.5</v>
      </c>
      <c r="M48" s="85">
        <v>1</v>
      </c>
      <c r="N48" s="85">
        <v>-0.5</v>
      </c>
      <c r="O48" s="85">
        <v>0.5</v>
      </c>
      <c r="P48" s="85">
        <v>0.5</v>
      </c>
    </row>
    <row r="49" spans="1:16">
      <c r="A49" s="10" t="s">
        <v>59</v>
      </c>
      <c r="B49" s="4" t="s">
        <v>24</v>
      </c>
      <c r="C49" s="85">
        <v>-1</v>
      </c>
      <c r="D49" s="85">
        <v>0</v>
      </c>
      <c r="E49" s="85">
        <v>-1</v>
      </c>
      <c r="F49" s="85">
        <v>-1</v>
      </c>
      <c r="G49" s="85">
        <v>0</v>
      </c>
      <c r="H49" s="85">
        <v>0</v>
      </c>
      <c r="I49" s="85">
        <v>0</v>
      </c>
      <c r="J49" s="85">
        <v>2</v>
      </c>
      <c r="K49" s="85">
        <v>0</v>
      </c>
      <c r="L49" s="85">
        <v>1</v>
      </c>
      <c r="M49" s="85">
        <v>2</v>
      </c>
      <c r="N49" s="85">
        <v>1</v>
      </c>
      <c r="O49" s="85">
        <v>0.5</v>
      </c>
      <c r="P49" s="85">
        <v>0</v>
      </c>
    </row>
    <row r="50" spans="1:16">
      <c r="A50" s="10" t="s">
        <v>59</v>
      </c>
      <c r="B50" s="4" t="s">
        <v>24</v>
      </c>
      <c r="C50" s="85">
        <v>-0.5</v>
      </c>
      <c r="D50" s="85">
        <v>0.5</v>
      </c>
      <c r="E50" s="85">
        <v>0</v>
      </c>
      <c r="F50" s="85">
        <v>0</v>
      </c>
      <c r="G50" s="85">
        <v>0</v>
      </c>
      <c r="H50" s="85">
        <v>0</v>
      </c>
      <c r="I50" s="85">
        <v>0.5</v>
      </c>
      <c r="J50" s="85">
        <v>2</v>
      </c>
      <c r="K50" s="85">
        <v>0</v>
      </c>
      <c r="L50" s="85">
        <v>-0.5</v>
      </c>
      <c r="M50" s="85">
        <v>2</v>
      </c>
      <c r="N50" s="85">
        <v>-1</v>
      </c>
      <c r="O50" s="85">
        <v>2</v>
      </c>
      <c r="P50" s="85">
        <v>-1</v>
      </c>
    </row>
    <row r="51" spans="1:16">
      <c r="A51" s="10" t="s">
        <v>59</v>
      </c>
      <c r="B51" s="4" t="s">
        <v>24</v>
      </c>
      <c r="C51" s="85">
        <v>-0.5</v>
      </c>
      <c r="D51" s="85">
        <v>1.5</v>
      </c>
      <c r="E51" s="85">
        <v>0</v>
      </c>
      <c r="F51" s="85">
        <v>0</v>
      </c>
      <c r="G51" s="85">
        <v>0.5</v>
      </c>
      <c r="H51" s="85">
        <v>0.5</v>
      </c>
      <c r="I51" s="85">
        <v>0</v>
      </c>
      <c r="J51" s="85">
        <v>1.5</v>
      </c>
      <c r="K51" s="85">
        <v>0.5</v>
      </c>
      <c r="L51" s="85">
        <v>-0.5</v>
      </c>
      <c r="M51" s="85">
        <v>2</v>
      </c>
      <c r="N51" s="85">
        <v>-0.5</v>
      </c>
      <c r="O51" s="85">
        <v>1</v>
      </c>
      <c r="P51" s="85">
        <v>-0.5</v>
      </c>
    </row>
    <row r="52" spans="1:16">
      <c r="A52" s="10" t="s">
        <v>59</v>
      </c>
      <c r="B52" s="4" t="s">
        <v>25</v>
      </c>
      <c r="C52" s="85">
        <v>-0.5</v>
      </c>
      <c r="D52" s="85">
        <v>0.5</v>
      </c>
      <c r="E52" s="85">
        <v>0</v>
      </c>
      <c r="F52" s="85">
        <v>0</v>
      </c>
      <c r="G52" s="85">
        <v>0.5</v>
      </c>
      <c r="H52" s="85">
        <v>0.5</v>
      </c>
      <c r="I52" s="85">
        <v>1</v>
      </c>
      <c r="J52" s="85">
        <v>2.5</v>
      </c>
      <c r="K52" s="85">
        <v>-1</v>
      </c>
      <c r="L52" s="85">
        <v>-2</v>
      </c>
      <c r="M52" s="85">
        <v>1.5</v>
      </c>
      <c r="N52" s="85">
        <v>-1</v>
      </c>
      <c r="O52" s="85">
        <v>1.5</v>
      </c>
      <c r="P52" s="85">
        <v>-1.5</v>
      </c>
    </row>
    <row r="53" spans="1:16">
      <c r="A53" s="10" t="s">
        <v>59</v>
      </c>
      <c r="B53" s="4" t="s">
        <v>25</v>
      </c>
      <c r="C53" s="85">
        <v>0.5</v>
      </c>
      <c r="D53" s="85">
        <v>1</v>
      </c>
      <c r="E53" s="85">
        <v>0.5</v>
      </c>
      <c r="F53" s="85">
        <v>0.5</v>
      </c>
      <c r="G53" s="85">
        <v>0.5</v>
      </c>
      <c r="H53" s="85">
        <v>0.5</v>
      </c>
      <c r="I53" s="85">
        <v>2</v>
      </c>
      <c r="J53" s="85">
        <v>2</v>
      </c>
      <c r="K53" s="85">
        <v>0.5</v>
      </c>
      <c r="L53" s="85">
        <v>1</v>
      </c>
      <c r="M53" s="85">
        <v>1</v>
      </c>
      <c r="N53" s="85">
        <v>0</v>
      </c>
      <c r="O53" s="85">
        <v>1.5</v>
      </c>
      <c r="P53" s="85">
        <v>-0.5</v>
      </c>
    </row>
    <row r="54" spans="1:16">
      <c r="A54" s="10" t="s">
        <v>59</v>
      </c>
      <c r="B54" s="4" t="s">
        <v>25</v>
      </c>
      <c r="C54" s="85">
        <v>-0.5</v>
      </c>
      <c r="D54" s="85">
        <v>0.5</v>
      </c>
      <c r="E54" s="85">
        <v>-0.5</v>
      </c>
      <c r="F54" s="85">
        <v>0</v>
      </c>
      <c r="G54" s="85">
        <v>0.5</v>
      </c>
      <c r="H54" s="85">
        <v>0</v>
      </c>
      <c r="I54" s="85">
        <v>0</v>
      </c>
      <c r="J54" s="85">
        <v>2.5</v>
      </c>
      <c r="K54" s="85">
        <v>0</v>
      </c>
      <c r="L54" s="85">
        <v>0.5</v>
      </c>
      <c r="M54" s="85">
        <v>3</v>
      </c>
      <c r="N54" s="85">
        <v>0.5</v>
      </c>
      <c r="O54" s="85">
        <v>1</v>
      </c>
      <c r="P54" s="85">
        <v>0.5</v>
      </c>
    </row>
    <row r="55" spans="1:16">
      <c r="A55" s="10" t="s">
        <v>59</v>
      </c>
      <c r="B55" s="4" t="s">
        <v>25</v>
      </c>
      <c r="C55" s="85">
        <v>-1</v>
      </c>
      <c r="D55" s="85">
        <v>2</v>
      </c>
      <c r="E55" s="85">
        <v>0</v>
      </c>
      <c r="F55" s="85">
        <v>0</v>
      </c>
      <c r="G55" s="85">
        <v>0</v>
      </c>
      <c r="H55" s="85">
        <v>0</v>
      </c>
      <c r="I55" s="85">
        <v>0.5</v>
      </c>
      <c r="J55" s="85">
        <v>1.5</v>
      </c>
      <c r="K55" s="85">
        <v>0</v>
      </c>
      <c r="L55" s="85">
        <v>0</v>
      </c>
      <c r="M55" s="85">
        <v>0.5</v>
      </c>
      <c r="N55" s="85">
        <v>0</v>
      </c>
      <c r="O55" s="85">
        <v>1</v>
      </c>
      <c r="P55" s="85">
        <v>-0.5</v>
      </c>
    </row>
    <row r="56" spans="1:16">
      <c r="A56" s="10" t="s">
        <v>59</v>
      </c>
      <c r="B56" s="4" t="s">
        <v>25</v>
      </c>
      <c r="C56" s="85">
        <v>2</v>
      </c>
      <c r="D56" s="85">
        <v>2.5</v>
      </c>
      <c r="E56" s="85">
        <v>1</v>
      </c>
      <c r="F56" s="85">
        <v>1</v>
      </c>
      <c r="G56" s="85">
        <v>2.5</v>
      </c>
      <c r="H56" s="85">
        <v>2.5</v>
      </c>
      <c r="I56" s="85">
        <v>1</v>
      </c>
      <c r="J56" s="85">
        <v>2.5</v>
      </c>
      <c r="K56" s="85">
        <v>0.5</v>
      </c>
      <c r="L56" s="85">
        <v>0</v>
      </c>
      <c r="M56" s="85">
        <v>3</v>
      </c>
      <c r="N56" s="85">
        <v>-1</v>
      </c>
      <c r="O56" s="85">
        <v>-0.5</v>
      </c>
      <c r="P56" s="85">
        <v>1</v>
      </c>
    </row>
    <row r="57" spans="1:16">
      <c r="A57" s="10" t="s">
        <v>59</v>
      </c>
      <c r="B57" s="4" t="s">
        <v>25</v>
      </c>
      <c r="C57" s="85">
        <v>1</v>
      </c>
      <c r="D57" s="85">
        <v>0.5</v>
      </c>
      <c r="E57" s="85">
        <v>1</v>
      </c>
      <c r="F57" s="85">
        <v>0</v>
      </c>
      <c r="G57" s="85">
        <v>0</v>
      </c>
      <c r="H57" s="85">
        <v>0</v>
      </c>
      <c r="I57" s="85">
        <v>1</v>
      </c>
      <c r="J57" s="85">
        <v>1.5</v>
      </c>
      <c r="K57" s="85">
        <v>0.5</v>
      </c>
      <c r="L57" s="85">
        <v>-0.5</v>
      </c>
      <c r="M57" s="85">
        <v>1</v>
      </c>
      <c r="N57" s="85">
        <v>-0.5</v>
      </c>
      <c r="O57" s="85">
        <v>2</v>
      </c>
      <c r="P57" s="85">
        <v>-1</v>
      </c>
    </row>
    <row r="58" spans="1:16">
      <c r="A58" s="10" t="s">
        <v>59</v>
      </c>
      <c r="B58" s="4" t="s">
        <v>25</v>
      </c>
      <c r="C58" s="85">
        <v>0.5</v>
      </c>
      <c r="D58" s="85">
        <v>-1</v>
      </c>
      <c r="E58" s="85">
        <v>-0.5</v>
      </c>
      <c r="F58" s="85">
        <v>-0.5</v>
      </c>
      <c r="G58" s="85">
        <v>-0.5</v>
      </c>
      <c r="H58" s="85">
        <v>-0.5</v>
      </c>
      <c r="I58" s="85">
        <v>0</v>
      </c>
      <c r="J58" s="85">
        <v>1</v>
      </c>
      <c r="K58" s="85">
        <v>0</v>
      </c>
      <c r="L58" s="85">
        <v>-0.5</v>
      </c>
      <c r="M58" s="85">
        <v>1</v>
      </c>
      <c r="N58" s="85">
        <v>-0.5</v>
      </c>
      <c r="O58" s="85">
        <v>0.5</v>
      </c>
      <c r="P58" s="85">
        <v>-0.5</v>
      </c>
    </row>
    <row r="59" spans="1:16">
      <c r="A59" s="10" t="s">
        <v>59</v>
      </c>
      <c r="B59" s="4" t="s">
        <v>25</v>
      </c>
      <c r="C59" s="85">
        <v>-1.5</v>
      </c>
      <c r="D59" s="85">
        <v>0</v>
      </c>
      <c r="E59" s="85">
        <v>-1.5</v>
      </c>
      <c r="F59" s="85">
        <v>-1.5</v>
      </c>
      <c r="G59" s="85">
        <v>-0.5</v>
      </c>
      <c r="H59" s="85">
        <v>-0.5</v>
      </c>
      <c r="I59" s="85">
        <v>2</v>
      </c>
      <c r="J59" s="85">
        <v>2</v>
      </c>
      <c r="K59" s="85">
        <v>1</v>
      </c>
      <c r="L59" s="85">
        <v>1</v>
      </c>
      <c r="M59" s="85">
        <v>0.5</v>
      </c>
      <c r="N59" s="85">
        <v>0</v>
      </c>
      <c r="O59" s="85">
        <v>0</v>
      </c>
      <c r="P59" s="85">
        <v>0</v>
      </c>
    </row>
    <row r="60" spans="1:16">
      <c r="A60" s="10" t="s">
        <v>59</v>
      </c>
      <c r="B60" s="4" t="s">
        <v>25</v>
      </c>
      <c r="C60" s="85">
        <v>-0.5</v>
      </c>
      <c r="D60" s="85">
        <v>0</v>
      </c>
      <c r="E60" s="85">
        <v>0</v>
      </c>
      <c r="F60" s="85">
        <v>0</v>
      </c>
      <c r="G60" s="85">
        <v>0</v>
      </c>
      <c r="H60" s="85">
        <v>0</v>
      </c>
      <c r="I60" s="85">
        <v>1</v>
      </c>
      <c r="J60" s="85">
        <v>2</v>
      </c>
      <c r="K60" s="85">
        <v>-0.5</v>
      </c>
      <c r="L60" s="85">
        <v>-1.5</v>
      </c>
      <c r="M60" s="85">
        <v>2</v>
      </c>
      <c r="N60" s="85">
        <v>0</v>
      </c>
      <c r="O60" s="85">
        <v>2</v>
      </c>
      <c r="P60" s="85">
        <v>-1</v>
      </c>
    </row>
    <row r="61" spans="1:16">
      <c r="A61" s="10" t="s">
        <v>59</v>
      </c>
      <c r="B61" s="4" t="s">
        <v>25</v>
      </c>
      <c r="C61" s="85">
        <v>-0.5</v>
      </c>
      <c r="D61" s="85">
        <v>2</v>
      </c>
      <c r="E61" s="85">
        <v>0</v>
      </c>
      <c r="F61" s="85">
        <v>0</v>
      </c>
      <c r="G61" s="85">
        <v>0.5</v>
      </c>
      <c r="H61" s="85">
        <v>0.5</v>
      </c>
      <c r="I61" s="85">
        <v>0.5</v>
      </c>
      <c r="J61" s="85">
        <v>2</v>
      </c>
      <c r="K61" s="85">
        <v>-0.5</v>
      </c>
      <c r="L61" s="85">
        <v>-1.5</v>
      </c>
      <c r="M61" s="85">
        <v>2</v>
      </c>
      <c r="N61" s="85">
        <v>-1</v>
      </c>
      <c r="O61" s="85">
        <v>1.5</v>
      </c>
      <c r="P61" s="85">
        <v>-0.5</v>
      </c>
    </row>
  </sheetData>
  <phoneticPr fontId="8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4B9B-F6F2-4259-BE42-760150D335B7}">
  <sheetPr>
    <tabColor rgb="FFFF0000"/>
  </sheetPr>
  <dimension ref="A1:BZ158"/>
  <sheetViews>
    <sheetView zoomScale="85" zoomScaleNormal="85" workbookViewId="0">
      <pane xSplit="5" ySplit="2" topLeftCell="V3" activePane="bottomRight" state="frozen"/>
      <selection pane="topRight" activeCell="F1" sqref="F1"/>
      <selection pane="bottomLeft" activeCell="A3" sqref="A3"/>
      <selection pane="bottomRight" activeCell="AD32" sqref="AD32"/>
    </sheetView>
  </sheetViews>
  <sheetFormatPr defaultRowHeight="12.45"/>
  <cols>
    <col min="1" max="1" width="17.61328125" bestFit="1" customWidth="1"/>
    <col min="2" max="2" width="14.3828125" bestFit="1" customWidth="1"/>
    <col min="3" max="3" width="10.3046875" bestFit="1" customWidth="1"/>
    <col min="4" max="4" width="5.07421875" bestFit="1" customWidth="1"/>
    <col min="5" max="5" width="12.765625" bestFit="1" customWidth="1"/>
    <col min="6" max="12" width="9.23046875" customWidth="1"/>
    <col min="17" max="18" width="9.23046875" customWidth="1"/>
    <col min="21" max="26" width="9.23046875" customWidth="1"/>
    <col min="28" max="36" width="9.23046875" customWidth="1"/>
    <col min="37" max="37" width="12.23046875" bestFit="1" customWidth="1"/>
    <col min="39" max="39" width="11.3046875" bestFit="1" customWidth="1"/>
    <col min="40" max="40" width="17.23046875" bestFit="1" customWidth="1"/>
    <col min="41" max="41" width="6.15234375" customWidth="1"/>
    <col min="42" max="42" width="2.23046875" bestFit="1" customWidth="1"/>
    <col min="43" max="43" width="3.69140625" bestFit="1" customWidth="1"/>
    <col min="44" max="44" width="4.84375" bestFit="1" customWidth="1"/>
    <col min="45" max="45" width="2.23046875" bestFit="1" customWidth="1"/>
    <col min="46" max="46" width="3.69140625" bestFit="1" customWidth="1"/>
    <col min="47" max="47" width="6.921875" bestFit="1" customWidth="1"/>
    <col min="48" max="48" width="2.23046875" bestFit="1" customWidth="1"/>
    <col min="49" max="49" width="3.69140625" bestFit="1" customWidth="1"/>
    <col min="50" max="50" width="6.921875" bestFit="1" customWidth="1"/>
    <col min="51" max="51" width="2.23046875" bestFit="1" customWidth="1"/>
    <col min="52" max="52" width="3.69140625" bestFit="1" customWidth="1"/>
    <col min="53" max="53" width="6.921875" bestFit="1" customWidth="1"/>
    <col min="54" max="54" width="2.23046875" bestFit="1" customWidth="1"/>
    <col min="55" max="55" width="3.69140625" bestFit="1" customWidth="1"/>
    <col min="56" max="56" width="5.4609375" bestFit="1" customWidth="1"/>
    <col min="57" max="57" width="2.23046875" bestFit="1" customWidth="1"/>
    <col min="58" max="58" width="3.69140625" bestFit="1" customWidth="1"/>
    <col min="59" max="59" width="9.23046875" customWidth="1"/>
    <col min="60" max="60" width="18.3828125" bestFit="1" customWidth="1"/>
    <col min="61" max="61" width="5.23046875" bestFit="1" customWidth="1"/>
    <col min="62" max="62" width="2.765625" bestFit="1" customWidth="1"/>
    <col min="63" max="64" width="4.23046875" bestFit="1" customWidth="1"/>
    <col min="65" max="65" width="2.765625" bestFit="1" customWidth="1"/>
    <col min="66" max="66" width="4.23046875" bestFit="1" customWidth="1"/>
    <col min="67" max="67" width="5.23046875" bestFit="1" customWidth="1"/>
    <col min="68" max="68" width="2.765625" bestFit="1" customWidth="1"/>
    <col min="69" max="70" width="4.23046875" bestFit="1" customWidth="1"/>
    <col min="71" max="71" width="2.765625" bestFit="1" customWidth="1"/>
    <col min="72" max="72" width="4.23046875" bestFit="1" customWidth="1"/>
    <col min="73" max="73" width="5.23046875" bestFit="1" customWidth="1"/>
    <col min="74" max="74" width="2.765625" bestFit="1" customWidth="1"/>
    <col min="75" max="76" width="4.23046875" bestFit="1" customWidth="1"/>
    <col min="77" max="77" width="2.765625" bestFit="1" customWidth="1"/>
    <col min="78" max="78" width="4.23046875" bestFit="1" customWidth="1"/>
  </cols>
  <sheetData>
    <row r="1" spans="1:58">
      <c r="F1" s="5" t="s">
        <v>48</v>
      </c>
      <c r="G1" s="5" t="s">
        <v>48</v>
      </c>
      <c r="H1" s="5" t="s">
        <v>48</v>
      </c>
      <c r="I1" s="5" t="s">
        <v>48</v>
      </c>
      <c r="J1" s="5" t="s">
        <v>48</v>
      </c>
      <c r="K1" s="5" t="s">
        <v>48</v>
      </c>
      <c r="L1" s="211" t="s">
        <v>48</v>
      </c>
      <c r="M1" s="211" t="s">
        <v>48</v>
      </c>
      <c r="N1" s="211" t="s">
        <v>48</v>
      </c>
      <c r="O1" s="211" t="s">
        <v>48</v>
      </c>
      <c r="P1" s="211" t="s">
        <v>48</v>
      </c>
      <c r="Q1" s="211" t="s">
        <v>48</v>
      </c>
      <c r="R1" s="211" t="s">
        <v>48</v>
      </c>
      <c r="S1" s="211" t="s">
        <v>49</v>
      </c>
      <c r="T1" s="211" t="s">
        <v>49</v>
      </c>
      <c r="U1" s="211" t="s">
        <v>49</v>
      </c>
      <c r="V1" s="211" t="s">
        <v>49</v>
      </c>
      <c r="W1" s="211" t="s">
        <v>49</v>
      </c>
      <c r="X1" s="211" t="s">
        <v>49</v>
      </c>
      <c r="Y1" s="211" t="s">
        <v>49</v>
      </c>
      <c r="Z1" s="211" t="s">
        <v>50</v>
      </c>
      <c r="AA1" s="211" t="s">
        <v>50</v>
      </c>
      <c r="AB1" s="211" t="s">
        <v>50</v>
      </c>
      <c r="AC1" s="211" t="s">
        <v>50</v>
      </c>
      <c r="AD1" s="211" t="s">
        <v>50</v>
      </c>
      <c r="AE1" s="5" t="s">
        <v>50</v>
      </c>
      <c r="AF1" s="5" t="s">
        <v>50</v>
      </c>
      <c r="AG1" s="5" t="s">
        <v>50</v>
      </c>
      <c r="AH1" s="5" t="s">
        <v>50</v>
      </c>
      <c r="AI1" s="5" t="s">
        <v>50</v>
      </c>
      <c r="AJ1" s="5" t="s">
        <v>50</v>
      </c>
      <c r="AK1" s="5"/>
      <c r="AL1" s="5"/>
    </row>
    <row r="2" spans="1:58" ht="15" thickBot="1">
      <c r="A2" s="1" t="s">
        <v>0</v>
      </c>
      <c r="B2" s="1" t="s">
        <v>1</v>
      </c>
      <c r="C2" s="1" t="s">
        <v>2</v>
      </c>
      <c r="D2" s="9" t="s">
        <v>55</v>
      </c>
      <c r="E2" s="1" t="s">
        <v>3</v>
      </c>
      <c r="F2" s="1" t="s">
        <v>4</v>
      </c>
      <c r="G2" s="1" t="s">
        <v>5</v>
      </c>
      <c r="H2" s="1" t="s">
        <v>6</v>
      </c>
      <c r="I2" s="23" t="s">
        <v>284</v>
      </c>
      <c r="J2" s="1" t="s">
        <v>7</v>
      </c>
      <c r="K2" s="1" t="s">
        <v>7</v>
      </c>
      <c r="L2" s="1" t="s">
        <v>8</v>
      </c>
      <c r="M2" s="1" t="s">
        <v>9</v>
      </c>
      <c r="N2" s="1" t="s">
        <v>10</v>
      </c>
      <c r="O2" s="212" t="s">
        <v>11</v>
      </c>
      <c r="P2" s="212" t="s">
        <v>12</v>
      </c>
      <c r="Q2" s="213" t="s">
        <v>20</v>
      </c>
      <c r="R2" s="213" t="s">
        <v>21</v>
      </c>
      <c r="S2" s="212" t="s">
        <v>13</v>
      </c>
      <c r="T2" s="212" t="s">
        <v>14</v>
      </c>
      <c r="U2" s="212" t="s">
        <v>15</v>
      </c>
      <c r="V2" s="212" t="s">
        <v>16</v>
      </c>
      <c r="W2" s="212" t="s">
        <v>17</v>
      </c>
      <c r="X2" s="212" t="s">
        <v>17</v>
      </c>
      <c r="Y2" s="212" t="s">
        <v>18</v>
      </c>
      <c r="Z2" s="212" t="s">
        <v>13</v>
      </c>
      <c r="AA2" s="212" t="s">
        <v>14</v>
      </c>
      <c r="AB2" s="212" t="s">
        <v>15</v>
      </c>
      <c r="AC2" s="212" t="s">
        <v>16</v>
      </c>
      <c r="AD2" s="212" t="s">
        <v>17</v>
      </c>
      <c r="AE2" s="1" t="s">
        <v>17</v>
      </c>
      <c r="AF2" s="4" t="s">
        <v>19</v>
      </c>
      <c r="AG2" s="4" t="s">
        <v>20</v>
      </c>
      <c r="AH2" s="4" t="s">
        <v>21</v>
      </c>
      <c r="AI2" s="12" t="s">
        <v>62</v>
      </c>
      <c r="AJ2" s="12" t="s">
        <v>63</v>
      </c>
      <c r="AK2" s="12"/>
      <c r="AL2" s="12"/>
      <c r="AN2" s="185" t="s">
        <v>464</v>
      </c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</row>
    <row r="3" spans="1:58">
      <c r="A3" s="3">
        <v>44266.465739513893</v>
      </c>
      <c r="B3" s="4" t="s">
        <v>36</v>
      </c>
      <c r="C3" s="4" t="s">
        <v>45</v>
      </c>
      <c r="D3" s="10" t="s">
        <v>57</v>
      </c>
      <c r="E3" s="4" t="s">
        <v>23</v>
      </c>
      <c r="F3" s="85">
        <v>22.5</v>
      </c>
      <c r="G3" s="85">
        <v>22</v>
      </c>
      <c r="H3" s="85">
        <v>24.7</v>
      </c>
      <c r="I3" s="85">
        <f>AVERAGE(F3:H3)</f>
        <v>23.066666666666666</v>
      </c>
      <c r="J3" s="85">
        <v>0</v>
      </c>
      <c r="K3" s="85">
        <v>0</v>
      </c>
      <c r="L3" s="85">
        <v>1.5</v>
      </c>
      <c r="M3" s="85">
        <v>0</v>
      </c>
      <c r="N3" s="85">
        <v>0</v>
      </c>
      <c r="O3" s="214">
        <v>2</v>
      </c>
      <c r="P3" s="214">
        <v>2</v>
      </c>
      <c r="Q3" s="214">
        <v>34.119999999999997</v>
      </c>
      <c r="R3" s="214">
        <v>33.29</v>
      </c>
      <c r="S3" s="214">
        <v>0.5</v>
      </c>
      <c r="T3" s="214">
        <v>1</v>
      </c>
      <c r="U3" s="214">
        <v>-0.5</v>
      </c>
      <c r="V3" s="214">
        <v>-1</v>
      </c>
      <c r="W3" s="214">
        <v>1</v>
      </c>
      <c r="X3" s="214">
        <v>0.5</v>
      </c>
      <c r="Y3" s="214">
        <v>-1</v>
      </c>
      <c r="Z3" s="214">
        <v>0</v>
      </c>
      <c r="AA3" s="214">
        <v>0.5</v>
      </c>
      <c r="AB3" s="214">
        <v>0</v>
      </c>
      <c r="AC3" s="214">
        <v>-0.5</v>
      </c>
      <c r="AD3" s="214">
        <v>0.5</v>
      </c>
      <c r="AE3" s="85">
        <v>0.5</v>
      </c>
      <c r="AF3" s="85">
        <v>-0.5</v>
      </c>
      <c r="AG3" s="85">
        <v>36.56</v>
      </c>
      <c r="AH3" s="85">
        <v>36.47</v>
      </c>
      <c r="AI3" s="14">
        <f t="shared" ref="AI3:AI12" si="0">AG3-Q3</f>
        <v>2.4400000000000048</v>
      </c>
      <c r="AJ3" s="14">
        <f t="shared" ref="AJ3:AJ12" si="1">AH3-R3</f>
        <v>3.1799999999999997</v>
      </c>
      <c r="AK3" s="14"/>
      <c r="AL3" s="14"/>
      <c r="AN3" s="92"/>
      <c r="AO3" s="304" t="s">
        <v>108</v>
      </c>
      <c r="AP3" s="304"/>
      <c r="AQ3" s="304"/>
      <c r="AR3" s="304"/>
      <c r="AS3" s="304"/>
      <c r="AT3" s="304"/>
      <c r="AU3" s="304" t="s">
        <v>109</v>
      </c>
      <c r="AV3" s="304"/>
      <c r="AW3" s="304"/>
      <c r="AX3" s="304"/>
      <c r="AY3" s="304"/>
      <c r="AZ3" s="304"/>
      <c r="BA3" s="304" t="s">
        <v>115</v>
      </c>
      <c r="BB3" s="304"/>
      <c r="BC3" s="304"/>
      <c r="BD3" s="304"/>
      <c r="BE3" s="304"/>
      <c r="BF3" s="304"/>
    </row>
    <row r="4" spans="1:58" ht="12.9" thickBot="1">
      <c r="A4" s="3">
        <v>44266.577940694449</v>
      </c>
      <c r="B4" s="4" t="s">
        <v>38</v>
      </c>
      <c r="C4" s="4" t="s">
        <v>45</v>
      </c>
      <c r="D4" s="10" t="s">
        <v>57</v>
      </c>
      <c r="E4" s="4" t="s">
        <v>23</v>
      </c>
      <c r="F4" s="85">
        <v>30.9</v>
      </c>
      <c r="G4" s="85">
        <v>32.1</v>
      </c>
      <c r="H4" s="85">
        <v>31.2</v>
      </c>
      <c r="I4" s="85">
        <f t="shared" ref="I4:I12" si="2">AVERAGE(F4:H4)</f>
        <v>31.400000000000002</v>
      </c>
      <c r="J4" s="85">
        <v>0.5</v>
      </c>
      <c r="K4" s="85">
        <v>-0.5</v>
      </c>
      <c r="L4" s="85">
        <v>1</v>
      </c>
      <c r="M4" s="85">
        <v>1</v>
      </c>
      <c r="N4" s="85">
        <v>1</v>
      </c>
      <c r="O4" s="85">
        <v>-0.5</v>
      </c>
      <c r="P4" s="85">
        <v>-0.5</v>
      </c>
      <c r="Q4" s="85">
        <v>34.61</v>
      </c>
      <c r="R4" s="85">
        <v>33.799999999999997</v>
      </c>
      <c r="S4" s="85">
        <v>1</v>
      </c>
      <c r="T4" s="85">
        <v>1.5</v>
      </c>
      <c r="U4" s="85">
        <v>0.5</v>
      </c>
      <c r="V4" s="85">
        <v>-0.5</v>
      </c>
      <c r="W4" s="85">
        <v>1.5</v>
      </c>
      <c r="X4" s="85">
        <v>1</v>
      </c>
      <c r="Y4" s="85">
        <v>-1</v>
      </c>
      <c r="Z4" s="85">
        <v>1</v>
      </c>
      <c r="AA4" s="85">
        <v>2</v>
      </c>
      <c r="AB4" s="85">
        <v>-0.5</v>
      </c>
      <c r="AC4" s="85">
        <v>-1.5</v>
      </c>
      <c r="AD4" s="85">
        <v>1.5</v>
      </c>
      <c r="AE4" s="85">
        <v>1.5</v>
      </c>
      <c r="AF4" s="85">
        <v>-1</v>
      </c>
      <c r="AG4" s="85">
        <v>36.909999999999997</v>
      </c>
      <c r="AH4" s="85">
        <v>36.880000000000003</v>
      </c>
      <c r="AI4" s="14">
        <f t="shared" si="0"/>
        <v>2.2999999999999972</v>
      </c>
      <c r="AJ4" s="14">
        <f t="shared" si="1"/>
        <v>3.0800000000000054</v>
      </c>
      <c r="AK4" s="14"/>
      <c r="AL4" s="14"/>
      <c r="AN4" s="93"/>
      <c r="AO4" s="306" t="s">
        <v>156</v>
      </c>
      <c r="AP4" s="306"/>
      <c r="AQ4" s="306"/>
      <c r="AR4" s="306" t="s">
        <v>158</v>
      </c>
      <c r="AS4" s="306"/>
      <c r="AT4" s="306"/>
      <c r="AU4" s="306" t="s">
        <v>158</v>
      </c>
      <c r="AV4" s="306"/>
      <c r="AW4" s="306"/>
      <c r="AX4" s="306" t="s">
        <v>157</v>
      </c>
      <c r="AY4" s="306"/>
      <c r="AZ4" s="306"/>
      <c r="BA4" s="306" t="s">
        <v>156</v>
      </c>
      <c r="BB4" s="306"/>
      <c r="BC4" s="306"/>
      <c r="BD4" s="306" t="s">
        <v>157</v>
      </c>
      <c r="BE4" s="306"/>
      <c r="BF4" s="306"/>
    </row>
    <row r="5" spans="1:58" ht="12.9" thickTop="1">
      <c r="A5" s="3">
        <v>44266.845205497681</v>
      </c>
      <c r="B5" s="4" t="s">
        <v>30</v>
      </c>
      <c r="C5" s="4" t="s">
        <v>45</v>
      </c>
      <c r="D5" s="10" t="s">
        <v>57</v>
      </c>
      <c r="E5" s="4" t="s">
        <v>23</v>
      </c>
      <c r="F5" s="85">
        <v>31.8</v>
      </c>
      <c r="G5" s="85">
        <v>34.799999999999997</v>
      </c>
      <c r="H5" s="85">
        <v>33.4</v>
      </c>
      <c r="I5" s="85">
        <f t="shared" si="2"/>
        <v>33.333333333333336</v>
      </c>
      <c r="J5" s="85">
        <v>-1</v>
      </c>
      <c r="K5" s="85">
        <v>0</v>
      </c>
      <c r="L5" s="85">
        <v>0.5</v>
      </c>
      <c r="M5" s="85">
        <v>0</v>
      </c>
      <c r="N5" s="85">
        <v>0</v>
      </c>
      <c r="O5" s="85">
        <v>0.5</v>
      </c>
      <c r="P5" s="85">
        <v>0</v>
      </c>
      <c r="Q5" s="85">
        <v>33.54</v>
      </c>
      <c r="R5" s="85">
        <v>33.29</v>
      </c>
      <c r="S5" s="85">
        <v>0.5</v>
      </c>
      <c r="T5" s="85">
        <v>0.5</v>
      </c>
      <c r="U5" s="85">
        <v>0.5</v>
      </c>
      <c r="V5" s="85">
        <v>1</v>
      </c>
      <c r="W5" s="85">
        <v>0.5</v>
      </c>
      <c r="X5" s="85">
        <v>0.5</v>
      </c>
      <c r="Y5" s="85">
        <v>0</v>
      </c>
      <c r="Z5" s="85">
        <v>0.5</v>
      </c>
      <c r="AA5" s="85">
        <v>1.5</v>
      </c>
      <c r="AB5" s="85">
        <v>1</v>
      </c>
      <c r="AC5" s="85">
        <v>1</v>
      </c>
      <c r="AD5" s="85">
        <v>1</v>
      </c>
      <c r="AE5" s="85">
        <v>1</v>
      </c>
      <c r="AF5" s="85">
        <v>0.5</v>
      </c>
      <c r="AG5" s="85">
        <v>36.6</v>
      </c>
      <c r="AH5" s="85">
        <v>36.9</v>
      </c>
      <c r="AI5" s="14">
        <f t="shared" si="0"/>
        <v>3.0600000000000023</v>
      </c>
      <c r="AJ5" s="14">
        <f t="shared" si="1"/>
        <v>3.6099999999999994</v>
      </c>
      <c r="AK5" s="14"/>
      <c r="AL5" s="14"/>
      <c r="AN5" s="94" t="s">
        <v>155</v>
      </c>
      <c r="AO5" s="95">
        <f>AVERAGE(AI$3:AI$12)</f>
        <v>2.8000000000000025</v>
      </c>
      <c r="AP5" s="95" t="s">
        <v>274</v>
      </c>
      <c r="AQ5" s="96">
        <f>STDEVP(AI$3:AI$12)</f>
        <v>0.6755738301621822</v>
      </c>
      <c r="AR5" s="97">
        <f>AVERAGE(AJ$3:AJ$12)</f>
        <v>3.0510000000000015</v>
      </c>
      <c r="AS5" s="97" t="s">
        <v>274</v>
      </c>
      <c r="AT5" s="96">
        <f>STDEVP(AJ$3:AJ$12)</f>
        <v>0.46928562731027734</v>
      </c>
      <c r="AU5" s="97">
        <f>AVERAGE(AI$27:AI$36)</f>
        <v>2.9399999999999991</v>
      </c>
      <c r="AV5" s="97" t="s">
        <v>274</v>
      </c>
      <c r="AW5" s="96">
        <f>STDEVP(AI$15:AI$24)</f>
        <v>0.58892783938272053</v>
      </c>
      <c r="AX5" s="97">
        <f>AVERAGE(AJ$27:AJ$36)</f>
        <v>3.7779999999999996</v>
      </c>
      <c r="AY5" s="97" t="s">
        <v>274</v>
      </c>
      <c r="AZ5" s="96">
        <f>STDEVP(AJ$27:AJ$36)</f>
        <v>1.0426101860235208</v>
      </c>
      <c r="BA5" s="97">
        <f>AVERAGE(AI$15:AI$24)</f>
        <v>2.2979999999999992</v>
      </c>
      <c r="BB5" s="97" t="s">
        <v>274</v>
      </c>
      <c r="BC5" s="96">
        <f>STDEVP(AI$15:AI$24)</f>
        <v>0.58892783938272053</v>
      </c>
      <c r="BD5" s="97">
        <f>AVERAGE(AJ$15:AJ$24)</f>
        <v>3.5169999999999995</v>
      </c>
      <c r="BE5" s="97" t="s">
        <v>274</v>
      </c>
      <c r="BF5" s="96">
        <f>STDEVP(AJ$15:AJ$24)</f>
        <v>0.82531266802345749</v>
      </c>
    </row>
    <row r="6" spans="1:58">
      <c r="A6" s="3">
        <v>44266.852728773149</v>
      </c>
      <c r="B6" s="4" t="s">
        <v>22</v>
      </c>
      <c r="C6" s="4" t="s">
        <v>45</v>
      </c>
      <c r="D6" s="10" t="s">
        <v>57</v>
      </c>
      <c r="E6" s="4" t="s">
        <v>23</v>
      </c>
      <c r="F6" s="85">
        <v>32.200000000000003</v>
      </c>
      <c r="G6" s="85">
        <v>29.2</v>
      </c>
      <c r="H6" s="85">
        <v>31.8</v>
      </c>
      <c r="I6" s="85">
        <f t="shared" si="2"/>
        <v>31.066666666666666</v>
      </c>
      <c r="J6" s="85">
        <v>-1</v>
      </c>
      <c r="K6" s="85">
        <v>-0.5</v>
      </c>
      <c r="L6" s="85">
        <v>1.5</v>
      </c>
      <c r="M6" s="85">
        <v>0</v>
      </c>
      <c r="N6" s="85">
        <v>0</v>
      </c>
      <c r="O6" s="85">
        <v>-0.5</v>
      </c>
      <c r="P6" s="85">
        <v>-0.5</v>
      </c>
      <c r="Q6" s="85">
        <v>34.369999999999997</v>
      </c>
      <c r="R6" s="85">
        <v>34.57</v>
      </c>
      <c r="S6" s="85">
        <v>0.5</v>
      </c>
      <c r="T6" s="85">
        <v>1</v>
      </c>
      <c r="U6" s="85">
        <v>0</v>
      </c>
      <c r="V6" s="85">
        <v>-0.5</v>
      </c>
      <c r="W6" s="85">
        <v>0.5</v>
      </c>
      <c r="X6" s="85">
        <v>0.5</v>
      </c>
      <c r="Y6" s="85">
        <v>-0.5</v>
      </c>
      <c r="Z6" s="85">
        <v>1</v>
      </c>
      <c r="AA6" s="85">
        <v>1.5</v>
      </c>
      <c r="AB6" s="85">
        <v>-0.5</v>
      </c>
      <c r="AC6" s="85">
        <v>-0.5</v>
      </c>
      <c r="AD6" s="85">
        <v>0.5</v>
      </c>
      <c r="AE6" s="85">
        <v>0.5</v>
      </c>
      <c r="AF6" s="85">
        <v>0</v>
      </c>
      <c r="AG6" s="85">
        <v>35.700000000000003</v>
      </c>
      <c r="AH6" s="85">
        <v>36.51</v>
      </c>
      <c r="AI6" s="14">
        <f t="shared" si="0"/>
        <v>1.3300000000000054</v>
      </c>
      <c r="AJ6" s="14">
        <f t="shared" si="1"/>
        <v>1.9399999999999977</v>
      </c>
      <c r="AK6" s="14"/>
      <c r="AL6" s="14"/>
      <c r="AN6" s="98" t="s">
        <v>154</v>
      </c>
      <c r="AO6" s="95">
        <f>AVERAGE(AI$39:AI$48)</f>
        <v>2.6120000000000005</v>
      </c>
      <c r="AP6" s="95" t="s">
        <v>274</v>
      </c>
      <c r="AQ6" s="95">
        <f>STDEVP(AI$39:AI$48)</f>
        <v>0.6400593722460437</v>
      </c>
      <c r="AR6" s="95">
        <f>AVERAGE(AJ$39:AJ$48)</f>
        <v>2.6640000000000024</v>
      </c>
      <c r="AS6" s="95" t="s">
        <v>274</v>
      </c>
      <c r="AT6" s="95">
        <f>STDEVP(AJ$39:AJ$48)</f>
        <v>0.87650670276957976</v>
      </c>
      <c r="AU6" s="95">
        <f>AVERAGE(AI$63:AI$72)</f>
        <v>2.9249999999999998</v>
      </c>
      <c r="AV6" s="95" t="s">
        <v>274</v>
      </c>
      <c r="AW6" s="95">
        <f>STDEVP(AI$63:AI$72)</f>
        <v>0.5587351787743442</v>
      </c>
      <c r="AX6" s="95">
        <f>AVERAGE(AJ$63:AJ$72)</f>
        <v>3.5039999999999991</v>
      </c>
      <c r="AY6" s="95" t="s">
        <v>274</v>
      </c>
      <c r="AZ6" s="95">
        <f>STDEVP(AJ$63:AJ$72)</f>
        <v>0.99146558185344924</v>
      </c>
      <c r="BA6" s="95">
        <f>AVERAGE(AI$51:AI$60)</f>
        <v>2.1089999999999995</v>
      </c>
      <c r="BB6" s="95" t="s">
        <v>274</v>
      </c>
      <c r="BC6" s="95">
        <f>STDEVP(AI$51:AI$60)</f>
        <v>0.69993499698186223</v>
      </c>
      <c r="BD6" s="95">
        <f>AVERAGE(AJ$51:AJ$60)</f>
        <v>2.7880000000000003</v>
      </c>
      <c r="BE6" s="95" t="s">
        <v>274</v>
      </c>
      <c r="BF6" s="95">
        <f>STDEVP(AJ$51:AJ$60)</f>
        <v>1.0006977565678865</v>
      </c>
    </row>
    <row r="7" spans="1:58" ht="12.9" thickBot="1">
      <c r="A7" s="3">
        <v>44267.450727303236</v>
      </c>
      <c r="B7" s="4" t="s">
        <v>35</v>
      </c>
      <c r="C7" s="4" t="s">
        <v>45</v>
      </c>
      <c r="D7" s="10" t="s">
        <v>57</v>
      </c>
      <c r="E7" s="4" t="s">
        <v>23</v>
      </c>
      <c r="F7" s="85">
        <v>37.5</v>
      </c>
      <c r="G7" s="85">
        <v>36.200000000000003</v>
      </c>
      <c r="H7" s="85">
        <v>36.700000000000003</v>
      </c>
      <c r="I7" s="85">
        <f t="shared" si="2"/>
        <v>36.800000000000004</v>
      </c>
      <c r="J7" s="85">
        <v>0.5</v>
      </c>
      <c r="K7" s="85">
        <v>0</v>
      </c>
      <c r="L7" s="85">
        <v>0</v>
      </c>
      <c r="M7" s="85">
        <v>0</v>
      </c>
      <c r="N7" s="85">
        <v>0</v>
      </c>
      <c r="O7" s="85">
        <v>0</v>
      </c>
      <c r="P7" s="85">
        <v>0</v>
      </c>
      <c r="Q7" s="85">
        <v>33.369999999999997</v>
      </c>
      <c r="R7" s="85">
        <v>33.549999999999997</v>
      </c>
      <c r="S7" s="85">
        <v>2</v>
      </c>
      <c r="T7" s="85">
        <v>3</v>
      </c>
      <c r="U7" s="85">
        <v>-2</v>
      </c>
      <c r="V7" s="85">
        <v>-3</v>
      </c>
      <c r="W7" s="85">
        <v>3</v>
      </c>
      <c r="X7" s="85">
        <v>3</v>
      </c>
      <c r="Y7" s="85">
        <v>-1</v>
      </c>
      <c r="Z7" s="85">
        <v>1</v>
      </c>
      <c r="AA7" s="85">
        <v>1.5</v>
      </c>
      <c r="AB7" s="85">
        <v>-0.5</v>
      </c>
      <c r="AC7" s="85">
        <v>-1</v>
      </c>
      <c r="AD7" s="85">
        <v>1</v>
      </c>
      <c r="AE7" s="85">
        <v>0.5</v>
      </c>
      <c r="AF7" s="85">
        <v>-0.5</v>
      </c>
      <c r="AG7" s="85">
        <v>37.200000000000003</v>
      </c>
      <c r="AH7" s="85">
        <v>37.270000000000003</v>
      </c>
      <c r="AI7" s="14">
        <f t="shared" si="0"/>
        <v>3.8300000000000054</v>
      </c>
      <c r="AJ7" s="14">
        <f t="shared" si="1"/>
        <v>3.720000000000006</v>
      </c>
      <c r="AK7" s="14"/>
      <c r="AL7" s="14"/>
      <c r="AN7" s="99" t="s">
        <v>153</v>
      </c>
      <c r="AO7" s="100">
        <f>AVERAGE(AI$3:AI$12,AI$39:AI$48)</f>
        <v>2.7060000000000008</v>
      </c>
      <c r="AP7" s="100" t="s">
        <v>274</v>
      </c>
      <c r="AQ7" s="100">
        <f>STDEVP(AI$3:AI$12,AI$39:AI$48)</f>
        <v>0.66473603783757851</v>
      </c>
      <c r="AR7" s="100">
        <f>AVERAGE(AJ$3:AJ$12,AJ$39:AJ$48)</f>
        <v>2.8575000000000017</v>
      </c>
      <c r="AS7" s="100" t="s">
        <v>274</v>
      </c>
      <c r="AT7" s="100">
        <f>STDEVP(AJ$3:AJ$12,AJ$39:AJ$48)</f>
        <v>0.72916990475471688</v>
      </c>
      <c r="AU7" s="100">
        <f>AVERAGE(AI$27:AI$36,AI$63:AI$72)</f>
        <v>2.9325000000000001</v>
      </c>
      <c r="AV7" s="100" t="s">
        <v>274</v>
      </c>
      <c r="AW7" s="100">
        <f>STDEVP(AI$27:AI$36,AI$63:AI$72)</f>
        <v>0.64483234255114441</v>
      </c>
      <c r="AX7" s="100">
        <f>AVERAGE(AJ$27:AJ$36,AJ$63:AJ$72)</f>
        <v>3.6409999999999996</v>
      </c>
      <c r="AY7" s="100" t="s">
        <v>274</v>
      </c>
      <c r="AZ7" s="100">
        <f>STDEVP(AJ$27:AJ$36,AJ$63:AJ$72)</f>
        <v>1.0265422543665677</v>
      </c>
      <c r="BA7" s="100">
        <f>AVERAGE(AI$15:AI$24,AI$51:AI$60)</f>
        <v>2.2034999999999991</v>
      </c>
      <c r="BB7" s="100" t="s">
        <v>274</v>
      </c>
      <c r="BC7" s="100">
        <f>STDEVP(AI$15:AI$24,AI$63:AI$72)</f>
        <v>0.65405867473797696</v>
      </c>
      <c r="BD7" s="100">
        <f>AVERAGE(AJ$15:AJ$24,AJ$51:AJ$60)</f>
        <v>3.1524999999999999</v>
      </c>
      <c r="BE7" s="100" t="s">
        <v>274</v>
      </c>
      <c r="BF7" s="100">
        <f>STDEVP(AJ$15:AJ$24,AJ$63:AJ$72)</f>
        <v>0.91220323941542547</v>
      </c>
    </row>
    <row r="8" spans="1:58">
      <c r="A8" s="3">
        <v>44267.568214652776</v>
      </c>
      <c r="B8" s="4" t="s">
        <v>40</v>
      </c>
      <c r="C8" s="4" t="s">
        <v>45</v>
      </c>
      <c r="D8" s="10" t="s">
        <v>57</v>
      </c>
      <c r="E8" s="4" t="s">
        <v>23</v>
      </c>
      <c r="F8" s="85">
        <v>30.7</v>
      </c>
      <c r="G8" s="85">
        <v>30.6</v>
      </c>
      <c r="H8" s="85">
        <v>32.299999999999997</v>
      </c>
      <c r="I8" s="85">
        <f t="shared" si="2"/>
        <v>31.2</v>
      </c>
      <c r="J8" s="85">
        <v>-1</v>
      </c>
      <c r="K8" s="85">
        <v>-0.5</v>
      </c>
      <c r="L8" s="85">
        <v>0.5</v>
      </c>
      <c r="M8" s="85">
        <v>0</v>
      </c>
      <c r="N8" s="85">
        <v>0</v>
      </c>
      <c r="O8" s="85">
        <v>0</v>
      </c>
      <c r="P8" s="85">
        <v>0</v>
      </c>
      <c r="Q8" s="85">
        <v>33.74</v>
      </c>
      <c r="R8" s="85">
        <v>33.409999999999997</v>
      </c>
      <c r="S8" s="85">
        <v>0.5</v>
      </c>
      <c r="T8" s="85">
        <v>1.5</v>
      </c>
      <c r="U8" s="85">
        <v>0</v>
      </c>
      <c r="V8" s="85">
        <v>0</v>
      </c>
      <c r="W8" s="85">
        <v>1</v>
      </c>
      <c r="X8" s="85">
        <v>0.5</v>
      </c>
      <c r="Y8" s="85">
        <v>-1</v>
      </c>
      <c r="Z8" s="85">
        <v>1</v>
      </c>
      <c r="AA8" s="85">
        <v>2</v>
      </c>
      <c r="AB8" s="85">
        <v>0.5</v>
      </c>
      <c r="AC8" s="85">
        <v>-1</v>
      </c>
      <c r="AD8" s="85">
        <v>1.5</v>
      </c>
      <c r="AE8" s="85">
        <v>1.5</v>
      </c>
      <c r="AF8" s="85">
        <v>-1.5</v>
      </c>
      <c r="AG8" s="85">
        <v>36.85</v>
      </c>
      <c r="AH8" s="85">
        <v>36.26</v>
      </c>
      <c r="AI8" s="14">
        <f t="shared" si="0"/>
        <v>3.1099999999999994</v>
      </c>
      <c r="AJ8" s="14">
        <f t="shared" si="1"/>
        <v>2.8500000000000014</v>
      </c>
      <c r="AK8" s="14"/>
      <c r="AL8" s="14"/>
    </row>
    <row r="9" spans="1:58">
      <c r="A9" s="3">
        <v>44267.685528298607</v>
      </c>
      <c r="B9" s="4" t="s">
        <v>31</v>
      </c>
      <c r="C9" s="4" t="s">
        <v>45</v>
      </c>
      <c r="D9" s="10" t="s">
        <v>57</v>
      </c>
      <c r="E9" s="4" t="s">
        <v>23</v>
      </c>
      <c r="F9" s="85">
        <v>33.9</v>
      </c>
      <c r="G9" s="85">
        <v>36.4</v>
      </c>
      <c r="H9" s="85">
        <v>35.200000000000003</v>
      </c>
      <c r="I9" s="85">
        <f t="shared" si="2"/>
        <v>35.166666666666664</v>
      </c>
      <c r="J9" s="85">
        <v>0</v>
      </c>
      <c r="K9" s="85">
        <v>0.5</v>
      </c>
      <c r="L9" s="85">
        <v>0</v>
      </c>
      <c r="M9" s="85">
        <v>0</v>
      </c>
      <c r="N9" s="85">
        <v>0</v>
      </c>
      <c r="O9" s="85">
        <v>0</v>
      </c>
      <c r="P9" s="85">
        <v>0</v>
      </c>
      <c r="Q9" s="85">
        <v>33.799999999999997</v>
      </c>
      <c r="R9" s="85">
        <v>33.299999999999997</v>
      </c>
      <c r="S9" s="85">
        <v>0.5</v>
      </c>
      <c r="T9" s="85">
        <v>1</v>
      </c>
      <c r="U9" s="85">
        <v>0.5</v>
      </c>
      <c r="V9" s="85">
        <v>0.5</v>
      </c>
      <c r="W9" s="85">
        <v>0.5</v>
      </c>
      <c r="X9" s="85">
        <v>0.5</v>
      </c>
      <c r="Y9" s="85">
        <v>-0.5</v>
      </c>
      <c r="Z9" s="85">
        <v>0.5</v>
      </c>
      <c r="AA9" s="85">
        <v>1.5</v>
      </c>
      <c r="AB9" s="85">
        <v>1</v>
      </c>
      <c r="AC9" s="85">
        <v>0</v>
      </c>
      <c r="AD9" s="85">
        <v>1.5</v>
      </c>
      <c r="AE9" s="85">
        <v>1.5</v>
      </c>
      <c r="AF9" s="85">
        <v>-1</v>
      </c>
      <c r="AG9" s="85">
        <v>37.1</v>
      </c>
      <c r="AH9" s="85">
        <v>36</v>
      </c>
      <c r="AI9" s="14">
        <f t="shared" si="0"/>
        <v>3.3000000000000043</v>
      </c>
      <c r="AJ9" s="14">
        <f t="shared" si="1"/>
        <v>2.7000000000000028</v>
      </c>
      <c r="AK9" s="14"/>
      <c r="AL9" s="14"/>
    </row>
    <row r="10" spans="1:58">
      <c r="A10" s="3">
        <v>44268.460285810186</v>
      </c>
      <c r="B10" s="4" t="s">
        <v>37</v>
      </c>
      <c r="C10" s="4" t="s">
        <v>45</v>
      </c>
      <c r="D10" s="10" t="s">
        <v>57</v>
      </c>
      <c r="E10" s="4" t="s">
        <v>23</v>
      </c>
      <c r="F10" s="85">
        <v>33.9</v>
      </c>
      <c r="G10" s="85">
        <v>33.4</v>
      </c>
      <c r="H10" s="85">
        <v>35</v>
      </c>
      <c r="I10" s="85">
        <f t="shared" si="2"/>
        <v>34.1</v>
      </c>
      <c r="J10" s="85">
        <v>-0.5</v>
      </c>
      <c r="K10" s="85">
        <v>0</v>
      </c>
      <c r="L10" s="85">
        <v>0.5</v>
      </c>
      <c r="M10" s="85">
        <v>0</v>
      </c>
      <c r="N10" s="85">
        <v>0</v>
      </c>
      <c r="O10" s="85">
        <v>0</v>
      </c>
      <c r="P10" s="85">
        <v>0</v>
      </c>
      <c r="Q10" s="85">
        <v>31.77</v>
      </c>
      <c r="R10" s="85">
        <v>31.77</v>
      </c>
      <c r="S10" s="85">
        <v>1</v>
      </c>
      <c r="T10" s="85">
        <v>1</v>
      </c>
      <c r="U10" s="85">
        <v>0</v>
      </c>
      <c r="V10" s="85">
        <v>0</v>
      </c>
      <c r="W10" s="85">
        <v>0.5</v>
      </c>
      <c r="X10" s="85">
        <v>0.5</v>
      </c>
      <c r="Y10" s="85">
        <v>0</v>
      </c>
      <c r="Z10" s="85">
        <v>2</v>
      </c>
      <c r="AA10" s="85">
        <v>2.5</v>
      </c>
      <c r="AB10" s="85">
        <v>-1</v>
      </c>
      <c r="AC10" s="85">
        <v>-1</v>
      </c>
      <c r="AD10" s="85">
        <v>0.5</v>
      </c>
      <c r="AE10" s="85">
        <v>0.5</v>
      </c>
      <c r="AF10" s="85">
        <v>0</v>
      </c>
      <c r="AG10" s="85">
        <v>35.24</v>
      </c>
      <c r="AH10" s="85">
        <v>34.909999999999997</v>
      </c>
      <c r="AI10" s="14">
        <f t="shared" si="0"/>
        <v>3.4700000000000024</v>
      </c>
      <c r="AJ10" s="14">
        <f t="shared" si="1"/>
        <v>3.139999999999997</v>
      </c>
      <c r="AK10" s="14"/>
      <c r="AL10" s="14"/>
    </row>
    <row r="11" spans="1:58">
      <c r="A11" s="3">
        <v>44268.683933657405</v>
      </c>
      <c r="B11" s="4" t="s">
        <v>43</v>
      </c>
      <c r="C11" s="4" t="s">
        <v>45</v>
      </c>
      <c r="D11" s="10" t="s">
        <v>57</v>
      </c>
      <c r="E11" s="4" t="s">
        <v>23</v>
      </c>
      <c r="F11" s="85">
        <v>38</v>
      </c>
      <c r="G11" s="85">
        <v>35.6</v>
      </c>
      <c r="H11" s="85">
        <v>36.6</v>
      </c>
      <c r="I11" s="85">
        <f t="shared" si="2"/>
        <v>36.733333333333327</v>
      </c>
      <c r="J11" s="85">
        <v>-0.5</v>
      </c>
      <c r="K11" s="85">
        <v>0</v>
      </c>
      <c r="L11" s="85">
        <v>2</v>
      </c>
      <c r="M11" s="85">
        <v>0</v>
      </c>
      <c r="N11" s="85">
        <v>0</v>
      </c>
      <c r="O11" s="85">
        <v>0</v>
      </c>
      <c r="P11" s="85">
        <v>0</v>
      </c>
      <c r="Q11" s="85">
        <v>33.299999999999997</v>
      </c>
      <c r="R11" s="85">
        <v>33.76</v>
      </c>
      <c r="S11" s="85">
        <v>1</v>
      </c>
      <c r="T11" s="85">
        <v>1</v>
      </c>
      <c r="U11" s="85">
        <v>-0.5</v>
      </c>
      <c r="V11" s="85">
        <v>-0.5</v>
      </c>
      <c r="W11" s="85">
        <v>0</v>
      </c>
      <c r="X11" s="85">
        <v>0</v>
      </c>
      <c r="Y11" s="85">
        <v>0</v>
      </c>
      <c r="Z11" s="85">
        <v>1.5</v>
      </c>
      <c r="AA11" s="85">
        <v>1.5</v>
      </c>
      <c r="AB11" s="85">
        <v>-1.5</v>
      </c>
      <c r="AC11" s="85">
        <v>-1.5</v>
      </c>
      <c r="AD11" s="85">
        <v>0.5</v>
      </c>
      <c r="AE11" s="85">
        <v>0.5</v>
      </c>
      <c r="AF11" s="85">
        <v>0</v>
      </c>
      <c r="AG11" s="85">
        <v>35.92</v>
      </c>
      <c r="AH11" s="85">
        <v>36.880000000000003</v>
      </c>
      <c r="AI11" s="14">
        <f t="shared" si="0"/>
        <v>2.6200000000000045</v>
      </c>
      <c r="AJ11" s="14">
        <f t="shared" si="1"/>
        <v>3.1200000000000045</v>
      </c>
      <c r="AK11" s="14"/>
      <c r="AL11" s="103"/>
      <c r="AN11" s="192" t="s">
        <v>276</v>
      </c>
      <c r="AO11" s="193">
        <f>TTEST(AI$3:AI$12,AI$39:AI$48,2,1)</f>
        <v>0.50986061284228978</v>
      </c>
      <c r="AP11" s="195"/>
      <c r="AQ11" s="195"/>
      <c r="AR11" s="193">
        <f>TTEST(AJ$3:AJ$12,AJ$39:AJ$48,2,1)</f>
        <v>0.18042344533744675</v>
      </c>
      <c r="AS11" s="195"/>
      <c r="AT11" s="195"/>
      <c r="AU11" s="193">
        <f>TTEST(AI$27:AI$36,AI$63:AI$72,2,1)</f>
        <v>0.96501900634577953</v>
      </c>
      <c r="AV11" s="195"/>
      <c r="AW11" s="195"/>
      <c r="AX11" s="193">
        <f>TTEST(AJ$27:AJ$36,AJ$63:AJ$72,2,1)</f>
        <v>0.60089322150603053</v>
      </c>
      <c r="AY11" s="195"/>
      <c r="AZ11" s="195"/>
      <c r="BA11" s="193">
        <f>TTEST(AI$15:AI$24,AI$63:AI$72,2,1)</f>
        <v>5.2569063836827128E-2</v>
      </c>
      <c r="BB11" s="195"/>
      <c r="BC11" s="195"/>
      <c r="BD11" s="193">
        <f>TTEST(AJ$15:AJ$24,AJ$51:AJ$60,2,1)</f>
        <v>6.2899142498243354E-2</v>
      </c>
      <c r="BE11" s="194"/>
      <c r="BF11" s="194"/>
    </row>
    <row r="12" spans="1:58">
      <c r="A12" s="3">
        <v>44268.690820254633</v>
      </c>
      <c r="B12" s="4" t="s">
        <v>44</v>
      </c>
      <c r="C12" s="4" t="s">
        <v>45</v>
      </c>
      <c r="D12" s="10" t="s">
        <v>57</v>
      </c>
      <c r="E12" s="4" t="s">
        <v>23</v>
      </c>
      <c r="F12" s="85">
        <v>32.5</v>
      </c>
      <c r="G12" s="85">
        <v>34.6</v>
      </c>
      <c r="H12" s="85">
        <v>34.4</v>
      </c>
      <c r="I12" s="85">
        <f t="shared" si="2"/>
        <v>33.833333333333336</v>
      </c>
      <c r="J12" s="85">
        <v>-1</v>
      </c>
      <c r="K12" s="85">
        <v>-0.5</v>
      </c>
      <c r="L12" s="85">
        <v>-0.5</v>
      </c>
      <c r="M12" s="85">
        <v>0.5</v>
      </c>
      <c r="N12" s="85">
        <v>0.5</v>
      </c>
      <c r="O12" s="85">
        <v>0</v>
      </c>
      <c r="P12" s="85">
        <v>0</v>
      </c>
      <c r="Q12" s="85">
        <v>33.89</v>
      </c>
      <c r="R12" s="85">
        <v>33.93</v>
      </c>
      <c r="S12" s="85">
        <v>0.5</v>
      </c>
      <c r="T12" s="85">
        <v>2</v>
      </c>
      <c r="U12" s="85">
        <v>0</v>
      </c>
      <c r="V12" s="85">
        <v>0</v>
      </c>
      <c r="W12" s="85">
        <v>1</v>
      </c>
      <c r="X12" s="85">
        <v>0.5</v>
      </c>
      <c r="Y12" s="85">
        <v>-1</v>
      </c>
      <c r="Z12" s="85">
        <v>1</v>
      </c>
      <c r="AA12" s="85">
        <v>2</v>
      </c>
      <c r="AB12" s="85">
        <v>0</v>
      </c>
      <c r="AC12" s="85">
        <v>-1</v>
      </c>
      <c r="AD12" s="85">
        <v>1.5</v>
      </c>
      <c r="AE12" s="85">
        <v>1</v>
      </c>
      <c r="AF12" s="85">
        <v>-1.5</v>
      </c>
      <c r="AG12" s="85">
        <v>36.43</v>
      </c>
      <c r="AH12" s="85">
        <v>37.1</v>
      </c>
      <c r="AI12" s="14">
        <f t="shared" si="0"/>
        <v>2.5399999999999991</v>
      </c>
      <c r="AJ12" s="14">
        <f t="shared" si="1"/>
        <v>3.1700000000000017</v>
      </c>
      <c r="AK12" s="14"/>
      <c r="AL12" s="104"/>
    </row>
    <row r="13" spans="1:58">
      <c r="A13" s="3"/>
      <c r="B13" s="83" t="s">
        <v>272</v>
      </c>
      <c r="C13" s="81" t="s">
        <v>45</v>
      </c>
      <c r="D13" s="84" t="s">
        <v>57</v>
      </c>
      <c r="E13" s="81" t="s">
        <v>23</v>
      </c>
      <c r="F13" s="86">
        <f t="shared" ref="F13:AH13" si="3">AVERAGE(F3:F12)</f>
        <v>32.39</v>
      </c>
      <c r="G13" s="86">
        <f t="shared" si="3"/>
        <v>32.49</v>
      </c>
      <c r="H13" s="86">
        <f t="shared" si="3"/>
        <v>33.130000000000003</v>
      </c>
      <c r="I13" s="86">
        <f t="shared" ref="I13" si="4">AVERAGE(I3:I12)</f>
        <v>32.67</v>
      </c>
      <c r="J13" s="86">
        <f t="shared" si="3"/>
        <v>-0.4</v>
      </c>
      <c r="K13" s="86">
        <f t="shared" si="3"/>
        <v>-0.15</v>
      </c>
      <c r="L13" s="86">
        <f t="shared" si="3"/>
        <v>0.7</v>
      </c>
      <c r="M13" s="86">
        <f t="shared" si="3"/>
        <v>0.15</v>
      </c>
      <c r="N13" s="86">
        <f t="shared" si="3"/>
        <v>0.15</v>
      </c>
      <c r="O13" s="86">
        <f t="shared" si="3"/>
        <v>0.15</v>
      </c>
      <c r="P13" s="86">
        <f t="shared" si="3"/>
        <v>0.1</v>
      </c>
      <c r="Q13" s="86">
        <f t="shared" si="3"/>
        <v>33.650999999999996</v>
      </c>
      <c r="R13" s="86">
        <f t="shared" si="3"/>
        <v>33.466999999999999</v>
      </c>
      <c r="S13" s="86">
        <f t="shared" si="3"/>
        <v>0.8</v>
      </c>
      <c r="T13" s="86">
        <f t="shared" si="3"/>
        <v>1.35</v>
      </c>
      <c r="U13" s="86">
        <f t="shared" si="3"/>
        <v>-0.15</v>
      </c>
      <c r="V13" s="86">
        <f t="shared" si="3"/>
        <v>-0.4</v>
      </c>
      <c r="W13" s="86">
        <f t="shared" si="3"/>
        <v>0.95</v>
      </c>
      <c r="X13" s="86">
        <f t="shared" si="3"/>
        <v>0.75</v>
      </c>
      <c r="Y13" s="86">
        <f t="shared" si="3"/>
        <v>-0.6</v>
      </c>
      <c r="Z13" s="86">
        <f t="shared" si="3"/>
        <v>0.95</v>
      </c>
      <c r="AA13" s="86">
        <f t="shared" si="3"/>
        <v>1.65</v>
      </c>
      <c r="AB13" s="86">
        <f t="shared" si="3"/>
        <v>-0.15</v>
      </c>
      <c r="AC13" s="86">
        <f t="shared" si="3"/>
        <v>-0.7</v>
      </c>
      <c r="AD13" s="86">
        <f t="shared" si="3"/>
        <v>1</v>
      </c>
      <c r="AE13" s="86">
        <f t="shared" si="3"/>
        <v>0.9</v>
      </c>
      <c r="AF13" s="86">
        <f t="shared" si="3"/>
        <v>-0.55000000000000004</v>
      </c>
      <c r="AG13" s="86">
        <f t="shared" si="3"/>
        <v>36.451000000000001</v>
      </c>
      <c r="AH13" s="86">
        <f t="shared" si="3"/>
        <v>36.517999999999994</v>
      </c>
      <c r="AI13" s="86">
        <f>AVERAGE(AI3:AI12)</f>
        <v>2.8000000000000025</v>
      </c>
      <c r="AJ13" s="86">
        <f t="shared" ref="AJ13" si="5">AVERAGE(AJ3:AJ12)</f>
        <v>3.0510000000000015</v>
      </c>
      <c r="AK13" s="102" t="s">
        <v>275</v>
      </c>
      <c r="AL13" s="104"/>
    </row>
    <row r="14" spans="1:58">
      <c r="A14" s="3"/>
      <c r="B14" s="83" t="s">
        <v>273</v>
      </c>
      <c r="C14" s="81" t="s">
        <v>45</v>
      </c>
      <c r="D14" s="84" t="s">
        <v>57</v>
      </c>
      <c r="E14" s="81" t="s">
        <v>23</v>
      </c>
      <c r="F14" s="82">
        <f>STDEVP(F3:F12)</f>
        <v>4.0672963993296678</v>
      </c>
      <c r="G14" s="82">
        <f t="shared" ref="G14:AJ14" si="6">STDEVP(G3:G12)</f>
        <v>4.1704795887283508</v>
      </c>
      <c r="H14" s="82">
        <f t="shared" si="6"/>
        <v>3.3391765451979247</v>
      </c>
      <c r="I14" s="82">
        <f t="shared" ref="I14" si="7">STDEVP(I3:I12)</f>
        <v>3.7710431801646882</v>
      </c>
      <c r="J14" s="82">
        <f t="shared" si="6"/>
        <v>0.5830951894845301</v>
      </c>
      <c r="K14" s="82">
        <f t="shared" si="6"/>
        <v>0.32015621187164245</v>
      </c>
      <c r="L14" s="82">
        <f t="shared" si="6"/>
        <v>0.74833147735478833</v>
      </c>
      <c r="M14" s="82">
        <f t="shared" si="6"/>
        <v>0.32015621187164245</v>
      </c>
      <c r="N14" s="82">
        <f t="shared" si="6"/>
        <v>0.32015621187164245</v>
      </c>
      <c r="O14" s="82">
        <f t="shared" si="6"/>
        <v>0.67268120235368556</v>
      </c>
      <c r="P14" s="82">
        <f t="shared" si="6"/>
        <v>0.66332495807107994</v>
      </c>
      <c r="Q14" s="82">
        <f t="shared" si="6"/>
        <v>0.74138316679029059</v>
      </c>
      <c r="R14" s="82">
        <f t="shared" si="6"/>
        <v>0.67883797772369803</v>
      </c>
      <c r="S14" s="82">
        <f t="shared" si="6"/>
        <v>0.45825756949558399</v>
      </c>
      <c r="T14" s="82">
        <f t="shared" si="6"/>
        <v>0.67268120235368556</v>
      </c>
      <c r="U14" s="82">
        <f t="shared" si="6"/>
        <v>0.70887234393789122</v>
      </c>
      <c r="V14" s="82">
        <f t="shared" si="6"/>
        <v>1.019803902718557</v>
      </c>
      <c r="W14" s="82">
        <f t="shared" si="6"/>
        <v>0.78898669190297499</v>
      </c>
      <c r="X14" s="82">
        <f t="shared" si="6"/>
        <v>0.78262379212492639</v>
      </c>
      <c r="Y14" s="82">
        <f t="shared" si="6"/>
        <v>0.43588989435406733</v>
      </c>
      <c r="Z14" s="82">
        <f t="shared" si="6"/>
        <v>0.52201532544552753</v>
      </c>
      <c r="AA14" s="82">
        <f t="shared" si="6"/>
        <v>0.50249378105604448</v>
      </c>
      <c r="AB14" s="82">
        <f t="shared" si="6"/>
        <v>0.77620873481300123</v>
      </c>
      <c r="AC14" s="82">
        <f t="shared" si="6"/>
        <v>0.71414284285428498</v>
      </c>
      <c r="AD14" s="82">
        <f t="shared" si="6"/>
        <v>0.44721359549995793</v>
      </c>
      <c r="AE14" s="82">
        <f t="shared" si="6"/>
        <v>0.43588989435406733</v>
      </c>
      <c r="AF14" s="82">
        <f t="shared" si="6"/>
        <v>0.65</v>
      </c>
      <c r="AG14" s="82">
        <f t="shared" si="6"/>
        <v>0.60820144689074807</v>
      </c>
      <c r="AH14" s="82">
        <f t="shared" si="6"/>
        <v>0.65078106917764755</v>
      </c>
      <c r="AI14" s="82">
        <f>STDEVP(AI3:AI12)</f>
        <v>0.6755738301621822</v>
      </c>
      <c r="AJ14" s="82">
        <f t="shared" si="6"/>
        <v>0.46928562731027734</v>
      </c>
      <c r="AK14" s="101">
        <f>TTEST(AI3:AI12,AJ3:AJ12,2,1)</f>
        <v>0.15835455822677993</v>
      </c>
      <c r="AL14" s="105"/>
    </row>
    <row r="15" spans="1:58">
      <c r="A15" s="3">
        <v>44266.45287025463</v>
      </c>
      <c r="B15" s="4" t="s">
        <v>36</v>
      </c>
      <c r="C15" s="4" t="s">
        <v>45</v>
      </c>
      <c r="D15" s="10" t="s">
        <v>57</v>
      </c>
      <c r="E15" s="4" t="s">
        <v>24</v>
      </c>
      <c r="F15" s="85">
        <v>25.6</v>
      </c>
      <c r="G15" s="85">
        <v>19.2</v>
      </c>
      <c r="H15" s="85">
        <v>26.3</v>
      </c>
      <c r="I15" s="85">
        <f>AVERAGE(F15:H15)</f>
        <v>23.7</v>
      </c>
      <c r="J15" s="85">
        <v>0</v>
      </c>
      <c r="K15" s="85">
        <v>0</v>
      </c>
      <c r="L15" s="85">
        <v>2</v>
      </c>
      <c r="M15" s="85">
        <v>0</v>
      </c>
      <c r="N15" s="85">
        <v>0</v>
      </c>
      <c r="O15" s="85">
        <v>2</v>
      </c>
      <c r="P15" s="85">
        <v>2</v>
      </c>
      <c r="Q15" s="85">
        <v>33.9</v>
      </c>
      <c r="R15" s="85">
        <v>32.799999999999997</v>
      </c>
      <c r="S15" s="85">
        <v>0.5</v>
      </c>
      <c r="T15" s="85">
        <v>2.5</v>
      </c>
      <c r="U15" s="85">
        <v>-0.5</v>
      </c>
      <c r="V15" s="85">
        <v>-2</v>
      </c>
      <c r="W15" s="85">
        <v>2.5</v>
      </c>
      <c r="X15" s="85">
        <v>2</v>
      </c>
      <c r="Y15" s="85">
        <v>-1.5</v>
      </c>
      <c r="Z15" s="85">
        <v>0.5</v>
      </c>
      <c r="AA15" s="85">
        <v>1</v>
      </c>
      <c r="AB15" s="85">
        <v>-0.5</v>
      </c>
      <c r="AC15" s="85">
        <v>-1</v>
      </c>
      <c r="AD15" s="85">
        <v>1</v>
      </c>
      <c r="AE15" s="85">
        <v>0.5</v>
      </c>
      <c r="AF15" s="85">
        <v>-1</v>
      </c>
      <c r="AG15" s="85">
        <v>35.590000000000003</v>
      </c>
      <c r="AH15" s="85">
        <v>34.61</v>
      </c>
      <c r="AI15" s="14">
        <f t="shared" ref="AI15:AI24" si="8">AG15-Q15</f>
        <v>1.6900000000000048</v>
      </c>
      <c r="AJ15" s="14">
        <f t="shared" ref="AJ15:AJ24" si="9">AH15-R15</f>
        <v>1.8100000000000023</v>
      </c>
      <c r="AL15" s="103"/>
    </row>
    <row r="16" spans="1:58">
      <c r="A16" s="3">
        <v>44266.605638090274</v>
      </c>
      <c r="B16" s="4" t="s">
        <v>38</v>
      </c>
      <c r="C16" s="4" t="s">
        <v>45</v>
      </c>
      <c r="D16" s="10" t="s">
        <v>57</v>
      </c>
      <c r="E16" s="4" t="s">
        <v>24</v>
      </c>
      <c r="F16" s="85">
        <v>32.5</v>
      </c>
      <c r="G16" s="85">
        <v>32.200000000000003</v>
      </c>
      <c r="H16" s="85">
        <v>31.4</v>
      </c>
      <c r="I16" s="85">
        <f t="shared" ref="I16:I24" si="10">AVERAGE(F16:H16)</f>
        <v>32.033333333333331</v>
      </c>
      <c r="J16" s="85">
        <v>1</v>
      </c>
      <c r="K16" s="85">
        <v>0.5</v>
      </c>
      <c r="L16" s="85">
        <v>1</v>
      </c>
      <c r="M16" s="85">
        <v>0.5</v>
      </c>
      <c r="N16" s="85">
        <v>0.5</v>
      </c>
      <c r="O16" s="85">
        <v>0.5</v>
      </c>
      <c r="P16" s="85">
        <v>0.5</v>
      </c>
      <c r="Q16" s="85">
        <v>33.89</v>
      </c>
      <c r="R16" s="85">
        <v>33.44</v>
      </c>
      <c r="S16" s="85">
        <v>0.5</v>
      </c>
      <c r="T16" s="85">
        <v>1.5</v>
      </c>
      <c r="U16" s="85">
        <v>1</v>
      </c>
      <c r="V16" s="85">
        <v>-1</v>
      </c>
      <c r="W16" s="85">
        <v>1.5</v>
      </c>
      <c r="X16" s="85">
        <v>1</v>
      </c>
      <c r="Y16" s="85">
        <v>-1</v>
      </c>
      <c r="Z16" s="85">
        <v>0.5</v>
      </c>
      <c r="AA16" s="85">
        <v>1.5</v>
      </c>
      <c r="AB16" s="85">
        <v>1</v>
      </c>
      <c r="AC16" s="85">
        <v>-0.5</v>
      </c>
      <c r="AD16" s="85">
        <v>1</v>
      </c>
      <c r="AE16" s="85">
        <v>0.5</v>
      </c>
      <c r="AF16" s="85">
        <v>-1.5</v>
      </c>
      <c r="AG16" s="85">
        <v>36.729999999999997</v>
      </c>
      <c r="AH16" s="85">
        <v>37.82</v>
      </c>
      <c r="AI16" s="14">
        <f t="shared" si="8"/>
        <v>2.8399999999999963</v>
      </c>
      <c r="AJ16" s="14">
        <f t="shared" si="9"/>
        <v>4.3800000000000026</v>
      </c>
      <c r="AL16" s="103"/>
    </row>
    <row r="17" spans="1:78">
      <c r="A17" s="3">
        <v>44266.873374826391</v>
      </c>
      <c r="B17" s="4" t="s">
        <v>30</v>
      </c>
      <c r="C17" s="4" t="s">
        <v>45</v>
      </c>
      <c r="D17" s="10" t="s">
        <v>57</v>
      </c>
      <c r="E17" s="4" t="s">
        <v>24</v>
      </c>
      <c r="F17" s="85">
        <v>31.8</v>
      </c>
      <c r="G17" s="85">
        <v>25.3</v>
      </c>
      <c r="H17" s="85">
        <v>31.9</v>
      </c>
      <c r="I17" s="85">
        <f t="shared" si="10"/>
        <v>29.666666666666668</v>
      </c>
      <c r="J17" s="85">
        <v>-1</v>
      </c>
      <c r="K17" s="85">
        <v>-0.5</v>
      </c>
      <c r="L17" s="85">
        <v>1</v>
      </c>
      <c r="M17" s="85">
        <v>-0.5</v>
      </c>
      <c r="N17" s="85">
        <v>-0.5</v>
      </c>
      <c r="O17" s="85">
        <v>1.5</v>
      </c>
      <c r="P17" s="85">
        <v>1</v>
      </c>
      <c r="Q17" s="85">
        <v>33.42</v>
      </c>
      <c r="R17" s="85">
        <v>33.299999999999997</v>
      </c>
      <c r="S17" s="85">
        <v>0.5</v>
      </c>
      <c r="T17" s="85">
        <v>2</v>
      </c>
      <c r="U17" s="85">
        <v>0.5</v>
      </c>
      <c r="V17" s="85">
        <v>1.5</v>
      </c>
      <c r="W17" s="85">
        <v>1.5</v>
      </c>
      <c r="X17" s="85">
        <v>1.5</v>
      </c>
      <c r="Y17" s="85">
        <v>1</v>
      </c>
      <c r="Z17" s="85">
        <v>0</v>
      </c>
      <c r="AA17" s="85">
        <v>1</v>
      </c>
      <c r="AB17" s="85">
        <v>0</v>
      </c>
      <c r="AC17" s="85">
        <v>0</v>
      </c>
      <c r="AD17" s="85">
        <v>0.5</v>
      </c>
      <c r="AE17" s="85">
        <v>0.5</v>
      </c>
      <c r="AF17" s="85">
        <v>1</v>
      </c>
      <c r="AG17" s="85">
        <v>35.1</v>
      </c>
      <c r="AH17" s="85">
        <v>35.9</v>
      </c>
      <c r="AI17" s="14">
        <f t="shared" si="8"/>
        <v>1.6799999999999997</v>
      </c>
      <c r="AJ17" s="14">
        <f t="shared" si="9"/>
        <v>2.6000000000000014</v>
      </c>
      <c r="AL17" s="103"/>
    </row>
    <row r="18" spans="1:78">
      <c r="A18" s="3">
        <v>44266.880909050931</v>
      </c>
      <c r="B18" s="4" t="s">
        <v>22</v>
      </c>
      <c r="C18" s="4" t="s">
        <v>45</v>
      </c>
      <c r="D18" s="10" t="s">
        <v>57</v>
      </c>
      <c r="E18" s="4" t="s">
        <v>24</v>
      </c>
      <c r="F18" s="85">
        <v>30.5</v>
      </c>
      <c r="G18" s="85">
        <v>20.8</v>
      </c>
      <c r="H18" s="85">
        <v>30.7</v>
      </c>
      <c r="I18" s="85">
        <f t="shared" si="10"/>
        <v>27.333333333333332</v>
      </c>
      <c r="J18" s="85">
        <v>-0.5</v>
      </c>
      <c r="K18" s="85">
        <v>0</v>
      </c>
      <c r="L18" s="85">
        <v>0.5</v>
      </c>
      <c r="M18" s="85">
        <v>0.5</v>
      </c>
      <c r="N18" s="85">
        <v>0.5</v>
      </c>
      <c r="O18" s="85">
        <v>0</v>
      </c>
      <c r="P18" s="85">
        <v>0</v>
      </c>
      <c r="Q18" s="85">
        <v>34.14</v>
      </c>
      <c r="R18" s="85">
        <v>34.340000000000003</v>
      </c>
      <c r="S18" s="85">
        <v>0</v>
      </c>
      <c r="T18" s="85">
        <v>1.5</v>
      </c>
      <c r="U18" s="85">
        <v>0</v>
      </c>
      <c r="V18" s="85">
        <v>-0.5</v>
      </c>
      <c r="W18" s="85">
        <v>1</v>
      </c>
      <c r="X18" s="85">
        <v>1</v>
      </c>
      <c r="Y18" s="85">
        <v>-1</v>
      </c>
      <c r="Z18" s="85">
        <v>0.5</v>
      </c>
      <c r="AA18" s="85">
        <v>1</v>
      </c>
      <c r="AB18" s="85">
        <v>-0.5</v>
      </c>
      <c r="AC18" s="85">
        <v>-0.5</v>
      </c>
      <c r="AD18" s="85">
        <v>1</v>
      </c>
      <c r="AE18" s="85">
        <v>1</v>
      </c>
      <c r="AF18" s="85">
        <v>-0.5</v>
      </c>
      <c r="AG18" s="85">
        <v>36.090000000000003</v>
      </c>
      <c r="AH18" s="85">
        <v>37.44</v>
      </c>
      <c r="AI18" s="14">
        <f t="shared" si="8"/>
        <v>1.9500000000000028</v>
      </c>
      <c r="AJ18" s="14">
        <f t="shared" si="9"/>
        <v>3.0999999999999943</v>
      </c>
      <c r="AL18" s="103"/>
    </row>
    <row r="19" spans="1:78">
      <c r="A19" s="3">
        <v>44267.478413356483</v>
      </c>
      <c r="B19" s="4" t="s">
        <v>35</v>
      </c>
      <c r="C19" s="4" t="s">
        <v>45</v>
      </c>
      <c r="D19" s="10" t="s">
        <v>57</v>
      </c>
      <c r="E19" s="4" t="s">
        <v>24</v>
      </c>
      <c r="F19" s="85">
        <v>35.9</v>
      </c>
      <c r="G19" s="85">
        <v>34.700000000000003</v>
      </c>
      <c r="H19" s="85">
        <v>33.9</v>
      </c>
      <c r="I19" s="85">
        <f t="shared" si="10"/>
        <v>34.833333333333336</v>
      </c>
      <c r="J19" s="85">
        <v>0</v>
      </c>
      <c r="K19" s="85">
        <v>0</v>
      </c>
      <c r="L19" s="85">
        <v>0.5</v>
      </c>
      <c r="M19" s="85">
        <v>0</v>
      </c>
      <c r="N19" s="85">
        <v>0</v>
      </c>
      <c r="O19" s="85">
        <v>0</v>
      </c>
      <c r="P19" s="85">
        <v>0</v>
      </c>
      <c r="Q19" s="85">
        <v>33.840000000000003</v>
      </c>
      <c r="R19" s="85">
        <v>34.1</v>
      </c>
      <c r="S19" s="85">
        <v>0</v>
      </c>
      <c r="T19" s="85">
        <v>2</v>
      </c>
      <c r="U19" s="85">
        <v>0</v>
      </c>
      <c r="V19" s="85">
        <v>-2</v>
      </c>
      <c r="W19" s="85">
        <v>3</v>
      </c>
      <c r="X19" s="85">
        <v>3</v>
      </c>
      <c r="Y19" s="85">
        <v>-3</v>
      </c>
      <c r="Z19" s="85">
        <v>0.5</v>
      </c>
      <c r="AA19" s="85">
        <v>1</v>
      </c>
      <c r="AB19" s="85">
        <v>-0.5</v>
      </c>
      <c r="AC19" s="85">
        <v>-1.5</v>
      </c>
      <c r="AD19" s="85">
        <v>1</v>
      </c>
      <c r="AE19" s="85">
        <v>0.5</v>
      </c>
      <c r="AF19" s="85">
        <v>-1.5</v>
      </c>
      <c r="AG19" s="85">
        <v>37.35</v>
      </c>
      <c r="AH19" s="85">
        <v>38.380000000000003</v>
      </c>
      <c r="AI19" s="14">
        <f t="shared" si="8"/>
        <v>3.509999999999998</v>
      </c>
      <c r="AJ19" s="14">
        <f t="shared" si="9"/>
        <v>4.2800000000000011</v>
      </c>
      <c r="AL19" s="103"/>
    </row>
    <row r="20" spans="1:78">
      <c r="A20" s="3">
        <v>44267.648093437499</v>
      </c>
      <c r="B20" s="4" t="s">
        <v>40</v>
      </c>
      <c r="C20" s="4" t="s">
        <v>45</v>
      </c>
      <c r="D20" s="10" t="s">
        <v>57</v>
      </c>
      <c r="E20" s="4" t="s">
        <v>24</v>
      </c>
      <c r="F20" s="85">
        <v>33.700000000000003</v>
      </c>
      <c r="G20" s="85">
        <v>32</v>
      </c>
      <c r="H20" s="85">
        <v>32.200000000000003</v>
      </c>
      <c r="I20" s="85">
        <f t="shared" si="10"/>
        <v>32.633333333333333</v>
      </c>
      <c r="J20" s="85">
        <v>-1</v>
      </c>
      <c r="K20" s="85">
        <v>-0.5</v>
      </c>
      <c r="L20" s="85">
        <v>0.5</v>
      </c>
      <c r="M20" s="85">
        <v>0.5</v>
      </c>
      <c r="N20" s="85">
        <v>1</v>
      </c>
      <c r="O20" s="85">
        <v>0</v>
      </c>
      <c r="P20" s="85">
        <v>0</v>
      </c>
      <c r="Q20" s="85">
        <v>33.35</v>
      </c>
      <c r="R20" s="85">
        <v>33.020000000000003</v>
      </c>
      <c r="S20" s="85">
        <v>0.5</v>
      </c>
      <c r="T20" s="85">
        <v>1.5</v>
      </c>
      <c r="U20" s="85">
        <v>-0.5</v>
      </c>
      <c r="V20" s="85">
        <v>-1.5</v>
      </c>
      <c r="W20" s="85">
        <v>1.5</v>
      </c>
      <c r="X20" s="85">
        <v>1.5</v>
      </c>
      <c r="Y20" s="85">
        <v>-1</v>
      </c>
      <c r="Z20" s="85">
        <v>0.5</v>
      </c>
      <c r="AA20" s="85">
        <v>1.5</v>
      </c>
      <c r="AB20" s="85">
        <v>-0.5</v>
      </c>
      <c r="AC20" s="85">
        <v>-1</v>
      </c>
      <c r="AD20" s="85">
        <v>1.5</v>
      </c>
      <c r="AE20" s="85">
        <v>1</v>
      </c>
      <c r="AF20" s="85">
        <v>-1</v>
      </c>
      <c r="AG20" s="85">
        <v>34.93</v>
      </c>
      <c r="AH20" s="85">
        <v>36.96</v>
      </c>
      <c r="AI20" s="14">
        <f t="shared" si="8"/>
        <v>1.5799999999999983</v>
      </c>
      <c r="AJ20" s="14">
        <f t="shared" si="9"/>
        <v>3.9399999999999977</v>
      </c>
      <c r="AL20" s="103"/>
      <c r="AN20" s="192" t="s">
        <v>276</v>
      </c>
      <c r="AO20" s="193">
        <f>TTEST(W3:W12,AI48:AI57,2,1)</f>
        <v>7.794581541519882E-3</v>
      </c>
      <c r="AP20" s="195"/>
      <c r="AQ20" s="195"/>
      <c r="AR20" s="193">
        <f>TTEST(AJ12:AJ21,AJ48:AJ57,2,1)</f>
        <v>1.8782296883821856E-2</v>
      </c>
      <c r="AS20" s="195"/>
      <c r="AT20" s="195"/>
      <c r="AU20" s="193">
        <f>TTEST(AI36:AI45,AI72:AI81,2,1)</f>
        <v>0.80323641361501508</v>
      </c>
      <c r="AV20" s="195"/>
      <c r="AW20" s="195"/>
      <c r="AX20" s="193">
        <f>TTEST(AJ36:AJ45,AJ72:AJ81,2,1)</f>
        <v>0.91795695387837528</v>
      </c>
      <c r="AY20" s="195"/>
      <c r="AZ20" s="195"/>
      <c r="BA20" s="193">
        <f>TTEST(AI24:AI33,AI72:AI81,2,1)</f>
        <v>0.20948008251439432</v>
      </c>
      <c r="BB20" s="195"/>
      <c r="BC20" s="195"/>
      <c r="BD20" s="193">
        <f>TTEST(AJ24:AJ33,AJ60:AJ69,2,1)</f>
        <v>0.32008383464462153</v>
      </c>
      <c r="BE20" s="194"/>
      <c r="BF20" s="194"/>
    </row>
    <row r="21" spans="1:78">
      <c r="A21" s="3">
        <v>44267.713009502317</v>
      </c>
      <c r="B21" s="4" t="s">
        <v>31</v>
      </c>
      <c r="C21" s="4" t="s">
        <v>45</v>
      </c>
      <c r="D21" s="10" t="s">
        <v>57</v>
      </c>
      <c r="E21" s="4" t="s">
        <v>24</v>
      </c>
      <c r="F21" s="85">
        <v>33.1</v>
      </c>
      <c r="G21" s="85">
        <v>30.8</v>
      </c>
      <c r="H21" s="85">
        <v>31.6</v>
      </c>
      <c r="I21" s="85">
        <f t="shared" si="10"/>
        <v>31.833333333333332</v>
      </c>
      <c r="J21" s="85">
        <v>-0.5</v>
      </c>
      <c r="K21" s="85">
        <v>0</v>
      </c>
      <c r="L21" s="85">
        <v>0.5</v>
      </c>
      <c r="M21" s="85">
        <v>0</v>
      </c>
      <c r="N21" s="85">
        <v>0</v>
      </c>
      <c r="O21" s="85">
        <v>0</v>
      </c>
      <c r="P21" s="85">
        <v>0</v>
      </c>
      <c r="Q21" s="85">
        <v>34.1</v>
      </c>
      <c r="R21" s="85">
        <v>33.700000000000003</v>
      </c>
      <c r="S21" s="85">
        <v>0</v>
      </c>
      <c r="T21" s="85">
        <v>1</v>
      </c>
      <c r="U21" s="85">
        <v>0</v>
      </c>
      <c r="V21" s="85">
        <v>0.5</v>
      </c>
      <c r="W21" s="85">
        <v>1.5</v>
      </c>
      <c r="X21" s="85">
        <v>1</v>
      </c>
      <c r="Y21" s="85">
        <v>1</v>
      </c>
      <c r="Z21" s="85">
        <v>0.5</v>
      </c>
      <c r="AA21" s="85">
        <v>1</v>
      </c>
      <c r="AB21" s="85">
        <v>0.5</v>
      </c>
      <c r="AC21" s="85">
        <v>1</v>
      </c>
      <c r="AD21" s="85">
        <v>1</v>
      </c>
      <c r="AE21" s="85">
        <v>0.5</v>
      </c>
      <c r="AF21" s="85">
        <v>1</v>
      </c>
      <c r="AG21" s="85">
        <v>36.9</v>
      </c>
      <c r="AH21" s="85">
        <v>37.700000000000003</v>
      </c>
      <c r="AI21" s="14">
        <f t="shared" si="8"/>
        <v>2.7999999999999972</v>
      </c>
      <c r="AJ21" s="14">
        <f t="shared" si="9"/>
        <v>4</v>
      </c>
      <c r="AL21" s="103"/>
    </row>
    <row r="22" spans="1:78">
      <c r="A22" s="3">
        <v>44268.487827534722</v>
      </c>
      <c r="B22" s="4" t="s">
        <v>47</v>
      </c>
      <c r="C22" s="4" t="s">
        <v>45</v>
      </c>
      <c r="D22" s="10" t="s">
        <v>57</v>
      </c>
      <c r="E22" s="4" t="s">
        <v>24</v>
      </c>
      <c r="F22" s="85">
        <v>33.799999999999997</v>
      </c>
      <c r="G22" s="85">
        <v>34</v>
      </c>
      <c r="H22" s="85">
        <v>33.6</v>
      </c>
      <c r="I22" s="85">
        <f t="shared" si="10"/>
        <v>33.800000000000004</v>
      </c>
      <c r="J22" s="85">
        <v>-1</v>
      </c>
      <c r="K22" s="85">
        <v>-0.5</v>
      </c>
      <c r="L22" s="85">
        <v>1</v>
      </c>
      <c r="M22" s="85">
        <v>0</v>
      </c>
      <c r="N22" s="85">
        <v>0</v>
      </c>
      <c r="O22" s="85">
        <v>0</v>
      </c>
      <c r="P22" s="85">
        <v>0</v>
      </c>
      <c r="Q22" s="85">
        <v>32.450000000000003</v>
      </c>
      <c r="R22" s="85">
        <v>32.44</v>
      </c>
      <c r="S22" s="85">
        <v>0.5</v>
      </c>
      <c r="T22" s="85">
        <v>1</v>
      </c>
      <c r="U22" s="85">
        <v>0</v>
      </c>
      <c r="V22" s="85">
        <v>0</v>
      </c>
      <c r="W22" s="85">
        <v>1</v>
      </c>
      <c r="X22" s="85">
        <v>1</v>
      </c>
      <c r="Y22" s="85">
        <v>0</v>
      </c>
      <c r="Z22" s="85">
        <v>1</v>
      </c>
      <c r="AA22" s="85">
        <v>1.5</v>
      </c>
      <c r="AB22" s="85">
        <v>0</v>
      </c>
      <c r="AC22" s="85">
        <v>0</v>
      </c>
      <c r="AD22" s="85">
        <v>0.5</v>
      </c>
      <c r="AE22" s="85">
        <v>0.5</v>
      </c>
      <c r="AF22" s="85">
        <v>0</v>
      </c>
      <c r="AG22" s="85">
        <v>34.909999999999997</v>
      </c>
      <c r="AH22" s="85">
        <v>35.369999999999997</v>
      </c>
      <c r="AI22" s="14">
        <f t="shared" si="8"/>
        <v>2.4599999999999937</v>
      </c>
      <c r="AJ22" s="14">
        <f t="shared" si="9"/>
        <v>2.9299999999999997</v>
      </c>
      <c r="AL22" s="103"/>
    </row>
    <row r="23" spans="1:78">
      <c r="A23" s="3">
        <v>44268.711595069442</v>
      </c>
      <c r="B23" s="4" t="s">
        <v>43</v>
      </c>
      <c r="C23" s="4" t="s">
        <v>45</v>
      </c>
      <c r="D23" s="10" t="s">
        <v>57</v>
      </c>
      <c r="E23" s="4" t="s">
        <v>24</v>
      </c>
      <c r="F23" s="85">
        <v>36.1</v>
      </c>
      <c r="G23" s="85">
        <v>36.299999999999997</v>
      </c>
      <c r="H23" s="85">
        <v>37.700000000000003</v>
      </c>
      <c r="I23" s="85">
        <f t="shared" si="10"/>
        <v>36.700000000000003</v>
      </c>
      <c r="J23" s="85">
        <v>-0.5</v>
      </c>
      <c r="K23" s="85">
        <v>-1</v>
      </c>
      <c r="L23" s="85">
        <v>2</v>
      </c>
      <c r="M23" s="85">
        <v>0.5</v>
      </c>
      <c r="N23" s="85">
        <v>0.5</v>
      </c>
      <c r="O23" s="85">
        <v>-0.5</v>
      </c>
      <c r="P23" s="85">
        <v>-0.5</v>
      </c>
      <c r="Q23" s="85">
        <v>33.08</v>
      </c>
      <c r="R23" s="85">
        <v>32.840000000000003</v>
      </c>
      <c r="S23" s="85">
        <v>0.5</v>
      </c>
      <c r="T23" s="85">
        <v>2</v>
      </c>
      <c r="U23" s="85">
        <v>0</v>
      </c>
      <c r="V23" s="85">
        <v>-1.5</v>
      </c>
      <c r="W23" s="85">
        <v>2</v>
      </c>
      <c r="X23" s="85">
        <v>2</v>
      </c>
      <c r="Y23" s="85">
        <v>-2</v>
      </c>
      <c r="Z23" s="85">
        <v>1</v>
      </c>
      <c r="AA23" s="85">
        <v>2.5</v>
      </c>
      <c r="AB23" s="85">
        <v>-1</v>
      </c>
      <c r="AC23" s="85">
        <v>-2.5</v>
      </c>
      <c r="AD23" s="85">
        <v>2.5</v>
      </c>
      <c r="AE23" s="85">
        <v>2.5</v>
      </c>
      <c r="AF23" s="85">
        <v>-1.5</v>
      </c>
      <c r="AG23" s="85">
        <v>35.44</v>
      </c>
      <c r="AH23" s="85">
        <v>37.22</v>
      </c>
      <c r="AI23" s="14">
        <f t="shared" si="8"/>
        <v>2.3599999999999994</v>
      </c>
      <c r="AJ23" s="14">
        <f t="shared" si="9"/>
        <v>4.3799999999999955</v>
      </c>
      <c r="AL23" s="103"/>
      <c r="AN23" s="186" t="s">
        <v>466</v>
      </c>
    </row>
    <row r="24" spans="1:78" ht="12.9" thickBot="1">
      <c r="A24" s="3">
        <v>44268.718579247681</v>
      </c>
      <c r="B24" s="4" t="s">
        <v>44</v>
      </c>
      <c r="C24" s="4" t="s">
        <v>45</v>
      </c>
      <c r="D24" s="10" t="s">
        <v>57</v>
      </c>
      <c r="E24" s="4" t="s">
        <v>24</v>
      </c>
      <c r="F24" s="85">
        <v>34.5</v>
      </c>
      <c r="G24" s="85">
        <v>35.799999999999997</v>
      </c>
      <c r="H24" s="85">
        <v>34.799999999999997</v>
      </c>
      <c r="I24" s="85">
        <f t="shared" si="10"/>
        <v>35.033333333333331</v>
      </c>
      <c r="J24" s="85">
        <v>-1.5</v>
      </c>
      <c r="K24" s="85">
        <v>-1</v>
      </c>
      <c r="L24" s="85">
        <v>-1</v>
      </c>
      <c r="M24" s="85">
        <v>0</v>
      </c>
      <c r="N24" s="85">
        <v>0</v>
      </c>
      <c r="O24" s="85">
        <v>0</v>
      </c>
      <c r="P24" s="85">
        <v>0</v>
      </c>
      <c r="Q24" s="85">
        <v>33.74</v>
      </c>
      <c r="R24" s="85">
        <v>34.07</v>
      </c>
      <c r="S24" s="85">
        <v>0</v>
      </c>
      <c r="T24" s="85">
        <v>2.5</v>
      </c>
      <c r="U24" s="85">
        <v>0</v>
      </c>
      <c r="V24" s="85">
        <v>-1</v>
      </c>
      <c r="W24" s="85">
        <v>3</v>
      </c>
      <c r="X24" s="85">
        <v>2.5</v>
      </c>
      <c r="Y24" s="85">
        <v>-2</v>
      </c>
      <c r="Z24" s="85">
        <v>1</v>
      </c>
      <c r="AA24" s="85">
        <v>1.5</v>
      </c>
      <c r="AB24" s="85">
        <v>0</v>
      </c>
      <c r="AC24" s="85">
        <v>-1</v>
      </c>
      <c r="AD24" s="85">
        <v>2</v>
      </c>
      <c r="AE24" s="85">
        <v>1</v>
      </c>
      <c r="AF24" s="85">
        <v>-0.5</v>
      </c>
      <c r="AG24" s="85">
        <v>35.85</v>
      </c>
      <c r="AH24" s="85">
        <v>37.82</v>
      </c>
      <c r="AI24" s="14">
        <f t="shared" si="8"/>
        <v>2.1099999999999994</v>
      </c>
      <c r="AJ24" s="14">
        <f t="shared" si="9"/>
        <v>3.75</v>
      </c>
      <c r="AL24" s="103"/>
      <c r="AM24" s="91"/>
      <c r="AN24" s="91"/>
      <c r="AO24" s="91"/>
      <c r="AP24" s="91"/>
      <c r="AQ24" s="91"/>
      <c r="AR24" s="91"/>
      <c r="AS24" s="91"/>
      <c r="AT24" s="91"/>
      <c r="AU24" s="91"/>
      <c r="AV24" s="91"/>
      <c r="AW24" s="91"/>
      <c r="AX24" s="91"/>
      <c r="AY24" s="91"/>
      <c r="AZ24" s="91"/>
      <c r="BA24" s="91"/>
      <c r="BB24" s="91"/>
      <c r="BC24" s="91"/>
      <c r="BD24" s="91"/>
      <c r="BE24" s="91"/>
      <c r="BF24" s="91"/>
    </row>
    <row r="25" spans="1:78">
      <c r="A25" s="3"/>
      <c r="B25" s="83" t="s">
        <v>272</v>
      </c>
      <c r="C25" s="81" t="s">
        <v>45</v>
      </c>
      <c r="D25" s="84" t="s">
        <v>57</v>
      </c>
      <c r="E25" s="81" t="s">
        <v>24</v>
      </c>
      <c r="F25" s="86">
        <f t="shared" ref="F25:AJ25" si="11">AVERAGE(F15:F24)</f>
        <v>32.75</v>
      </c>
      <c r="G25" s="86">
        <f t="shared" si="11"/>
        <v>30.110000000000003</v>
      </c>
      <c r="H25" s="86">
        <f t="shared" si="11"/>
        <v>32.409999999999997</v>
      </c>
      <c r="I25" s="86">
        <f t="shared" ref="I25" si="12">AVERAGE(I15:I24)</f>
        <v>31.756666666666671</v>
      </c>
      <c r="J25" s="86">
        <f>AVERAGE(J15:J24)</f>
        <v>-0.5</v>
      </c>
      <c r="K25" s="86">
        <f t="shared" si="11"/>
        <v>-0.3</v>
      </c>
      <c r="L25" s="86">
        <f t="shared" si="11"/>
        <v>0.8</v>
      </c>
      <c r="M25" s="86">
        <f t="shared" si="11"/>
        <v>0.15</v>
      </c>
      <c r="N25" s="86">
        <f t="shared" si="11"/>
        <v>0.2</v>
      </c>
      <c r="O25" s="86">
        <f t="shared" si="11"/>
        <v>0.35</v>
      </c>
      <c r="P25" s="86">
        <f t="shared" si="11"/>
        <v>0.3</v>
      </c>
      <c r="Q25" s="86">
        <f t="shared" si="11"/>
        <v>33.590999999999994</v>
      </c>
      <c r="R25" s="86">
        <f t="shared" si="11"/>
        <v>33.405000000000001</v>
      </c>
      <c r="S25" s="86">
        <f t="shared" si="11"/>
        <v>0.3</v>
      </c>
      <c r="T25" s="86">
        <f t="shared" si="11"/>
        <v>1.75</v>
      </c>
      <c r="U25" s="86">
        <f t="shared" si="11"/>
        <v>0.05</v>
      </c>
      <c r="V25" s="86">
        <f t="shared" si="11"/>
        <v>-0.75</v>
      </c>
      <c r="W25" s="86">
        <f t="shared" si="11"/>
        <v>1.85</v>
      </c>
      <c r="X25" s="86">
        <f t="shared" si="11"/>
        <v>1.65</v>
      </c>
      <c r="Y25" s="86">
        <f t="shared" si="11"/>
        <v>-0.95</v>
      </c>
      <c r="Z25" s="86">
        <f t="shared" si="11"/>
        <v>0.6</v>
      </c>
      <c r="AA25" s="86">
        <f t="shared" si="11"/>
        <v>1.35</v>
      </c>
      <c r="AB25" s="86">
        <f t="shared" si="11"/>
        <v>-0.15</v>
      </c>
      <c r="AC25" s="86">
        <f t="shared" si="11"/>
        <v>-0.7</v>
      </c>
      <c r="AD25" s="86">
        <f t="shared" si="11"/>
        <v>1.2</v>
      </c>
      <c r="AE25" s="86">
        <f t="shared" si="11"/>
        <v>0.85</v>
      </c>
      <c r="AF25" s="86">
        <f t="shared" si="11"/>
        <v>-0.55000000000000004</v>
      </c>
      <c r="AG25" s="86">
        <f t="shared" si="11"/>
        <v>35.889000000000003</v>
      </c>
      <c r="AH25" s="86">
        <f t="shared" si="11"/>
        <v>36.921999999999997</v>
      </c>
      <c r="AI25" s="86">
        <f t="shared" si="11"/>
        <v>2.2979999999999992</v>
      </c>
      <c r="AJ25" s="86">
        <f t="shared" si="11"/>
        <v>3.5169999999999995</v>
      </c>
      <c r="AK25" s="102" t="s">
        <v>275</v>
      </c>
      <c r="AL25" s="106"/>
      <c r="AM25" s="190"/>
      <c r="AN25" s="92"/>
      <c r="AO25" s="308" t="s">
        <v>108</v>
      </c>
      <c r="AP25" s="304"/>
      <c r="AQ25" s="304"/>
      <c r="AR25" s="304"/>
      <c r="AS25" s="304"/>
      <c r="AT25" s="309"/>
      <c r="AU25" s="308" t="s">
        <v>109</v>
      </c>
      <c r="AV25" s="304"/>
      <c r="AW25" s="304"/>
      <c r="AX25" s="304"/>
      <c r="AY25" s="304"/>
      <c r="AZ25" s="309"/>
      <c r="BA25" s="304" t="s">
        <v>115</v>
      </c>
      <c r="BB25" s="304"/>
      <c r="BC25" s="304"/>
      <c r="BD25" s="304"/>
      <c r="BE25" s="304"/>
      <c r="BF25" s="304"/>
      <c r="BH25" s="92"/>
      <c r="BI25" s="308" t="s">
        <v>108</v>
      </c>
      <c r="BJ25" s="304"/>
      <c r="BK25" s="304"/>
      <c r="BL25" s="304"/>
      <c r="BM25" s="304"/>
      <c r="BN25" s="309"/>
      <c r="BO25" s="308" t="s">
        <v>109</v>
      </c>
      <c r="BP25" s="304"/>
      <c r="BQ25" s="304"/>
      <c r="BR25" s="304"/>
      <c r="BS25" s="304"/>
      <c r="BT25" s="309"/>
      <c r="BU25" s="304" t="s">
        <v>115</v>
      </c>
      <c r="BV25" s="304"/>
      <c r="BW25" s="304"/>
      <c r="BX25" s="304"/>
      <c r="BY25" s="304"/>
      <c r="BZ25" s="304"/>
    </row>
    <row r="26" spans="1:78" ht="12.9" thickBot="1">
      <c r="A26" s="3"/>
      <c r="B26" s="83" t="s">
        <v>273</v>
      </c>
      <c r="C26" s="81" t="s">
        <v>45</v>
      </c>
      <c r="D26" s="84" t="s">
        <v>57</v>
      </c>
      <c r="E26" s="81" t="s">
        <v>24</v>
      </c>
      <c r="F26" s="82">
        <f>STDEVP(F15:F24)</f>
        <v>2.8893770954999969</v>
      </c>
      <c r="G26" s="82">
        <f t="shared" ref="G26:AJ26" si="13">STDEVP(G15:G24)</f>
        <v>5.8664213963880831</v>
      </c>
      <c r="H26" s="82">
        <f t="shared" si="13"/>
        <v>2.8207977594999614</v>
      </c>
      <c r="I26" s="82">
        <f t="shared" ref="I26" si="14">STDEVP(I15:I24)</f>
        <v>3.7216797282947147</v>
      </c>
      <c r="J26" s="82">
        <f t="shared" si="13"/>
        <v>0.67082039324993692</v>
      </c>
      <c r="K26" s="82">
        <f t="shared" si="13"/>
        <v>0.45825756949558399</v>
      </c>
      <c r="L26" s="82">
        <f t="shared" si="13"/>
        <v>0.81240384046359604</v>
      </c>
      <c r="M26" s="82">
        <f t="shared" si="13"/>
        <v>0.32015621187164245</v>
      </c>
      <c r="N26" s="82">
        <f t="shared" si="13"/>
        <v>0.4</v>
      </c>
      <c r="O26" s="82">
        <f t="shared" si="13"/>
        <v>0.7433034373659253</v>
      </c>
      <c r="P26" s="82">
        <f t="shared" si="13"/>
        <v>0.67823299831252681</v>
      </c>
      <c r="Q26" s="82">
        <f t="shared" si="13"/>
        <v>0.49798493953130735</v>
      </c>
      <c r="R26" s="82">
        <f t="shared" si="13"/>
        <v>0.60526440503304113</v>
      </c>
      <c r="S26" s="82">
        <f t="shared" si="13"/>
        <v>0.2449489742783178</v>
      </c>
      <c r="T26" s="82">
        <f t="shared" si="13"/>
        <v>0.51234753829797997</v>
      </c>
      <c r="U26" s="82">
        <f t="shared" si="13"/>
        <v>0.41533119314590372</v>
      </c>
      <c r="V26" s="82">
        <f t="shared" si="13"/>
        <v>1.0781929326423914</v>
      </c>
      <c r="W26" s="82">
        <f t="shared" si="13"/>
        <v>0.70887234393789122</v>
      </c>
      <c r="X26" s="82">
        <f t="shared" si="13"/>
        <v>0.67268120235368556</v>
      </c>
      <c r="Y26" s="82">
        <f t="shared" si="13"/>
        <v>1.2338962679253065</v>
      </c>
      <c r="Z26" s="82">
        <f t="shared" si="13"/>
        <v>0.3</v>
      </c>
      <c r="AA26" s="82">
        <f t="shared" si="13"/>
        <v>0.45</v>
      </c>
      <c r="AB26" s="82">
        <f t="shared" si="13"/>
        <v>0.55000000000000004</v>
      </c>
      <c r="AC26" s="82">
        <f t="shared" si="13"/>
        <v>0.9</v>
      </c>
      <c r="AD26" s="82">
        <f t="shared" si="13"/>
        <v>0.6</v>
      </c>
      <c r="AE26" s="82">
        <f t="shared" si="13"/>
        <v>0.59371710435189584</v>
      </c>
      <c r="AF26" s="82">
        <f t="shared" si="13"/>
        <v>0.90691785736085273</v>
      </c>
      <c r="AG26" s="82">
        <f t="shared" si="13"/>
        <v>0.81838194017219135</v>
      </c>
      <c r="AH26" s="82">
        <f t="shared" si="13"/>
        <v>1.1619363149501793</v>
      </c>
      <c r="AI26" s="82">
        <f t="shared" si="13"/>
        <v>0.58892783938272053</v>
      </c>
      <c r="AJ26" s="82">
        <f t="shared" si="13"/>
        <v>0.82531266802345749</v>
      </c>
      <c r="AK26" s="101">
        <f>TTEST(AI15:AI24,AJ15:AJ24,2,1)</f>
        <v>3.4109908068199682E-4</v>
      </c>
      <c r="AL26" s="105"/>
      <c r="AM26" s="93"/>
      <c r="AN26" s="93"/>
      <c r="AO26" s="305" t="s">
        <v>156</v>
      </c>
      <c r="AP26" s="306"/>
      <c r="AQ26" s="306"/>
      <c r="AR26" s="306" t="s">
        <v>158</v>
      </c>
      <c r="AS26" s="306"/>
      <c r="AT26" s="307"/>
      <c r="AU26" s="305" t="s">
        <v>158</v>
      </c>
      <c r="AV26" s="306"/>
      <c r="AW26" s="306"/>
      <c r="AX26" s="306" t="s">
        <v>157</v>
      </c>
      <c r="AY26" s="306"/>
      <c r="AZ26" s="307"/>
      <c r="BA26" s="306" t="s">
        <v>156</v>
      </c>
      <c r="BB26" s="306"/>
      <c r="BC26" s="306"/>
      <c r="BD26" s="306" t="s">
        <v>157</v>
      </c>
      <c r="BE26" s="306"/>
      <c r="BF26" s="306"/>
      <c r="BH26" s="93"/>
      <c r="BI26" s="305" t="s">
        <v>156</v>
      </c>
      <c r="BJ26" s="306"/>
      <c r="BK26" s="306"/>
      <c r="BL26" s="306" t="s">
        <v>158</v>
      </c>
      <c r="BM26" s="306"/>
      <c r="BN26" s="307"/>
      <c r="BO26" s="305" t="s">
        <v>158</v>
      </c>
      <c r="BP26" s="306"/>
      <c r="BQ26" s="306"/>
      <c r="BR26" s="306" t="s">
        <v>157</v>
      </c>
      <c r="BS26" s="306"/>
      <c r="BT26" s="307"/>
      <c r="BU26" s="306" t="s">
        <v>156</v>
      </c>
      <c r="BV26" s="306"/>
      <c r="BW26" s="306"/>
      <c r="BX26" s="306" t="s">
        <v>157</v>
      </c>
      <c r="BY26" s="306"/>
      <c r="BZ26" s="306"/>
    </row>
    <row r="27" spans="1:78" ht="12.9" thickTop="1">
      <c r="A27" s="3">
        <v>44266.479764479169</v>
      </c>
      <c r="B27" s="4" t="s">
        <v>36</v>
      </c>
      <c r="C27" s="4" t="s">
        <v>45</v>
      </c>
      <c r="D27" s="10" t="s">
        <v>57</v>
      </c>
      <c r="E27" s="4" t="s">
        <v>25</v>
      </c>
      <c r="F27" s="85">
        <v>24.1</v>
      </c>
      <c r="G27" s="85">
        <v>23.5</v>
      </c>
      <c r="H27" s="85">
        <v>24.5</v>
      </c>
      <c r="I27" s="85">
        <f>AVERAGE(F27:H27)</f>
        <v>24.033333333333331</v>
      </c>
      <c r="J27" s="85">
        <v>0</v>
      </c>
      <c r="K27" s="85">
        <v>0</v>
      </c>
      <c r="L27" s="85">
        <v>2</v>
      </c>
      <c r="M27" s="85">
        <v>0</v>
      </c>
      <c r="N27" s="85">
        <v>0</v>
      </c>
      <c r="O27" s="85">
        <v>2</v>
      </c>
      <c r="P27" s="85">
        <v>2</v>
      </c>
      <c r="Q27" s="85">
        <v>34.83</v>
      </c>
      <c r="R27" s="85">
        <v>34.19</v>
      </c>
      <c r="S27" s="85">
        <v>2</v>
      </c>
      <c r="T27" s="85">
        <v>3</v>
      </c>
      <c r="U27" s="85">
        <v>-1.5</v>
      </c>
      <c r="V27" s="85">
        <v>-2.5</v>
      </c>
      <c r="W27" s="85">
        <v>2.5</v>
      </c>
      <c r="X27" s="85">
        <v>2</v>
      </c>
      <c r="Y27" s="85">
        <v>-0.5</v>
      </c>
      <c r="Z27" s="85">
        <v>1.5</v>
      </c>
      <c r="AA27" s="85">
        <v>1</v>
      </c>
      <c r="AB27" s="85">
        <v>-1.5</v>
      </c>
      <c r="AC27" s="85">
        <v>-0.5</v>
      </c>
      <c r="AD27" s="85">
        <v>-1</v>
      </c>
      <c r="AE27" s="85">
        <v>-0.5</v>
      </c>
      <c r="AF27" s="85">
        <v>0.5</v>
      </c>
      <c r="AG27" s="85">
        <v>36.11</v>
      </c>
      <c r="AH27" s="85">
        <v>35.33</v>
      </c>
      <c r="AI27" s="14">
        <f>AG27-Q27</f>
        <v>1.2800000000000011</v>
      </c>
      <c r="AJ27" s="14">
        <f>AH27-R27</f>
        <v>1.1400000000000006</v>
      </c>
      <c r="AL27" s="103"/>
      <c r="AM27" s="300" t="s">
        <v>465</v>
      </c>
      <c r="AN27" s="94" t="s">
        <v>155</v>
      </c>
      <c r="AO27" s="197">
        <f>AVERAGE(M$3:M$12)</f>
        <v>0.15</v>
      </c>
      <c r="AP27" s="95" t="s">
        <v>274</v>
      </c>
      <c r="AQ27" s="187">
        <f>STDEVP(M$3:M$12)</f>
        <v>0.32015621187164245</v>
      </c>
      <c r="AR27" s="95">
        <f>AVERAGE(N$3:N$12)</f>
        <v>0.15</v>
      </c>
      <c r="AS27" s="95" t="s">
        <v>274</v>
      </c>
      <c r="AT27" s="198">
        <f>STDEVP(N$3:N$12)</f>
        <v>0.32015621187164245</v>
      </c>
      <c r="AU27" s="202">
        <f>AVERAGE(M$27:M$36)</f>
        <v>7.1428571428571425E-2</v>
      </c>
      <c r="AV27" s="97" t="s">
        <v>274</v>
      </c>
      <c r="AW27" s="187">
        <f>STDEVP(M$15:M$24)</f>
        <v>0.32015621187164245</v>
      </c>
      <c r="AX27" s="97">
        <f>AVERAGE(N$27:N$36)</f>
        <v>7.1428571428571425E-2</v>
      </c>
      <c r="AY27" s="97" t="s">
        <v>274</v>
      </c>
      <c r="AZ27" s="203">
        <f>STDEVP(N$27:N$36)</f>
        <v>0.49487165930539351</v>
      </c>
      <c r="BA27" s="97">
        <f>AVERAGE(M$15:M$24)</f>
        <v>0.15</v>
      </c>
      <c r="BB27" s="97" t="s">
        <v>274</v>
      </c>
      <c r="BC27" s="187">
        <f>STDEVP(M$15:M$24)</f>
        <v>0.32015621187164245</v>
      </c>
      <c r="BD27" s="97">
        <f>AVERAGE(N$15:N$24)</f>
        <v>0.2</v>
      </c>
      <c r="BE27" s="97" t="s">
        <v>274</v>
      </c>
      <c r="BF27" s="187">
        <f>STDEVP(N$15:N$24)</f>
        <v>0.4</v>
      </c>
      <c r="BH27" s="94" t="s">
        <v>155</v>
      </c>
      <c r="BI27" s="197">
        <f>AVERAGE(J$3:J$12)</f>
        <v>-0.4</v>
      </c>
      <c r="BJ27" s="95" t="s">
        <v>274</v>
      </c>
      <c r="BK27" s="187">
        <f>STDEVP(AH$3:AH$12)</f>
        <v>0.65078106917764755</v>
      </c>
      <c r="BL27" s="95">
        <f>AVERAGE(AI$3:AI$12)</f>
        <v>2.8000000000000025</v>
      </c>
      <c r="BM27" s="95" t="s">
        <v>274</v>
      </c>
      <c r="BN27" s="198">
        <f>STDEVP(AI$3:AI$12)</f>
        <v>0.6755738301621822</v>
      </c>
      <c r="BO27" s="202">
        <f>AVERAGE(AH$27:AH$36)</f>
        <v>37.468999999999994</v>
      </c>
      <c r="BP27" s="97" t="s">
        <v>274</v>
      </c>
      <c r="BQ27" s="187">
        <f>STDEVP(AH$15:AH$24)</f>
        <v>1.1619363149501793</v>
      </c>
      <c r="BR27" s="97">
        <f>AVERAGE(AI$27:AI$36)</f>
        <v>2.9399999999999991</v>
      </c>
      <c r="BS27" s="97" t="s">
        <v>274</v>
      </c>
      <c r="BT27" s="203">
        <f>STDEVP(AI$27:AI$36)</f>
        <v>0.72063860568248628</v>
      </c>
      <c r="BU27" s="97">
        <f>AVERAGE(AH$15:AH$24)</f>
        <v>36.921999999999997</v>
      </c>
      <c r="BV27" s="97" t="s">
        <v>274</v>
      </c>
      <c r="BW27" s="187">
        <f>STDEVP(AH$15:AH$24)</f>
        <v>1.1619363149501793</v>
      </c>
      <c r="BX27" s="97">
        <f>AVERAGE(AI$15:AI$24)</f>
        <v>2.2979999999999992</v>
      </c>
      <c r="BY27" s="97" t="s">
        <v>274</v>
      </c>
      <c r="BZ27" s="187">
        <f>STDEVP(AI$15:AI$24)</f>
        <v>0.58892783938272053</v>
      </c>
    </row>
    <row r="28" spans="1:78">
      <c r="A28" s="3">
        <v>44266.592267106476</v>
      </c>
      <c r="B28" s="4" t="s">
        <v>38</v>
      </c>
      <c r="C28" s="4" t="s">
        <v>45</v>
      </c>
      <c r="D28" s="10" t="s">
        <v>57</v>
      </c>
      <c r="E28" s="4" t="s">
        <v>25</v>
      </c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7">
        <v>33.89</v>
      </c>
      <c r="R28" s="87">
        <v>33.44</v>
      </c>
      <c r="S28" s="88">
        <v>1.5</v>
      </c>
      <c r="T28" s="88">
        <v>2</v>
      </c>
      <c r="U28" s="88">
        <v>1</v>
      </c>
      <c r="V28" s="88">
        <v>1.5</v>
      </c>
      <c r="W28" s="88">
        <v>1</v>
      </c>
      <c r="X28" s="88">
        <v>1</v>
      </c>
      <c r="Y28" s="88">
        <v>-1.5</v>
      </c>
      <c r="Z28" s="88">
        <v>1</v>
      </c>
      <c r="AA28" s="88">
        <v>2</v>
      </c>
      <c r="AB28" s="88">
        <v>-1</v>
      </c>
      <c r="AC28" s="88">
        <v>-1.5</v>
      </c>
      <c r="AD28" s="88">
        <v>1.5</v>
      </c>
      <c r="AE28" s="88">
        <v>1</v>
      </c>
      <c r="AF28" s="88">
        <v>-1.5</v>
      </c>
      <c r="AG28" s="88">
        <v>37.01</v>
      </c>
      <c r="AH28" s="88">
        <v>38.32</v>
      </c>
      <c r="AI28" s="87">
        <f t="shared" ref="AI28:AI36" si="15">AG28-Q28</f>
        <v>3.1199999999999974</v>
      </c>
      <c r="AJ28" s="87">
        <f t="shared" ref="AJ28:AJ36" si="16">AH28-R28</f>
        <v>4.8800000000000026</v>
      </c>
      <c r="AL28" s="107"/>
      <c r="AM28" s="301"/>
      <c r="AN28" s="98" t="s">
        <v>154</v>
      </c>
      <c r="AO28" s="197">
        <f>AVERAGE(M$39:M$48)</f>
        <v>0.25</v>
      </c>
      <c r="AP28" s="95" t="s">
        <v>274</v>
      </c>
      <c r="AQ28" s="188">
        <f>STDEVP(N$39:N$48)</f>
        <v>0.81394102980498528</v>
      </c>
      <c r="AR28" s="95">
        <f>AVERAGE(N$39:N$48)</f>
        <v>0.25</v>
      </c>
      <c r="AS28" s="95" t="s">
        <v>274</v>
      </c>
      <c r="AT28" s="199">
        <f>STDEVP(N$39:N$48)</f>
        <v>0.81394102980498528</v>
      </c>
      <c r="AU28" s="197">
        <f>AVERAGE(M$63:M$72)</f>
        <v>0</v>
      </c>
      <c r="AV28" s="95" t="s">
        <v>274</v>
      </c>
      <c r="AW28" s="188">
        <f>STDEVP(M$63:M$72)</f>
        <v>0.70710678118654757</v>
      </c>
      <c r="AX28" s="95">
        <f>AVERAGE(N$63:N$72)</f>
        <v>-0.05</v>
      </c>
      <c r="AY28" s="95" t="s">
        <v>274</v>
      </c>
      <c r="AZ28" s="204">
        <f>STDEVP(N$63:N$72)</f>
        <v>0.61032778078668515</v>
      </c>
      <c r="BA28" s="95">
        <f>AVERAGE(M$51:M$60)</f>
        <v>-0.05</v>
      </c>
      <c r="BB28" s="95" t="s">
        <v>274</v>
      </c>
      <c r="BC28" s="188">
        <f>STDEVP(M$51:M$60)</f>
        <v>0.68738635424337602</v>
      </c>
      <c r="BD28" s="95">
        <f>AVERAGE(N$51:N$60)</f>
        <v>-0.15</v>
      </c>
      <c r="BE28" s="95" t="s">
        <v>274</v>
      </c>
      <c r="BF28" s="188">
        <f>STDEVP(N$51:N$60)</f>
        <v>0.67268120235368556</v>
      </c>
      <c r="BH28" s="98" t="s">
        <v>154</v>
      </c>
      <c r="BI28" s="197">
        <f>AVERAGE(AH$39:AH$48)</f>
        <v>35.322000000000003</v>
      </c>
      <c r="BJ28" s="95" t="s">
        <v>274</v>
      </c>
      <c r="BK28" s="188">
        <f>STDEVP(AI$39:AI$48)</f>
        <v>0.6400593722460437</v>
      </c>
      <c r="BL28" s="95">
        <f>AVERAGE(AI$39:AI$48)</f>
        <v>2.6120000000000005</v>
      </c>
      <c r="BM28" s="95" t="s">
        <v>274</v>
      </c>
      <c r="BN28" s="199">
        <f>STDEVP(AI$39:AI$48)</f>
        <v>0.6400593722460437</v>
      </c>
      <c r="BO28" s="197">
        <f>AVERAGE(AH$63:AH$72)</f>
        <v>36.166000000000004</v>
      </c>
      <c r="BP28" s="95" t="s">
        <v>274</v>
      </c>
      <c r="BQ28" s="188">
        <f>STDEVP(AH$63:AH$72)</f>
        <v>1.9867319899775122</v>
      </c>
      <c r="BR28" s="95">
        <f>AVERAGE(AI$63:AI$72)</f>
        <v>2.9249999999999998</v>
      </c>
      <c r="BS28" s="95" t="s">
        <v>274</v>
      </c>
      <c r="BT28" s="204">
        <f>STDEVP(AI$63:AI$72)</f>
        <v>0.5587351787743442</v>
      </c>
      <c r="BU28" s="95">
        <f>AVERAGE(AH$51:AH$60)</f>
        <v>35.228000000000002</v>
      </c>
      <c r="BV28" s="95" t="s">
        <v>274</v>
      </c>
      <c r="BW28" s="188">
        <f>STDEVP(AH$51:AH$60)</f>
        <v>1.4074146510534848</v>
      </c>
      <c r="BX28" s="95">
        <f>AVERAGE(AI$51:AI$60)</f>
        <v>2.1089999999999995</v>
      </c>
      <c r="BY28" s="95" t="s">
        <v>274</v>
      </c>
      <c r="BZ28" s="188">
        <f>STDEVP(AI$51:AI$60)</f>
        <v>0.69993499698186223</v>
      </c>
    </row>
    <row r="29" spans="1:78" ht="12.9" thickBot="1">
      <c r="A29" s="3">
        <v>44266.859069282407</v>
      </c>
      <c r="B29" s="4" t="s">
        <v>30</v>
      </c>
      <c r="C29" s="4" t="s">
        <v>45</v>
      </c>
      <c r="D29" s="10" t="s">
        <v>57</v>
      </c>
      <c r="E29" s="4" t="s">
        <v>25</v>
      </c>
      <c r="F29" s="85">
        <v>32.200000000000003</v>
      </c>
      <c r="G29" s="85">
        <v>32.200000000000003</v>
      </c>
      <c r="H29" s="85">
        <v>30.9</v>
      </c>
      <c r="I29" s="85">
        <f t="shared" ref="I29:I36" si="17">AVERAGE(F29:H29)</f>
        <v>31.766666666666669</v>
      </c>
      <c r="J29" s="85"/>
      <c r="K29" s="85"/>
      <c r="L29" s="85"/>
      <c r="M29" s="85"/>
      <c r="N29" s="85"/>
      <c r="O29" s="85"/>
      <c r="P29" s="85"/>
      <c r="Q29" s="87">
        <v>33.42</v>
      </c>
      <c r="R29" s="87">
        <v>33.299999999999997</v>
      </c>
      <c r="S29" s="85">
        <v>1</v>
      </c>
      <c r="T29" s="85">
        <v>1.5</v>
      </c>
      <c r="U29" s="85">
        <v>0.5</v>
      </c>
      <c r="V29" s="85">
        <v>1</v>
      </c>
      <c r="W29" s="85">
        <v>1</v>
      </c>
      <c r="X29" s="85">
        <v>1</v>
      </c>
      <c r="Y29" s="85">
        <v>1</v>
      </c>
      <c r="Z29" s="85">
        <v>1</v>
      </c>
      <c r="AA29" s="85">
        <v>1.5</v>
      </c>
      <c r="AB29" s="85">
        <v>1</v>
      </c>
      <c r="AC29" s="85">
        <v>1.5</v>
      </c>
      <c r="AD29" s="85">
        <v>1</v>
      </c>
      <c r="AE29" s="85">
        <v>1</v>
      </c>
      <c r="AF29" s="85">
        <v>2</v>
      </c>
      <c r="AG29" s="85">
        <v>37</v>
      </c>
      <c r="AH29" s="85">
        <v>37.299999999999997</v>
      </c>
      <c r="AI29" s="87">
        <f t="shared" si="15"/>
        <v>3.5799999999999983</v>
      </c>
      <c r="AJ29" s="87">
        <f t="shared" si="16"/>
        <v>4</v>
      </c>
      <c r="AL29" s="107"/>
      <c r="AM29" s="302"/>
      <c r="AN29" s="99" t="s">
        <v>153</v>
      </c>
      <c r="AO29" s="200">
        <f>AVERAGE(M$3:M$12,M$39:M$48)</f>
        <v>0.2</v>
      </c>
      <c r="AP29" s="100" t="s">
        <v>274</v>
      </c>
      <c r="AQ29" s="189">
        <f>STDEVP(M$3:M$12,M$39:M$48)</f>
        <v>0.62048368229954287</v>
      </c>
      <c r="AR29" s="100">
        <f>AVERAGE(N$3:N$12,N$39:N$48)</f>
        <v>0.2</v>
      </c>
      <c r="AS29" s="100" t="s">
        <v>274</v>
      </c>
      <c r="AT29" s="201">
        <f>STDEVP(N$3:N$12,N$39:N$48)</f>
        <v>0.62048368229954287</v>
      </c>
      <c r="AU29" s="200">
        <f>AVERAGE(M$27:M$36,M$63:M$72)</f>
        <v>2.9411764705882353E-2</v>
      </c>
      <c r="AV29" s="100" t="s">
        <v>274</v>
      </c>
      <c r="AW29" s="189">
        <f>STDEVP(M$27:M$36,M$63:M$72)</f>
        <v>0.62943925173625581</v>
      </c>
      <c r="AX29" s="100">
        <f>AVERAGE(N$27:N$36,N$63:N$72)</f>
        <v>0</v>
      </c>
      <c r="AY29" s="100" t="s">
        <v>274</v>
      </c>
      <c r="AZ29" s="205">
        <f>STDEVP(N$27:N$36,N$63:N$72)</f>
        <v>0.56879645899452103</v>
      </c>
      <c r="BA29" s="100">
        <f>AVERAGE(M$15:M$24,M$51:M$60)</f>
        <v>0.05</v>
      </c>
      <c r="BB29" s="100" t="s">
        <v>274</v>
      </c>
      <c r="BC29" s="189">
        <f>STDEVP(M$15:M$24,M$63:M$72)</f>
        <v>0.55396299515400849</v>
      </c>
      <c r="BD29" s="100">
        <f>AVERAGE(N$15:N$24,N$51:N$60)</f>
        <v>2.5000000000000001E-2</v>
      </c>
      <c r="BE29" s="100" t="s">
        <v>274</v>
      </c>
      <c r="BF29" s="189">
        <f>STDEVP(N$15:N$24,N$63:N$72)</f>
        <v>0.53091901453988255</v>
      </c>
      <c r="BH29" s="99" t="s">
        <v>153</v>
      </c>
      <c r="BI29" s="200">
        <f>AVERAGE(AH$3:AH$12,AH$39:AH$48)</f>
        <v>35.92</v>
      </c>
      <c r="BJ29" s="100" t="s">
        <v>274</v>
      </c>
      <c r="BK29" s="189">
        <f>STDEVP(AH$3:AH$12,AH$39:AH$48)</f>
        <v>1.4535989818378379</v>
      </c>
      <c r="BL29" s="100">
        <f>AVERAGE(AI$3:AI$12,AI$39:AI$48)</f>
        <v>2.7060000000000008</v>
      </c>
      <c r="BM29" s="100" t="s">
        <v>274</v>
      </c>
      <c r="BN29" s="201">
        <f>STDEVP(AI$3:AI$12,AI$39:AI$48)</f>
        <v>0.66473603783757851</v>
      </c>
      <c r="BO29" s="200">
        <f>AVERAGE(AH$27:AH$36,AH$63:AH$72)</f>
        <v>36.817500000000003</v>
      </c>
      <c r="BP29" s="100" t="s">
        <v>274</v>
      </c>
      <c r="BQ29" s="189">
        <f>STDEVP(AH$27:AH$36,AH$63:AH$72)</f>
        <v>1.6785168304190468</v>
      </c>
      <c r="BR29" s="100">
        <f>AVERAGE(AI$27:AI$36,AI$63:AI$72)</f>
        <v>2.9325000000000001</v>
      </c>
      <c r="BS29" s="100" t="s">
        <v>274</v>
      </c>
      <c r="BT29" s="205">
        <f>STDEVP(AI$27:AI$36,AI$63:AI$72)</f>
        <v>0.64483234255114441</v>
      </c>
      <c r="BU29" s="100">
        <f>AVERAGE(AH$15:AH$24,AH$51:AH$60)</f>
        <v>36.075000000000003</v>
      </c>
      <c r="BV29" s="100" t="s">
        <v>274</v>
      </c>
      <c r="BW29" s="189">
        <f>STDEVP(AH$15:AH$24,AH$63:AH$72)</f>
        <v>1.6707734735744415</v>
      </c>
      <c r="BX29" s="100">
        <f>AVERAGE(AI$15:AI$24,AI$51:AI$60)</f>
        <v>2.2034999999999991</v>
      </c>
      <c r="BY29" s="100" t="s">
        <v>274</v>
      </c>
      <c r="BZ29" s="189">
        <f>STDEVP(AI$15:AI$24,AI$63:AI$72)</f>
        <v>0.65405867473797696</v>
      </c>
    </row>
    <row r="30" spans="1:78">
      <c r="A30" s="3">
        <v>44266.86679615741</v>
      </c>
      <c r="B30" s="4" t="s">
        <v>22</v>
      </c>
      <c r="C30" s="4" t="s">
        <v>45</v>
      </c>
      <c r="D30" s="10" t="s">
        <v>57</v>
      </c>
      <c r="E30" s="4" t="s">
        <v>25</v>
      </c>
      <c r="F30" s="85">
        <v>21.8</v>
      </c>
      <c r="G30" s="85">
        <v>31.4</v>
      </c>
      <c r="H30" s="85">
        <v>31.9</v>
      </c>
      <c r="I30" s="85">
        <f t="shared" si="17"/>
        <v>28.366666666666664</v>
      </c>
      <c r="J30" s="85">
        <v>-0.5</v>
      </c>
      <c r="K30" s="85">
        <v>-0.5</v>
      </c>
      <c r="L30" s="85">
        <v>1</v>
      </c>
      <c r="M30" s="85">
        <v>0.5</v>
      </c>
      <c r="N30" s="85">
        <v>0.5</v>
      </c>
      <c r="O30" s="85">
        <v>0</v>
      </c>
      <c r="P30" s="85">
        <v>0</v>
      </c>
      <c r="Q30" s="85">
        <v>34.340000000000003</v>
      </c>
      <c r="R30" s="85">
        <v>34.33</v>
      </c>
      <c r="S30" s="85">
        <v>0.5</v>
      </c>
      <c r="T30" s="85">
        <v>1.5</v>
      </c>
      <c r="U30" s="85">
        <v>0</v>
      </c>
      <c r="V30" s="85">
        <v>-0.5</v>
      </c>
      <c r="W30" s="85">
        <v>1</v>
      </c>
      <c r="X30" s="85">
        <v>1</v>
      </c>
      <c r="Y30" s="85">
        <v>-0.5</v>
      </c>
      <c r="Z30" s="85">
        <v>1.5</v>
      </c>
      <c r="AA30" s="85">
        <v>1.5</v>
      </c>
      <c r="AB30" s="85">
        <v>-1</v>
      </c>
      <c r="AC30" s="85">
        <v>-1</v>
      </c>
      <c r="AD30" s="85">
        <v>0</v>
      </c>
      <c r="AE30" s="85">
        <v>0</v>
      </c>
      <c r="AF30" s="85">
        <v>-0.5</v>
      </c>
      <c r="AG30" s="85">
        <v>36.99</v>
      </c>
      <c r="AH30" s="85">
        <v>37.119999999999997</v>
      </c>
      <c r="AI30" s="14">
        <f t="shared" si="15"/>
        <v>2.6499999999999986</v>
      </c>
      <c r="AJ30" s="14">
        <f t="shared" si="16"/>
        <v>2.7899999999999991</v>
      </c>
      <c r="AL30" s="103"/>
      <c r="AM30" s="303" t="s">
        <v>468</v>
      </c>
      <c r="AN30" s="94" t="s">
        <v>155</v>
      </c>
      <c r="AO30" s="197">
        <f>AVERAGE(S$3:S$12)</f>
        <v>0.8</v>
      </c>
      <c r="AP30" s="95" t="s">
        <v>274</v>
      </c>
      <c r="AQ30" s="187">
        <f>STDEVP(S$3:S$12)</f>
        <v>0.45825756949558399</v>
      </c>
      <c r="AR30" s="95">
        <f>AVERAGE(T$3:T$12)</f>
        <v>1.35</v>
      </c>
      <c r="AS30" s="95" t="s">
        <v>274</v>
      </c>
      <c r="AT30" s="198">
        <f>STDEVP(T$3:T$12)</f>
        <v>0.67268120235368556</v>
      </c>
      <c r="AU30" s="202">
        <f>AVERAGE(S$27:S$36)</f>
        <v>1.05</v>
      </c>
      <c r="AV30" s="97" t="s">
        <v>274</v>
      </c>
      <c r="AW30" s="187">
        <f>STDEVP(S$15:S$24)</f>
        <v>0.2449489742783178</v>
      </c>
      <c r="AX30" s="97">
        <f>AVERAGE(T$27:T$36)</f>
        <v>1.8</v>
      </c>
      <c r="AY30" s="97" t="s">
        <v>274</v>
      </c>
      <c r="AZ30" s="203">
        <f>STDEVP(T$27:T$36)</f>
        <v>0.6</v>
      </c>
      <c r="BA30" s="97">
        <f>AVERAGE(S$15:S$24)</f>
        <v>0.3</v>
      </c>
      <c r="BB30" s="97" t="s">
        <v>274</v>
      </c>
      <c r="BC30" s="187">
        <f>STDEVP(S$15:S$24)</f>
        <v>0.2449489742783178</v>
      </c>
      <c r="BD30" s="97">
        <f>AVERAGE(T$15:T$24)</f>
        <v>1.75</v>
      </c>
      <c r="BE30" s="97" t="s">
        <v>274</v>
      </c>
      <c r="BF30" s="187">
        <f>STDEVP(T$15:T$24)</f>
        <v>0.51234753829797997</v>
      </c>
    </row>
    <row r="31" spans="1:78">
      <c r="A31" s="3">
        <v>44267.464630277776</v>
      </c>
      <c r="B31" s="4" t="s">
        <v>35</v>
      </c>
      <c r="C31" s="4" t="s">
        <v>45</v>
      </c>
      <c r="D31" s="10" t="s">
        <v>57</v>
      </c>
      <c r="E31" s="4" t="s">
        <v>25</v>
      </c>
      <c r="F31" s="85">
        <v>33.9</v>
      </c>
      <c r="G31" s="85">
        <v>33.9</v>
      </c>
      <c r="H31" s="85">
        <v>33.299999999999997</v>
      </c>
      <c r="I31" s="85">
        <f t="shared" si="17"/>
        <v>33.699999999999996</v>
      </c>
      <c r="J31" s="85">
        <v>-0.5</v>
      </c>
      <c r="K31" s="85">
        <v>-0.5</v>
      </c>
      <c r="L31" s="85">
        <v>1</v>
      </c>
      <c r="M31" s="85">
        <v>0</v>
      </c>
      <c r="N31" s="85">
        <v>0</v>
      </c>
      <c r="O31" s="85">
        <v>0</v>
      </c>
      <c r="P31" s="85">
        <v>0</v>
      </c>
      <c r="Q31" s="85">
        <v>33.770000000000003</v>
      </c>
      <c r="R31" s="85">
        <v>33.78</v>
      </c>
      <c r="S31" s="85">
        <v>1.5</v>
      </c>
      <c r="T31" s="85">
        <v>1</v>
      </c>
      <c r="U31" s="85">
        <v>-2</v>
      </c>
      <c r="V31" s="85">
        <v>-1.5</v>
      </c>
      <c r="W31" s="85">
        <v>-0.5</v>
      </c>
      <c r="X31" s="85">
        <v>-0.5</v>
      </c>
      <c r="Y31" s="85">
        <v>0.5</v>
      </c>
      <c r="Z31" s="85">
        <v>2</v>
      </c>
      <c r="AA31" s="85">
        <v>2</v>
      </c>
      <c r="AB31" s="85">
        <v>-2</v>
      </c>
      <c r="AC31" s="85">
        <v>-2</v>
      </c>
      <c r="AD31" s="85">
        <v>0</v>
      </c>
      <c r="AE31" s="85">
        <v>0</v>
      </c>
      <c r="AF31" s="85">
        <v>0</v>
      </c>
      <c r="AG31" s="85">
        <v>37.44</v>
      </c>
      <c r="AH31" s="85">
        <v>38.68</v>
      </c>
      <c r="AI31" s="14">
        <f t="shared" si="15"/>
        <v>3.6699999999999946</v>
      </c>
      <c r="AJ31" s="14">
        <f t="shared" si="16"/>
        <v>4.8999999999999986</v>
      </c>
      <c r="AL31" s="103"/>
      <c r="AM31" s="301"/>
      <c r="AN31" s="98" t="s">
        <v>154</v>
      </c>
      <c r="AO31" s="197">
        <f>AVERAGE(S$39:S$48)</f>
        <v>0.7</v>
      </c>
      <c r="AP31" s="95" t="s">
        <v>274</v>
      </c>
      <c r="AQ31" s="188">
        <f>STDEVP(S$39:S$48)</f>
        <v>0.6</v>
      </c>
      <c r="AR31" s="95">
        <f>AVERAGE(T$39:T$48)</f>
        <v>0.95</v>
      </c>
      <c r="AS31" s="95" t="s">
        <v>274</v>
      </c>
      <c r="AT31" s="199">
        <f>STDEVP(T$39:T$48)</f>
        <v>0.72284161474004804</v>
      </c>
      <c r="AU31" s="197">
        <f>AVERAGE(S$63:S$72)</f>
        <v>0.9</v>
      </c>
      <c r="AV31" s="95" t="s">
        <v>274</v>
      </c>
      <c r="AW31" s="188">
        <f>STDEVP(S$63:S$72)</f>
        <v>0.66332495807107994</v>
      </c>
      <c r="AX31" s="95">
        <f>AVERAGE(T$63:T$72)</f>
        <v>1.95</v>
      </c>
      <c r="AY31" s="95" t="s">
        <v>274</v>
      </c>
      <c r="AZ31" s="204">
        <f>STDEVP(T$63:T$72)</f>
        <v>0.47169905660283018</v>
      </c>
      <c r="BA31" s="95">
        <f>AVERAGE(S$51:S$60)</f>
        <v>0.15</v>
      </c>
      <c r="BB31" s="95" t="s">
        <v>274</v>
      </c>
      <c r="BC31" s="188">
        <f>STDEVP(S$51:S$60)</f>
        <v>0.229128784747792</v>
      </c>
      <c r="BD31" s="95">
        <f>AVERAGE(T$51:T$60)</f>
        <v>1.65</v>
      </c>
      <c r="BE31" s="95" t="s">
        <v>274</v>
      </c>
      <c r="BF31" s="188">
        <f>STDEVP(T$51:T$60)</f>
        <v>0.50249378105604448</v>
      </c>
    </row>
    <row r="32" spans="1:78" ht="12.9" thickBot="1">
      <c r="A32" s="3">
        <v>44267.582046134259</v>
      </c>
      <c r="B32" s="4" t="s">
        <v>40</v>
      </c>
      <c r="C32" s="4" t="s">
        <v>45</v>
      </c>
      <c r="D32" s="10" t="s">
        <v>57</v>
      </c>
      <c r="E32" s="4" t="s">
        <v>25</v>
      </c>
      <c r="F32" s="85">
        <v>34.200000000000003</v>
      </c>
      <c r="G32" s="85">
        <v>33</v>
      </c>
      <c r="H32" s="85">
        <v>33.299999999999997</v>
      </c>
      <c r="I32" s="85">
        <f t="shared" si="17"/>
        <v>33.5</v>
      </c>
      <c r="J32" s="85">
        <v>-1</v>
      </c>
      <c r="K32" s="85">
        <v>-0.5</v>
      </c>
      <c r="L32" s="85">
        <v>0</v>
      </c>
      <c r="M32" s="85">
        <v>0.5</v>
      </c>
      <c r="N32" s="85">
        <v>0.5</v>
      </c>
      <c r="O32" s="85">
        <v>-0.5</v>
      </c>
      <c r="P32" s="85">
        <v>-0.5</v>
      </c>
      <c r="Q32" s="85">
        <v>34.07</v>
      </c>
      <c r="R32" s="85">
        <v>33.72</v>
      </c>
      <c r="S32" s="85">
        <v>1</v>
      </c>
      <c r="T32" s="85">
        <v>1.5</v>
      </c>
      <c r="U32" s="85">
        <v>-1</v>
      </c>
      <c r="V32" s="85">
        <v>-1.5</v>
      </c>
      <c r="W32" s="85">
        <v>1.5</v>
      </c>
      <c r="X32" s="85">
        <v>1</v>
      </c>
      <c r="Y32" s="85">
        <v>-1.5</v>
      </c>
      <c r="Z32" s="85">
        <v>1</v>
      </c>
      <c r="AA32" s="85">
        <v>1.5</v>
      </c>
      <c r="AB32" s="85">
        <v>-0.5</v>
      </c>
      <c r="AC32" s="85">
        <v>-1</v>
      </c>
      <c r="AD32" s="85">
        <v>1</v>
      </c>
      <c r="AE32" s="85">
        <v>1</v>
      </c>
      <c r="AF32" s="85">
        <v>-1</v>
      </c>
      <c r="AG32" s="85">
        <v>36.81</v>
      </c>
      <c r="AH32" s="85">
        <v>37.770000000000003</v>
      </c>
      <c r="AI32" s="14">
        <f t="shared" si="15"/>
        <v>2.740000000000002</v>
      </c>
      <c r="AJ32" s="14">
        <f t="shared" si="16"/>
        <v>4.0500000000000043</v>
      </c>
      <c r="AL32" s="103"/>
      <c r="AM32" s="302"/>
      <c r="AN32" s="99" t="s">
        <v>153</v>
      </c>
      <c r="AO32" s="200">
        <f>AVERAGE(S$3:S$12,S$39:S$48)</f>
        <v>0.75</v>
      </c>
      <c r="AP32" s="100" t="s">
        <v>274</v>
      </c>
      <c r="AQ32" s="189">
        <f>STDEVP(S$3:S$12,S$39:S$48)</f>
        <v>0.53619026473818043</v>
      </c>
      <c r="AR32" s="100">
        <f>AVERAGE(T$3:T$12,T$39:T$48)</f>
        <v>1.1499999999999999</v>
      </c>
      <c r="AS32" s="100" t="s">
        <v>274</v>
      </c>
      <c r="AT32" s="201">
        <f>STDEVP(T$3:T$12,T$39:T$48)</f>
        <v>0.72629195231669752</v>
      </c>
      <c r="AU32" s="200">
        <f>AVERAGE(S$27:S$36,S$63:S$72)</f>
        <v>0.97499999999999998</v>
      </c>
      <c r="AV32" s="100" t="s">
        <v>274</v>
      </c>
      <c r="AW32" s="189">
        <f>STDEVP(S$27:S$36,S$63:S$72)</f>
        <v>0.60156047077579822</v>
      </c>
      <c r="AX32" s="100">
        <f>AVERAGE(T$27:T$36,T$63:T$72)</f>
        <v>1.875</v>
      </c>
      <c r="AY32" s="100" t="s">
        <v>274</v>
      </c>
      <c r="AZ32" s="205">
        <f>STDEVP(T$27:T$36,T$63:T$72)</f>
        <v>0.54486236794258425</v>
      </c>
      <c r="BA32" s="100">
        <f>AVERAGE(S$15:S$24,S$51:S$60)</f>
        <v>0.22500000000000001</v>
      </c>
      <c r="BB32" s="100" t="s">
        <v>274</v>
      </c>
      <c r="BC32" s="189">
        <f>STDEVP(S$15:S$24,S$63:S$72)</f>
        <v>0.5830951894845301</v>
      </c>
      <c r="BD32" s="100">
        <f>AVERAGE(T$15:T$24,T$51:T$60)</f>
        <v>1.7</v>
      </c>
      <c r="BE32" s="100" t="s">
        <v>274</v>
      </c>
      <c r="BF32" s="189">
        <f>STDEVP(T$15:T$24,T$63:T$72)</f>
        <v>0.50249378105604448</v>
      </c>
    </row>
    <row r="33" spans="1:58">
      <c r="A33" s="3">
        <v>44267.699240381946</v>
      </c>
      <c r="B33" s="4" t="s">
        <v>31</v>
      </c>
      <c r="C33" s="4" t="s">
        <v>45</v>
      </c>
      <c r="D33" s="10" t="s">
        <v>57</v>
      </c>
      <c r="E33" s="4" t="s">
        <v>25</v>
      </c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7">
        <v>34.1</v>
      </c>
      <c r="R33" s="87">
        <v>33.700000000000003</v>
      </c>
      <c r="S33" s="85">
        <v>0</v>
      </c>
      <c r="T33" s="85">
        <v>1</v>
      </c>
      <c r="U33" s="85">
        <v>0</v>
      </c>
      <c r="V33" s="85">
        <v>1</v>
      </c>
      <c r="W33" s="85">
        <v>1</v>
      </c>
      <c r="X33" s="85">
        <v>1</v>
      </c>
      <c r="Y33" s="85">
        <v>0.5</v>
      </c>
      <c r="Z33" s="85">
        <v>0.5</v>
      </c>
      <c r="AA33" s="85">
        <v>1.5</v>
      </c>
      <c r="AB33" s="85">
        <v>0.5</v>
      </c>
      <c r="AC33" s="85">
        <v>1.5</v>
      </c>
      <c r="AD33" s="85">
        <v>1.5</v>
      </c>
      <c r="AE33" s="85">
        <v>1</v>
      </c>
      <c r="AF33" s="85">
        <v>0.5</v>
      </c>
      <c r="AG33" s="85">
        <v>37.299999999999997</v>
      </c>
      <c r="AH33" s="85">
        <v>38</v>
      </c>
      <c r="AI33" s="87">
        <f t="shared" si="15"/>
        <v>3.1999999999999957</v>
      </c>
      <c r="AJ33" s="87">
        <f t="shared" si="16"/>
        <v>4.2999999999999972</v>
      </c>
      <c r="AL33" s="107"/>
      <c r="AM33" s="303" t="s">
        <v>469</v>
      </c>
      <c r="AN33" s="94" t="s">
        <v>155</v>
      </c>
      <c r="AO33" s="197">
        <f>AVERAGE(Z$3:Z$12)</f>
        <v>0.95</v>
      </c>
      <c r="AP33" s="95" t="s">
        <v>274</v>
      </c>
      <c r="AQ33" s="187">
        <f>STDEVP(Z$3:Z$12)</f>
        <v>0.52201532544552753</v>
      </c>
      <c r="AR33" s="95">
        <f>AVERAGE(AA$3:AA$12)</f>
        <v>1.65</v>
      </c>
      <c r="AS33" s="95" t="s">
        <v>274</v>
      </c>
      <c r="AT33" s="198">
        <f>STDEVP(AA$3:AA$12)</f>
        <v>0.50249378105604448</v>
      </c>
      <c r="AU33" s="202">
        <f>AVERAGE(Z$27:Z$36)</f>
        <v>1.4</v>
      </c>
      <c r="AV33" s="97" t="s">
        <v>274</v>
      </c>
      <c r="AW33" s="187">
        <f>STDEVP(Z$15:Z$24)</f>
        <v>0.3</v>
      </c>
      <c r="AX33" s="97">
        <f>AVERAGE(AA$27:AA$36)</f>
        <v>1.8</v>
      </c>
      <c r="AY33" s="97" t="s">
        <v>274</v>
      </c>
      <c r="AZ33" s="203">
        <f>STDEVP(AA$27:AA$36)</f>
        <v>0.50990195135927852</v>
      </c>
      <c r="BA33" s="97">
        <f>AVERAGE(Z$15:Z$24)</f>
        <v>0.6</v>
      </c>
      <c r="BB33" s="97" t="s">
        <v>274</v>
      </c>
      <c r="BC33" s="187">
        <f>STDEVP(Z$15:Z$24)</f>
        <v>0.3</v>
      </c>
      <c r="BD33" s="97">
        <f>AVERAGE(AA$15:AA$24)</f>
        <v>1.35</v>
      </c>
      <c r="BE33" s="97" t="s">
        <v>274</v>
      </c>
      <c r="BF33" s="187">
        <f>STDEVP(AA$15:AA$24)</f>
        <v>0.45</v>
      </c>
    </row>
    <row r="34" spans="1:58">
      <c r="A34" s="3">
        <v>44268.473876446762</v>
      </c>
      <c r="B34" s="4" t="s">
        <v>46</v>
      </c>
      <c r="C34" s="4" t="s">
        <v>45</v>
      </c>
      <c r="D34" s="10" t="s">
        <v>57</v>
      </c>
      <c r="E34" s="4" t="s">
        <v>25</v>
      </c>
      <c r="F34" s="85">
        <v>36.1</v>
      </c>
      <c r="G34" s="85">
        <v>35.299999999999997</v>
      </c>
      <c r="H34" s="85">
        <v>36</v>
      </c>
      <c r="I34" s="85">
        <f t="shared" si="17"/>
        <v>35.800000000000004</v>
      </c>
      <c r="J34" s="85">
        <v>-0.5</v>
      </c>
      <c r="K34" s="85">
        <v>-0.5</v>
      </c>
      <c r="L34" s="85">
        <v>1</v>
      </c>
      <c r="M34" s="85">
        <v>-1</v>
      </c>
      <c r="N34" s="85">
        <v>-1</v>
      </c>
      <c r="O34" s="85">
        <v>0</v>
      </c>
      <c r="P34" s="85">
        <v>0</v>
      </c>
      <c r="Q34" s="85">
        <v>32.74</v>
      </c>
      <c r="R34" s="85">
        <v>32.78</v>
      </c>
      <c r="S34" s="85">
        <v>1</v>
      </c>
      <c r="T34" s="85">
        <v>2</v>
      </c>
      <c r="U34" s="85">
        <v>0</v>
      </c>
      <c r="V34" s="85">
        <v>0</v>
      </c>
      <c r="W34" s="85">
        <v>1</v>
      </c>
      <c r="X34" s="85">
        <v>1</v>
      </c>
      <c r="Y34" s="85">
        <v>0</v>
      </c>
      <c r="Z34" s="85">
        <v>2</v>
      </c>
      <c r="AA34" s="85">
        <v>2</v>
      </c>
      <c r="AB34" s="85">
        <v>-1</v>
      </c>
      <c r="AC34" s="85">
        <v>-1</v>
      </c>
      <c r="AD34" s="85">
        <v>0</v>
      </c>
      <c r="AE34" s="85">
        <v>0</v>
      </c>
      <c r="AF34" s="85">
        <v>0</v>
      </c>
      <c r="AG34" s="85">
        <v>35.130000000000003</v>
      </c>
      <c r="AH34" s="85">
        <v>36.65</v>
      </c>
      <c r="AI34" s="14">
        <f t="shared" si="15"/>
        <v>2.3900000000000006</v>
      </c>
      <c r="AJ34" s="14">
        <f t="shared" si="16"/>
        <v>3.8699999999999974</v>
      </c>
      <c r="AL34" s="103"/>
      <c r="AM34" s="301"/>
      <c r="AN34" s="98" t="s">
        <v>154</v>
      </c>
      <c r="AO34" s="197">
        <f>AVERAGE(Z$39:Z$48)</f>
        <v>1</v>
      </c>
      <c r="AP34" s="95" t="s">
        <v>274</v>
      </c>
      <c r="AQ34" s="188">
        <f>STDEVP(Z$39:Z$48)</f>
        <v>0.70710678118654757</v>
      </c>
      <c r="AR34" s="95">
        <f>AVERAGE(AA$39:AA$48)</f>
        <v>1.1000000000000001</v>
      </c>
      <c r="AS34" s="95" t="s">
        <v>274</v>
      </c>
      <c r="AT34" s="199">
        <f>STDEVP(AA$39:AA$48)</f>
        <v>0.4898979485566356</v>
      </c>
      <c r="AU34" s="197">
        <f>AVERAGE(Z$63:Z$72)</f>
        <v>1.25</v>
      </c>
      <c r="AV34" s="95" t="s">
        <v>274</v>
      </c>
      <c r="AW34" s="188">
        <f>STDEVP(Z$63:Z$72)</f>
        <v>0.68007352543677213</v>
      </c>
      <c r="AX34" s="95">
        <f>AVERAGE(AA$63:AA$72)</f>
        <v>1.7</v>
      </c>
      <c r="AY34" s="95" t="s">
        <v>274</v>
      </c>
      <c r="AZ34" s="204">
        <f>STDEVP(AA$63:AA$72)</f>
        <v>0.6</v>
      </c>
      <c r="BA34" s="95">
        <f>AVERAGE(Z$51:Z$60)</f>
        <v>0.7</v>
      </c>
      <c r="BB34" s="95" t="s">
        <v>274</v>
      </c>
      <c r="BC34" s="188">
        <f>STDEVP(Z$51:Z$60)</f>
        <v>0.6</v>
      </c>
      <c r="BD34" s="95">
        <f>AVERAGE(AA$51:AA$60)</f>
        <v>1.1499999999999999</v>
      </c>
      <c r="BE34" s="95" t="s">
        <v>274</v>
      </c>
      <c r="BF34" s="188">
        <f>STDEVP(AA$51:AA$60)</f>
        <v>0.59371710435189584</v>
      </c>
    </row>
    <row r="35" spans="1:58" ht="12.9" thickBot="1">
      <c r="A35" s="3">
        <v>44268.697678622688</v>
      </c>
      <c r="B35" s="4" t="s">
        <v>43</v>
      </c>
      <c r="C35" s="4" t="s">
        <v>45</v>
      </c>
      <c r="D35" s="10" t="s">
        <v>57</v>
      </c>
      <c r="E35" s="4" t="s">
        <v>25</v>
      </c>
      <c r="F35" s="85">
        <v>35.1</v>
      </c>
      <c r="G35" s="85">
        <v>39.799999999999997</v>
      </c>
      <c r="H35" s="85">
        <v>38.700000000000003</v>
      </c>
      <c r="I35" s="85">
        <f t="shared" si="17"/>
        <v>37.866666666666667</v>
      </c>
      <c r="J35" s="85">
        <v>0</v>
      </c>
      <c r="K35" s="85">
        <v>0</v>
      </c>
      <c r="L35" s="85">
        <v>2</v>
      </c>
      <c r="M35" s="85">
        <v>0.5</v>
      </c>
      <c r="N35" s="85">
        <v>0.5</v>
      </c>
      <c r="O35" s="85">
        <v>0</v>
      </c>
      <c r="P35" s="85">
        <v>0</v>
      </c>
      <c r="Q35" s="85">
        <v>32.28</v>
      </c>
      <c r="R35" s="85">
        <v>33.39</v>
      </c>
      <c r="S35" s="85">
        <v>1</v>
      </c>
      <c r="T35" s="85">
        <v>2</v>
      </c>
      <c r="U35" s="85">
        <v>-0.5</v>
      </c>
      <c r="V35" s="85">
        <v>-1</v>
      </c>
      <c r="W35" s="85">
        <v>1.5</v>
      </c>
      <c r="X35" s="85">
        <v>1.5</v>
      </c>
      <c r="Y35" s="85">
        <v>-1</v>
      </c>
      <c r="Z35" s="85">
        <v>1</v>
      </c>
      <c r="AA35" s="85">
        <v>2</v>
      </c>
      <c r="AB35" s="85">
        <v>-1</v>
      </c>
      <c r="AC35" s="85">
        <v>-1.5</v>
      </c>
      <c r="AD35" s="85">
        <v>1.5</v>
      </c>
      <c r="AE35" s="85">
        <v>1.5</v>
      </c>
      <c r="AF35" s="85">
        <v>-1</v>
      </c>
      <c r="AG35" s="85">
        <v>36.200000000000003</v>
      </c>
      <c r="AH35" s="85">
        <v>37.4</v>
      </c>
      <c r="AI35" s="14">
        <f t="shared" si="15"/>
        <v>3.9200000000000017</v>
      </c>
      <c r="AJ35" s="14">
        <f t="shared" si="16"/>
        <v>4.009999999999998</v>
      </c>
      <c r="AL35" s="103"/>
      <c r="AM35" s="302"/>
      <c r="AN35" s="99" t="s">
        <v>153</v>
      </c>
      <c r="AO35" s="200">
        <f>AVERAGE(Z$3:Z$12,Z$39:Z$48)</f>
        <v>0.97499999999999998</v>
      </c>
      <c r="AP35" s="100" t="s">
        <v>274</v>
      </c>
      <c r="AQ35" s="189">
        <f>STDEVP(Z$3:Z$12,Z$39:Z$48)</f>
        <v>0.62199276523123648</v>
      </c>
      <c r="AR35" s="100">
        <f>AVERAGE(AA$3:AA$12,AA$39:AA$48)</f>
        <v>1.375</v>
      </c>
      <c r="AS35" s="100" t="s">
        <v>274</v>
      </c>
      <c r="AT35" s="201">
        <f>STDEVP(AA$3:AA$12,AA$39:AA$48)</f>
        <v>0.56734028589551089</v>
      </c>
      <c r="AU35" s="200">
        <f>AVERAGE(Z$27:Z$36,Z$63:Z$72)</f>
        <v>1.325</v>
      </c>
      <c r="AV35" s="100" t="s">
        <v>274</v>
      </c>
      <c r="AW35" s="189">
        <f>STDEVP(Z$27:Z$36,Z$63:Z$72)</f>
        <v>0.63786754110865362</v>
      </c>
      <c r="AX35" s="100">
        <f>AVERAGE(AA$27:AA$36,AA$63:AA$72)</f>
        <v>1.75</v>
      </c>
      <c r="AY35" s="100" t="s">
        <v>274</v>
      </c>
      <c r="AZ35" s="205">
        <f>STDEVP(AA$27:AA$36,AA$63:AA$72)</f>
        <v>0.55901699437494745</v>
      </c>
      <c r="BA35" s="100">
        <f>AVERAGE(Z$15:Z$24,Z$51:Z$60)</f>
        <v>0.65</v>
      </c>
      <c r="BB35" s="100" t="s">
        <v>274</v>
      </c>
      <c r="BC35" s="189">
        <f>STDEVP(Z$15:Z$24,Z$63:Z$72)</f>
        <v>0.61796035471541377</v>
      </c>
      <c r="BD35" s="100">
        <f>AVERAGE(AA$15:AA$24,AA$51:AA$60)</f>
        <v>1.25</v>
      </c>
      <c r="BE35" s="100" t="s">
        <v>274</v>
      </c>
      <c r="BF35" s="189">
        <f>STDEVP(AA$15:AA$24,AA$63:AA$72)</f>
        <v>0.55845769759221697</v>
      </c>
    </row>
    <row r="36" spans="1:58">
      <c r="A36" s="3">
        <v>44268.704566805551</v>
      </c>
      <c r="B36" s="4" t="s">
        <v>44</v>
      </c>
      <c r="C36" s="4" t="s">
        <v>45</v>
      </c>
      <c r="D36" s="10" t="s">
        <v>57</v>
      </c>
      <c r="E36" s="4" t="s">
        <v>25</v>
      </c>
      <c r="F36" s="85">
        <v>36.200000000000003</v>
      </c>
      <c r="G36" s="85">
        <v>39.299999999999997</v>
      </c>
      <c r="H36" s="85">
        <v>36.200000000000003</v>
      </c>
      <c r="I36" s="85">
        <f t="shared" si="17"/>
        <v>37.233333333333334</v>
      </c>
      <c r="J36" s="85">
        <v>-1.5</v>
      </c>
      <c r="K36" s="85">
        <v>-1</v>
      </c>
      <c r="L36" s="85">
        <v>2</v>
      </c>
      <c r="M36" s="85">
        <v>0</v>
      </c>
      <c r="N36" s="85">
        <v>0</v>
      </c>
      <c r="O36" s="85">
        <v>0</v>
      </c>
      <c r="P36" s="85">
        <v>0</v>
      </c>
      <c r="Q36" s="85">
        <v>33.82</v>
      </c>
      <c r="R36" s="85">
        <v>34.28</v>
      </c>
      <c r="S36" s="85">
        <v>1</v>
      </c>
      <c r="T36" s="85">
        <v>2.5</v>
      </c>
      <c r="U36" s="85">
        <v>-0.5</v>
      </c>
      <c r="V36" s="85">
        <v>-1</v>
      </c>
      <c r="W36" s="85">
        <v>1.5</v>
      </c>
      <c r="X36" s="85">
        <v>2</v>
      </c>
      <c r="Y36" s="85">
        <v>-1</v>
      </c>
      <c r="Z36" s="85">
        <v>2.5</v>
      </c>
      <c r="AA36" s="85">
        <v>3</v>
      </c>
      <c r="AB36" s="85">
        <v>-1</v>
      </c>
      <c r="AC36" s="85">
        <v>-2</v>
      </c>
      <c r="AD36" s="85">
        <v>3</v>
      </c>
      <c r="AE36" s="85">
        <v>2</v>
      </c>
      <c r="AF36" s="85">
        <v>-2</v>
      </c>
      <c r="AG36" s="85">
        <v>36.67</v>
      </c>
      <c r="AH36" s="85">
        <v>38.119999999999997</v>
      </c>
      <c r="AI36" s="14">
        <f t="shared" si="15"/>
        <v>2.8500000000000014</v>
      </c>
      <c r="AJ36" s="14">
        <f t="shared" si="16"/>
        <v>3.8399999999999963</v>
      </c>
      <c r="AL36" s="103"/>
      <c r="AM36" s="191"/>
      <c r="AN36" s="98"/>
      <c r="AO36" s="95"/>
      <c r="AP36" s="95"/>
      <c r="AQ36" s="188"/>
      <c r="AR36" s="95"/>
      <c r="AS36" s="95"/>
      <c r="AT36" s="95"/>
      <c r="AU36" s="95"/>
      <c r="AV36" s="95"/>
      <c r="AW36" s="188"/>
      <c r="AX36" s="95"/>
      <c r="AY36" s="95"/>
      <c r="AZ36" s="188"/>
      <c r="BA36" s="95"/>
      <c r="BB36" s="95"/>
      <c r="BC36" s="188"/>
      <c r="BD36" s="95"/>
      <c r="BE36" s="95"/>
      <c r="BF36" s="188"/>
    </row>
    <row r="37" spans="1:58">
      <c r="A37" s="3"/>
      <c r="B37" s="83" t="s">
        <v>272</v>
      </c>
      <c r="C37" s="81" t="s">
        <v>45</v>
      </c>
      <c r="D37" s="84" t="s">
        <v>57</v>
      </c>
      <c r="E37" s="81" t="s">
        <v>25</v>
      </c>
      <c r="F37" s="86">
        <f t="shared" ref="F37:AJ37" si="18">AVERAGE(F27:F36)</f>
        <v>31.699999999999996</v>
      </c>
      <c r="G37" s="86">
        <f t="shared" si="18"/>
        <v>33.550000000000004</v>
      </c>
      <c r="H37" s="86">
        <f t="shared" si="18"/>
        <v>33.099999999999994</v>
      </c>
      <c r="I37" s="86">
        <f t="shared" ref="I37" si="19">AVERAGE(I27:I36)</f>
        <v>32.783333333333331</v>
      </c>
      <c r="J37" s="86">
        <f t="shared" si="18"/>
        <v>-0.5714285714285714</v>
      </c>
      <c r="K37" s="86">
        <f t="shared" si="18"/>
        <v>-0.42857142857142855</v>
      </c>
      <c r="L37" s="86">
        <f t="shared" si="18"/>
        <v>1.2857142857142858</v>
      </c>
      <c r="M37" s="86">
        <f t="shared" si="18"/>
        <v>7.1428571428571425E-2</v>
      </c>
      <c r="N37" s="86">
        <f t="shared" si="18"/>
        <v>7.1428571428571425E-2</v>
      </c>
      <c r="O37" s="86">
        <f t="shared" si="18"/>
        <v>0.21428571428571427</v>
      </c>
      <c r="P37" s="86">
        <f t="shared" si="18"/>
        <v>0.21428571428571427</v>
      </c>
      <c r="Q37" s="86">
        <f t="shared" si="18"/>
        <v>33.726000000000006</v>
      </c>
      <c r="R37" s="86">
        <f t="shared" si="18"/>
        <v>33.690999999999995</v>
      </c>
      <c r="S37" s="86">
        <f t="shared" si="18"/>
        <v>1.05</v>
      </c>
      <c r="T37" s="86">
        <f t="shared" si="18"/>
        <v>1.8</v>
      </c>
      <c r="U37" s="86">
        <f t="shared" si="18"/>
        <v>-0.4</v>
      </c>
      <c r="V37" s="86">
        <f t="shared" si="18"/>
        <v>-0.45</v>
      </c>
      <c r="W37" s="86">
        <f t="shared" si="18"/>
        <v>1.1499999999999999</v>
      </c>
      <c r="X37" s="86">
        <f t="shared" si="18"/>
        <v>1.1000000000000001</v>
      </c>
      <c r="Y37" s="86">
        <f t="shared" si="18"/>
        <v>-0.4</v>
      </c>
      <c r="Z37" s="86">
        <f t="shared" si="18"/>
        <v>1.4</v>
      </c>
      <c r="AA37" s="86">
        <f t="shared" si="18"/>
        <v>1.8</v>
      </c>
      <c r="AB37" s="86">
        <f t="shared" si="18"/>
        <v>-0.75</v>
      </c>
      <c r="AC37" s="86">
        <f t="shared" si="18"/>
        <v>-0.75</v>
      </c>
      <c r="AD37" s="86">
        <f t="shared" si="18"/>
        <v>0.85</v>
      </c>
      <c r="AE37" s="86">
        <f t="shared" si="18"/>
        <v>0.7</v>
      </c>
      <c r="AF37" s="86">
        <f t="shared" si="18"/>
        <v>-0.3</v>
      </c>
      <c r="AG37" s="86">
        <f t="shared" si="18"/>
        <v>36.666000000000004</v>
      </c>
      <c r="AH37" s="86">
        <f t="shared" si="18"/>
        <v>37.468999999999994</v>
      </c>
      <c r="AI37" s="86">
        <f t="shared" si="18"/>
        <v>2.9399999999999991</v>
      </c>
      <c r="AJ37" s="86">
        <f t="shared" si="18"/>
        <v>3.7779999999999996</v>
      </c>
      <c r="AK37" s="102" t="s">
        <v>275</v>
      </c>
      <c r="AL37" s="106"/>
      <c r="AM37" s="196" t="s">
        <v>276</v>
      </c>
      <c r="AN37" s="98"/>
      <c r="AO37" s="95"/>
      <c r="AP37" s="95"/>
      <c r="AQ37" s="188"/>
      <c r="AR37" s="95"/>
      <c r="AS37" s="95"/>
      <c r="AT37" s="95"/>
      <c r="AU37" s="95"/>
      <c r="AV37" s="95"/>
      <c r="AW37" s="188"/>
      <c r="AX37" s="95"/>
      <c r="AY37" s="95"/>
      <c r="AZ37" s="188"/>
      <c r="BA37" s="95"/>
      <c r="BB37" s="95"/>
      <c r="BC37" s="188"/>
      <c r="BD37" s="95"/>
      <c r="BE37" s="95"/>
      <c r="BF37" s="188"/>
    </row>
    <row r="38" spans="1:58">
      <c r="A38" s="3"/>
      <c r="B38" s="83" t="s">
        <v>273</v>
      </c>
      <c r="C38" s="81" t="s">
        <v>45</v>
      </c>
      <c r="D38" s="84" t="s">
        <v>57</v>
      </c>
      <c r="E38" s="81" t="s">
        <v>25</v>
      </c>
      <c r="F38" s="82">
        <f>STDEVP(F27:F36)</f>
        <v>5.2235045706881911</v>
      </c>
      <c r="G38" s="82">
        <f>STDEVP(G27:G36)</f>
        <v>4.7835656157305859</v>
      </c>
      <c r="H38" s="82">
        <f t="shared" ref="H38:AJ38" si="20">STDEVP(H27:H36)</f>
        <v>4.0264748850576879</v>
      </c>
      <c r="I38" s="82">
        <f t="shared" ref="I38" si="21">STDEVP(I27:I36)</f>
        <v>4.376071297408223</v>
      </c>
      <c r="J38" s="82">
        <f t="shared" si="20"/>
        <v>0.49487165930539351</v>
      </c>
      <c r="K38" s="82">
        <f t="shared" si="20"/>
        <v>0.31943828249996997</v>
      </c>
      <c r="L38" s="82">
        <f t="shared" si="20"/>
        <v>0.6998542122237652</v>
      </c>
      <c r="M38" s="82">
        <f t="shared" si="20"/>
        <v>0.49487165930539351</v>
      </c>
      <c r="N38" s="82">
        <f t="shared" si="20"/>
        <v>0.49487165930539351</v>
      </c>
      <c r="O38" s="82">
        <f t="shared" si="20"/>
        <v>0.7491491772643939</v>
      </c>
      <c r="P38" s="82">
        <f t="shared" si="20"/>
        <v>0.7491491772643939</v>
      </c>
      <c r="Q38" s="82">
        <f t="shared" si="20"/>
        <v>0.71052375048269811</v>
      </c>
      <c r="R38" s="82">
        <f t="shared" si="20"/>
        <v>0.46362592679874987</v>
      </c>
      <c r="S38" s="82">
        <f t="shared" si="20"/>
        <v>0.52201532544552753</v>
      </c>
      <c r="T38" s="82">
        <f t="shared" si="20"/>
        <v>0.6</v>
      </c>
      <c r="U38" s="82">
        <f t="shared" si="20"/>
        <v>0.86023252670426265</v>
      </c>
      <c r="V38" s="82">
        <f t="shared" si="20"/>
        <v>1.2338962679253065</v>
      </c>
      <c r="W38" s="82">
        <f t="shared" si="20"/>
        <v>0.70887234393789122</v>
      </c>
      <c r="X38" s="82">
        <f t="shared" si="20"/>
        <v>0.66332495807107994</v>
      </c>
      <c r="Y38" s="82">
        <f t="shared" si="20"/>
        <v>0.83066238629180744</v>
      </c>
      <c r="Z38" s="82">
        <f t="shared" si="20"/>
        <v>0.5830951894845301</v>
      </c>
      <c r="AA38" s="82">
        <f t="shared" si="20"/>
        <v>0.50990195135927852</v>
      </c>
      <c r="AB38" s="82">
        <f t="shared" si="20"/>
        <v>0.84409715080670666</v>
      </c>
      <c r="AC38" s="82">
        <f t="shared" si="20"/>
        <v>1.2093386622447824</v>
      </c>
      <c r="AD38" s="82">
        <f t="shared" si="20"/>
        <v>1.0735455276791945</v>
      </c>
      <c r="AE38" s="82">
        <f t="shared" si="20"/>
        <v>0.74833147735478833</v>
      </c>
      <c r="AF38" s="82">
        <f t="shared" si="20"/>
        <v>1.1000000000000001</v>
      </c>
      <c r="AG38" s="82">
        <f t="shared" si="20"/>
        <v>0.65132480376537039</v>
      </c>
      <c r="AH38" s="82">
        <f t="shared" si="20"/>
        <v>0.91587608332131976</v>
      </c>
      <c r="AI38" s="82">
        <f t="shared" si="20"/>
        <v>0.72063860568248628</v>
      </c>
      <c r="AJ38" s="82">
        <f t="shared" si="20"/>
        <v>1.0426101860235208</v>
      </c>
      <c r="AK38" s="101">
        <f>TTEST(AI27:AI36,AJ27:AJ36,2,1)</f>
        <v>3.012095347079378E-3</v>
      </c>
      <c r="AL38" s="105"/>
      <c r="AM38" s="192" t="s">
        <v>465</v>
      </c>
      <c r="AN38" s="192" t="s">
        <v>276</v>
      </c>
      <c r="AO38" s="193">
        <f>TTEST(M$3:M$12,M$39:M$48,2,1)</f>
        <v>0.73530184042276692</v>
      </c>
      <c r="AP38" s="195"/>
      <c r="AQ38" s="195"/>
      <c r="AR38" s="193">
        <f>TTEST(N$3:N$12,N$39:N$48,2,1)</f>
        <v>0.73530184042276692</v>
      </c>
      <c r="AS38" s="195"/>
      <c r="AT38" s="195"/>
      <c r="AU38" s="193">
        <f>TTEST(M$27:M$36,M$63:M$72,2,1)</f>
        <v>1</v>
      </c>
      <c r="AV38" s="195"/>
      <c r="AW38" s="195"/>
      <c r="AX38" s="193">
        <f>TTEST(N$27:N$36,N$63:N$72,2,1)</f>
        <v>0.52223644063742003</v>
      </c>
      <c r="AY38" s="195"/>
      <c r="AZ38" s="195"/>
      <c r="BA38" s="193">
        <f>TTEST(M$15:M$24,M$51:M$60,2,1)</f>
        <v>0.39936135904543402</v>
      </c>
      <c r="BB38" s="195"/>
      <c r="BC38" s="195"/>
      <c r="BD38" s="193">
        <f>TTEST(N$15:N$24,N$51:N$60,2,1)</f>
        <v>6.6228640748581674E-2</v>
      </c>
      <c r="BE38" s="194"/>
      <c r="BF38" s="194"/>
    </row>
    <row r="39" spans="1:58">
      <c r="A39" s="3">
        <v>44266.472915613427</v>
      </c>
      <c r="B39" s="4" t="s">
        <v>26</v>
      </c>
      <c r="C39" s="4" t="s">
        <v>45</v>
      </c>
      <c r="D39" s="10" t="s">
        <v>59</v>
      </c>
      <c r="E39" s="4" t="s">
        <v>23</v>
      </c>
      <c r="F39" s="85">
        <v>34.1</v>
      </c>
      <c r="G39" s="85">
        <v>35.299999999999997</v>
      </c>
      <c r="H39" s="85">
        <v>36</v>
      </c>
      <c r="I39" s="85">
        <f>AVERAGE(F39:H39)</f>
        <v>35.133333333333333</v>
      </c>
      <c r="J39" s="85">
        <v>1</v>
      </c>
      <c r="K39" s="85">
        <v>0.5</v>
      </c>
      <c r="L39" s="85">
        <v>0</v>
      </c>
      <c r="M39" s="85">
        <v>0.5</v>
      </c>
      <c r="N39" s="85">
        <v>0.5</v>
      </c>
      <c r="O39" s="85">
        <v>0</v>
      </c>
      <c r="P39" s="85">
        <v>0</v>
      </c>
      <c r="Q39" s="85">
        <v>33.9</v>
      </c>
      <c r="R39" s="85">
        <v>34</v>
      </c>
      <c r="S39" s="85">
        <v>0</v>
      </c>
      <c r="T39" s="85">
        <v>2</v>
      </c>
      <c r="U39" s="85">
        <v>1</v>
      </c>
      <c r="V39" s="85">
        <v>-1.5</v>
      </c>
      <c r="W39" s="85">
        <v>2</v>
      </c>
      <c r="X39" s="85">
        <v>0.5</v>
      </c>
      <c r="Y39" s="85">
        <v>-2</v>
      </c>
      <c r="Z39" s="85">
        <v>0</v>
      </c>
      <c r="AA39" s="85">
        <v>1.5</v>
      </c>
      <c r="AB39" s="85">
        <v>1</v>
      </c>
      <c r="AC39" s="85">
        <v>-1</v>
      </c>
      <c r="AD39" s="85">
        <v>1.5</v>
      </c>
      <c r="AE39" s="85">
        <v>1</v>
      </c>
      <c r="AF39" s="85">
        <v>-1.5</v>
      </c>
      <c r="AG39" s="85">
        <v>36.200000000000003</v>
      </c>
      <c r="AH39" s="85">
        <v>36.4</v>
      </c>
      <c r="AI39" s="14">
        <f t="shared" ref="AI39:AI48" si="22">AG39-Q39</f>
        <v>2.3000000000000043</v>
      </c>
      <c r="AJ39" s="14">
        <f t="shared" ref="AJ39:AJ48" si="23">AH39-R39</f>
        <v>2.3999999999999986</v>
      </c>
      <c r="AL39" s="103"/>
      <c r="AM39" s="192" t="s">
        <v>468</v>
      </c>
      <c r="AN39" s="192" t="s">
        <v>276</v>
      </c>
      <c r="AO39" s="193">
        <f>TTEST(S$3:S$12,S$39:S$48,2,1)</f>
        <v>0.50864649159634379</v>
      </c>
      <c r="AP39" s="195"/>
      <c r="AQ39" s="195"/>
      <c r="AR39" s="193">
        <f>TTEST(T$3:T$12,T$39:T$48,2,1)</f>
        <v>6.9707375369552599E-2</v>
      </c>
      <c r="AS39" s="195"/>
      <c r="AT39" s="195"/>
      <c r="AU39" s="193">
        <f>TTEST(S$27:S$36,S$63:S$72,2,1)</f>
        <v>0.46786980639499087</v>
      </c>
      <c r="AV39" s="195"/>
      <c r="AW39" s="195"/>
      <c r="AX39" s="193">
        <f>TTEST(T$27:T$36,T$63:T$72,2,1)</f>
        <v>0.46786980639499132</v>
      </c>
      <c r="AY39" s="195"/>
      <c r="AZ39" s="195"/>
      <c r="BA39" s="193">
        <f>TTEST(S$15:S$24,S$51:S$60,2,1)</f>
        <v>8.1126188845840691E-2</v>
      </c>
      <c r="BB39" s="195"/>
      <c r="BC39" s="195"/>
      <c r="BD39" s="193">
        <f>TTEST(T$15:T$24,T$51:T$60,2,1)</f>
        <v>0.64241513772078829</v>
      </c>
      <c r="BE39" s="194"/>
      <c r="BF39" s="194"/>
    </row>
    <row r="40" spans="1:58">
      <c r="A40" s="3">
        <v>44266.571493495372</v>
      </c>
      <c r="B40" s="4" t="s">
        <v>39</v>
      </c>
      <c r="C40" s="4" t="s">
        <v>45</v>
      </c>
      <c r="D40" s="10" t="s">
        <v>59</v>
      </c>
      <c r="E40" s="4" t="s">
        <v>23</v>
      </c>
      <c r="F40" s="85">
        <v>35.799999999999997</v>
      </c>
      <c r="G40" s="85">
        <v>39</v>
      </c>
      <c r="H40" s="85">
        <v>38.4</v>
      </c>
      <c r="I40" s="85">
        <f t="shared" ref="I40:I48" si="24">AVERAGE(F40:H40)</f>
        <v>37.733333333333327</v>
      </c>
      <c r="J40" s="85">
        <v>0</v>
      </c>
      <c r="K40" s="85">
        <v>0</v>
      </c>
      <c r="L40" s="85">
        <v>0</v>
      </c>
      <c r="M40" s="85">
        <v>0.5</v>
      </c>
      <c r="N40" s="85">
        <v>0.5</v>
      </c>
      <c r="O40" s="85">
        <v>0</v>
      </c>
      <c r="P40" s="85">
        <v>0</v>
      </c>
      <c r="Q40" s="85">
        <v>33.549999999999997</v>
      </c>
      <c r="R40" s="85">
        <v>33.619999999999997</v>
      </c>
      <c r="S40" s="85">
        <v>1</v>
      </c>
      <c r="T40" s="85">
        <v>1</v>
      </c>
      <c r="U40" s="85">
        <v>0.5</v>
      </c>
      <c r="V40" s="85">
        <v>0.5</v>
      </c>
      <c r="W40" s="85">
        <v>-0.5</v>
      </c>
      <c r="X40" s="85">
        <v>0</v>
      </c>
      <c r="Y40" s="85">
        <v>0.5</v>
      </c>
      <c r="Z40" s="85">
        <v>1</v>
      </c>
      <c r="AA40" s="85">
        <v>0.5</v>
      </c>
      <c r="AB40" s="85">
        <v>0</v>
      </c>
      <c r="AC40" s="85">
        <v>1</v>
      </c>
      <c r="AD40" s="85">
        <v>-0.5</v>
      </c>
      <c r="AE40" s="85">
        <v>-1</v>
      </c>
      <c r="AF40" s="85">
        <v>1</v>
      </c>
      <c r="AG40" s="85">
        <v>37.06</v>
      </c>
      <c r="AH40" s="85">
        <v>37.090000000000003</v>
      </c>
      <c r="AI40" s="14">
        <f t="shared" si="22"/>
        <v>3.5100000000000051</v>
      </c>
      <c r="AJ40" s="14">
        <f t="shared" si="23"/>
        <v>3.470000000000006</v>
      </c>
      <c r="AL40" s="103"/>
      <c r="AM40" s="192" t="s">
        <v>469</v>
      </c>
      <c r="AN40" s="192" t="s">
        <v>276</v>
      </c>
      <c r="AO40" s="193">
        <f>TTEST(Z$3:Z$12,Z$39:Z$48,2,1)</f>
        <v>0.85343620812572896</v>
      </c>
      <c r="AP40" s="195"/>
      <c r="AQ40" s="195"/>
      <c r="AR40" s="193">
        <f>TTEST(AA$3:AA$12,AA$39:AA$48,2,1)</f>
        <v>5.7109180928421877E-2</v>
      </c>
      <c r="AS40" s="195"/>
      <c r="AT40" s="195"/>
      <c r="AU40" s="193">
        <f>TTEST(Z$27:Z$36,Z$63:Z$72,2,1)</f>
        <v>0.54135129764568557</v>
      </c>
      <c r="AV40" s="195"/>
      <c r="AW40" s="195"/>
      <c r="AX40" s="193">
        <f>TTEST(AA$27:AA$36,AA$63:AA$72,2,1)</f>
        <v>0.70520125816617196</v>
      </c>
      <c r="AY40" s="195"/>
      <c r="AZ40" s="195"/>
      <c r="BA40" s="193">
        <f>TTEST(Z$15:Z$24,Z$51:Z$60,2,1)</f>
        <v>0.6617803305191603</v>
      </c>
      <c r="BB40" s="195"/>
      <c r="BC40" s="195"/>
      <c r="BD40" s="193">
        <f>TTEST(AA$15:AA$24,AA$51:AA$60,2,1)</f>
        <v>0.39936135904543313</v>
      </c>
      <c r="BE40" s="194"/>
      <c r="BF40" s="194"/>
    </row>
    <row r="41" spans="1:58">
      <c r="A41" s="3">
        <v>44266.678039999999</v>
      </c>
      <c r="B41" s="4" t="s">
        <v>42</v>
      </c>
      <c r="C41" s="4" t="s">
        <v>45</v>
      </c>
      <c r="D41" s="10" t="s">
        <v>59</v>
      </c>
      <c r="E41" s="4" t="s">
        <v>23</v>
      </c>
      <c r="F41" s="85">
        <v>34.799999999999997</v>
      </c>
      <c r="G41" s="85">
        <v>36.299999999999997</v>
      </c>
      <c r="H41" s="85">
        <v>33.299999999999997</v>
      </c>
      <c r="I41" s="85">
        <f t="shared" si="24"/>
        <v>34.799999999999997</v>
      </c>
      <c r="J41" s="85">
        <v>-0.5</v>
      </c>
      <c r="K41" s="85">
        <v>-0.5</v>
      </c>
      <c r="L41" s="85">
        <v>0.5</v>
      </c>
      <c r="M41" s="85">
        <v>0</v>
      </c>
      <c r="N41" s="85">
        <v>0</v>
      </c>
      <c r="O41" s="85">
        <v>0.5</v>
      </c>
      <c r="P41" s="85">
        <v>0.5</v>
      </c>
      <c r="Q41" s="85">
        <v>32.32</v>
      </c>
      <c r="R41" s="85">
        <v>32.75</v>
      </c>
      <c r="S41" s="85">
        <v>1</v>
      </c>
      <c r="T41" s="85">
        <v>0.5</v>
      </c>
      <c r="U41" s="85">
        <v>0</v>
      </c>
      <c r="V41" s="85">
        <v>0</v>
      </c>
      <c r="W41" s="85">
        <v>1</v>
      </c>
      <c r="X41" s="85">
        <v>0.5</v>
      </c>
      <c r="Y41" s="85">
        <v>0</v>
      </c>
      <c r="Z41" s="85">
        <v>1.5</v>
      </c>
      <c r="AA41" s="85">
        <v>1</v>
      </c>
      <c r="AB41" s="85">
        <v>-0.5</v>
      </c>
      <c r="AC41" s="85">
        <v>0</v>
      </c>
      <c r="AD41" s="85">
        <v>0.5</v>
      </c>
      <c r="AE41" s="85">
        <v>0.5</v>
      </c>
      <c r="AF41" s="85">
        <v>-0.5</v>
      </c>
      <c r="AG41" s="85">
        <v>35.11</v>
      </c>
      <c r="AH41" s="85">
        <v>35.83</v>
      </c>
      <c r="AI41" s="14">
        <f t="shared" si="22"/>
        <v>2.7899999999999991</v>
      </c>
      <c r="AJ41" s="14">
        <f t="shared" si="23"/>
        <v>3.0799999999999983</v>
      </c>
      <c r="AL41" s="103"/>
      <c r="AM41" s="196" t="s">
        <v>275</v>
      </c>
      <c r="AN41" s="98"/>
      <c r="AO41" s="95"/>
      <c r="AP41" s="95"/>
      <c r="AQ41" s="188"/>
      <c r="AR41" s="95"/>
      <c r="AS41" s="95"/>
      <c r="AT41" s="95"/>
      <c r="AU41" s="95"/>
      <c r="AV41" s="95"/>
      <c r="AW41" s="188"/>
      <c r="AX41" s="95"/>
      <c r="AY41" s="95"/>
      <c r="AZ41" s="188"/>
      <c r="BA41" s="95"/>
      <c r="BB41" s="95"/>
      <c r="BC41" s="188"/>
      <c r="BD41" s="95"/>
      <c r="BE41" s="95"/>
      <c r="BF41" s="188"/>
    </row>
    <row r="42" spans="1:58">
      <c r="A42" s="3">
        <v>44266.68559724537</v>
      </c>
      <c r="B42" s="4" t="s">
        <v>29</v>
      </c>
      <c r="C42" s="4" t="s">
        <v>45</v>
      </c>
      <c r="D42" s="10" t="s">
        <v>59</v>
      </c>
      <c r="E42" s="4" t="s">
        <v>23</v>
      </c>
      <c r="F42" s="85">
        <v>31.2</v>
      </c>
      <c r="G42" s="85">
        <v>31.4</v>
      </c>
      <c r="H42" s="85">
        <v>32.700000000000003</v>
      </c>
      <c r="I42" s="85">
        <f t="shared" si="24"/>
        <v>31.766666666666666</v>
      </c>
      <c r="J42" s="85">
        <v>-0.5</v>
      </c>
      <c r="K42" s="85">
        <v>0</v>
      </c>
      <c r="L42" s="85">
        <v>2</v>
      </c>
      <c r="M42" s="85">
        <v>0</v>
      </c>
      <c r="N42" s="85">
        <v>0</v>
      </c>
      <c r="O42" s="85">
        <v>0</v>
      </c>
      <c r="P42" s="85">
        <v>0</v>
      </c>
      <c r="Q42" s="85">
        <v>34.090000000000003</v>
      </c>
      <c r="R42" s="85">
        <v>33.4</v>
      </c>
      <c r="S42" s="85">
        <v>0.5</v>
      </c>
      <c r="T42" s="85">
        <v>0</v>
      </c>
      <c r="U42" s="85">
        <v>0</v>
      </c>
      <c r="V42" s="85">
        <v>0</v>
      </c>
      <c r="W42" s="85">
        <v>-0.5</v>
      </c>
      <c r="X42" s="85">
        <v>0</v>
      </c>
      <c r="Y42" s="85">
        <v>0</v>
      </c>
      <c r="Z42" s="85">
        <v>1.5</v>
      </c>
      <c r="AA42" s="85">
        <v>1</v>
      </c>
      <c r="AB42" s="85">
        <v>0.5</v>
      </c>
      <c r="AC42" s="85">
        <v>0.5</v>
      </c>
      <c r="AD42" s="85">
        <v>-1</v>
      </c>
      <c r="AE42" s="85">
        <v>-1</v>
      </c>
      <c r="AF42" s="85">
        <v>0.5</v>
      </c>
      <c r="AG42" s="85">
        <v>35.6</v>
      </c>
      <c r="AH42" s="85">
        <v>35.69</v>
      </c>
      <c r="AI42" s="14">
        <f t="shared" si="22"/>
        <v>1.509999999999998</v>
      </c>
      <c r="AJ42" s="14">
        <f t="shared" si="23"/>
        <v>2.2899999999999991</v>
      </c>
      <c r="AL42" s="103"/>
      <c r="AM42" s="192" t="s">
        <v>465</v>
      </c>
      <c r="AN42" s="192" t="s">
        <v>470</v>
      </c>
      <c r="AO42" s="193" t="e">
        <f>TTEST(M$3:M$12,N$3:N$12,2,1)</f>
        <v>#DIV/0!</v>
      </c>
      <c r="AP42" s="195"/>
      <c r="AQ42" s="195"/>
      <c r="AR42" s="193"/>
      <c r="AS42" s="195"/>
      <c r="AT42" s="195"/>
      <c r="AU42" s="193" t="e">
        <f>TTEST(M$27:M$36,N$27:N$36,2,1)</f>
        <v>#DIV/0!</v>
      </c>
      <c r="AV42" s="195"/>
      <c r="AW42" s="195"/>
      <c r="AX42" s="193"/>
      <c r="AY42" s="195"/>
      <c r="AZ42" s="195"/>
      <c r="BA42" s="193">
        <f>TTEST(M$15:M$24,N$15:N$24,2,1)</f>
        <v>0.34343639613791355</v>
      </c>
      <c r="BB42" s="195"/>
      <c r="BC42" s="195"/>
      <c r="BD42" s="194"/>
      <c r="BE42" s="194"/>
      <c r="BF42" s="194"/>
    </row>
    <row r="43" spans="1:58">
      <c r="A43" s="3">
        <v>44267.457845254627</v>
      </c>
      <c r="B43" s="4" t="s">
        <v>41</v>
      </c>
      <c r="C43" s="4" t="s">
        <v>45</v>
      </c>
      <c r="D43" s="10" t="s">
        <v>59</v>
      </c>
      <c r="E43" s="4" t="s">
        <v>23</v>
      </c>
      <c r="F43" s="85">
        <v>41.2</v>
      </c>
      <c r="G43" s="85">
        <v>40.299999999999997</v>
      </c>
      <c r="H43" s="85">
        <v>38.700000000000003</v>
      </c>
      <c r="I43" s="85">
        <f t="shared" si="24"/>
        <v>40.06666666666667</v>
      </c>
      <c r="J43" s="85">
        <v>2.5</v>
      </c>
      <c r="K43" s="85">
        <v>1</v>
      </c>
      <c r="L43" s="85">
        <v>1</v>
      </c>
      <c r="M43" s="85">
        <v>2.5</v>
      </c>
      <c r="N43" s="85">
        <v>2.5</v>
      </c>
      <c r="O43" s="85">
        <v>2</v>
      </c>
      <c r="P43" s="85">
        <v>2</v>
      </c>
      <c r="Q43" s="85">
        <v>33.700000000000003</v>
      </c>
      <c r="R43" s="85">
        <v>33.479999999999997</v>
      </c>
      <c r="S43" s="85">
        <v>2</v>
      </c>
      <c r="T43" s="85">
        <v>2.5</v>
      </c>
      <c r="U43" s="85">
        <v>2</v>
      </c>
      <c r="V43" s="85">
        <v>2</v>
      </c>
      <c r="W43" s="85">
        <v>1</v>
      </c>
      <c r="X43" s="85">
        <v>1</v>
      </c>
      <c r="Y43" s="85">
        <v>0</v>
      </c>
      <c r="Z43" s="85">
        <v>2</v>
      </c>
      <c r="AA43" s="85">
        <v>2</v>
      </c>
      <c r="AB43" s="85">
        <v>2</v>
      </c>
      <c r="AC43" s="85">
        <v>2</v>
      </c>
      <c r="AD43" s="85">
        <v>-0.5</v>
      </c>
      <c r="AE43" s="85">
        <v>-0.5</v>
      </c>
      <c r="AF43" s="85">
        <v>0.5</v>
      </c>
      <c r="AG43" s="85">
        <v>36.880000000000003</v>
      </c>
      <c r="AH43" s="85">
        <v>36.36</v>
      </c>
      <c r="AI43" s="14">
        <f t="shared" si="22"/>
        <v>3.1799999999999997</v>
      </c>
      <c r="AJ43" s="14">
        <f t="shared" si="23"/>
        <v>2.8800000000000026</v>
      </c>
      <c r="AL43" s="103"/>
      <c r="AM43" s="192" t="s">
        <v>465</v>
      </c>
      <c r="AN43" s="192" t="s">
        <v>471</v>
      </c>
      <c r="AO43" s="193" t="e">
        <f>TTEST(M$39:M$48,N$39:N$48,2,1)</f>
        <v>#DIV/0!</v>
      </c>
      <c r="AP43" s="195"/>
      <c r="AQ43" s="195"/>
      <c r="AR43" s="193"/>
      <c r="AS43" s="195"/>
      <c r="AT43" s="195"/>
      <c r="AU43" s="193">
        <f>TTEST(M$63:M$72,N$63:N$72,2,1)</f>
        <v>0.67830974180557879</v>
      </c>
      <c r="AV43" s="195"/>
      <c r="AW43" s="195"/>
      <c r="AX43" s="193"/>
      <c r="AY43" s="195"/>
      <c r="AZ43" s="195"/>
      <c r="BA43" s="193">
        <f>TTEST(M$51:M$60,N$51:N$60,2,1)</f>
        <v>0.34343639613791355</v>
      </c>
      <c r="BB43" s="195"/>
      <c r="BC43" s="195"/>
      <c r="BD43" s="194"/>
      <c r="BE43" s="194"/>
      <c r="BF43" s="194"/>
    </row>
    <row r="44" spans="1:58">
      <c r="A44" s="3">
        <v>44267.575127662036</v>
      </c>
      <c r="B44" s="4" t="s">
        <v>33</v>
      </c>
      <c r="C44" s="4" t="s">
        <v>45</v>
      </c>
      <c r="D44" s="10" t="s">
        <v>59</v>
      </c>
      <c r="E44" s="4" t="s">
        <v>23</v>
      </c>
      <c r="F44" s="85">
        <v>34.1</v>
      </c>
      <c r="G44" s="85">
        <v>33.700000000000003</v>
      </c>
      <c r="H44" s="85">
        <v>34</v>
      </c>
      <c r="I44" s="85">
        <f t="shared" si="24"/>
        <v>33.933333333333337</v>
      </c>
      <c r="J44" s="85">
        <v>1.5</v>
      </c>
      <c r="K44" s="85">
        <v>1</v>
      </c>
      <c r="L44" s="85">
        <v>-0.5</v>
      </c>
      <c r="M44" s="85">
        <v>0</v>
      </c>
      <c r="N44" s="85">
        <v>0</v>
      </c>
      <c r="O44" s="85">
        <v>0</v>
      </c>
      <c r="P44" s="85">
        <v>0</v>
      </c>
      <c r="Q44" s="85">
        <v>33.08</v>
      </c>
      <c r="R44" s="85">
        <v>33.409999999999997</v>
      </c>
      <c r="S44" s="85">
        <v>1</v>
      </c>
      <c r="T44" s="85">
        <v>0.5</v>
      </c>
      <c r="U44" s="85">
        <v>0.5</v>
      </c>
      <c r="V44" s="85">
        <v>1</v>
      </c>
      <c r="W44" s="85">
        <v>-0.5</v>
      </c>
      <c r="X44" s="85">
        <v>-0.5</v>
      </c>
      <c r="Y44" s="85">
        <v>1</v>
      </c>
      <c r="Z44" s="85">
        <v>2</v>
      </c>
      <c r="AA44" s="85">
        <v>1.5</v>
      </c>
      <c r="AB44" s="85">
        <v>1</v>
      </c>
      <c r="AC44" s="85">
        <v>1</v>
      </c>
      <c r="AD44" s="85">
        <v>-1</v>
      </c>
      <c r="AE44" s="85">
        <v>-0.5</v>
      </c>
      <c r="AF44" s="85">
        <v>0</v>
      </c>
      <c r="AG44" s="85">
        <v>35.43</v>
      </c>
      <c r="AH44" s="85">
        <v>36.020000000000003</v>
      </c>
      <c r="AI44" s="14">
        <f t="shared" si="22"/>
        <v>2.3500000000000014</v>
      </c>
      <c r="AJ44" s="14">
        <f t="shared" si="23"/>
        <v>2.6100000000000065</v>
      </c>
      <c r="AL44" s="103"/>
      <c r="AM44" s="192" t="s">
        <v>465</v>
      </c>
      <c r="AN44" s="192" t="s">
        <v>106</v>
      </c>
      <c r="AO44" s="193">
        <f>TTEST(M$3:M$12:M39:M48,N$3:N$12:N39:N48,2,1)</f>
        <v>0.21973265802146216</v>
      </c>
      <c r="AP44" s="195"/>
      <c r="AQ44" s="195"/>
      <c r="AR44" s="193"/>
      <c r="AS44" s="195"/>
      <c r="AT44" s="195"/>
      <c r="AU44" s="193">
        <f>TTEST(M$27:M$36:M63:M72,N$27:N$36:N63:N72,2,1)</f>
        <v>0.28806807261885248</v>
      </c>
      <c r="AV44" s="195"/>
      <c r="AW44" s="195"/>
      <c r="AX44" s="193"/>
      <c r="AY44" s="195"/>
      <c r="AZ44" s="195"/>
      <c r="BA44" s="193">
        <f>TTEST(M$15:M$24:M51:M60,N$15:N$24:N51:N60,2,1)</f>
        <v>0.74569508096378712</v>
      </c>
      <c r="BB44" s="195"/>
      <c r="BC44" s="195"/>
      <c r="BD44" s="194"/>
      <c r="BE44" s="194"/>
      <c r="BF44" s="194"/>
    </row>
    <row r="45" spans="1:58">
      <c r="A45" s="3">
        <v>44267.679223101848</v>
      </c>
      <c r="B45" s="4" t="s">
        <v>32</v>
      </c>
      <c r="C45" s="4" t="s">
        <v>45</v>
      </c>
      <c r="D45" s="10" t="s">
        <v>59</v>
      </c>
      <c r="E45" s="4" t="s">
        <v>23</v>
      </c>
      <c r="F45" s="85">
        <v>38.5</v>
      </c>
      <c r="G45" s="85">
        <v>34.6</v>
      </c>
      <c r="H45" s="85">
        <v>34.4</v>
      </c>
      <c r="I45" s="85">
        <f t="shared" si="24"/>
        <v>35.833333333333336</v>
      </c>
      <c r="J45" s="85">
        <v>1</v>
      </c>
      <c r="K45" s="85">
        <v>0.5</v>
      </c>
      <c r="L45" s="85">
        <v>-0.5</v>
      </c>
      <c r="M45" s="85">
        <v>-0.5</v>
      </c>
      <c r="N45" s="85">
        <v>-0.5</v>
      </c>
      <c r="O45" s="85">
        <v>-0.5</v>
      </c>
      <c r="P45" s="85">
        <v>-0.5</v>
      </c>
      <c r="Q45" s="85">
        <v>31.84</v>
      </c>
      <c r="R45" s="85">
        <v>31.75</v>
      </c>
      <c r="S45" s="85">
        <v>0</v>
      </c>
      <c r="T45" s="85">
        <v>0.5</v>
      </c>
      <c r="U45" s="85">
        <v>0</v>
      </c>
      <c r="V45" s="85">
        <v>-0.5</v>
      </c>
      <c r="W45" s="85">
        <v>0.5</v>
      </c>
      <c r="X45" s="85">
        <v>0.5</v>
      </c>
      <c r="Y45" s="85">
        <v>0.5</v>
      </c>
      <c r="Z45" s="85">
        <v>0</v>
      </c>
      <c r="AA45" s="85">
        <v>0.5</v>
      </c>
      <c r="AB45" s="85">
        <v>0</v>
      </c>
      <c r="AC45" s="85">
        <v>0</v>
      </c>
      <c r="AD45" s="85">
        <v>0.5</v>
      </c>
      <c r="AE45" s="85">
        <v>0.5</v>
      </c>
      <c r="AF45" s="85">
        <v>0</v>
      </c>
      <c r="AG45" s="85">
        <v>33.64</v>
      </c>
      <c r="AH45" s="85">
        <v>32.090000000000003</v>
      </c>
      <c r="AI45" s="14">
        <f t="shared" si="22"/>
        <v>1.8000000000000007</v>
      </c>
      <c r="AJ45" s="14">
        <f t="shared" si="23"/>
        <v>0.34000000000000341</v>
      </c>
      <c r="AL45" s="103"/>
      <c r="AM45" s="207" t="s">
        <v>468</v>
      </c>
      <c r="AN45" s="207" t="s">
        <v>470</v>
      </c>
      <c r="AO45" s="208">
        <f>TTEST(S$3:S$12,T$3:T$12,2,1)</f>
        <v>6.7447767392245367E-3</v>
      </c>
      <c r="AP45" s="209"/>
      <c r="AQ45" s="209"/>
      <c r="AR45" s="208"/>
      <c r="AS45" s="209"/>
      <c r="AT45" s="209"/>
      <c r="AU45" s="208">
        <f>TTEST(S$27:S$36,T$27:T$36,2,1)</f>
        <v>1.7416242281296419E-3</v>
      </c>
      <c r="AV45" s="209"/>
      <c r="AW45" s="209"/>
      <c r="AX45" s="208"/>
      <c r="AY45" s="209"/>
      <c r="AZ45" s="209"/>
      <c r="BA45" s="208">
        <f>TTEST(S$15:S$24,T$15:T$24,2,1)</f>
        <v>3.1264866257558826E-5</v>
      </c>
      <c r="BB45" s="209"/>
      <c r="BC45" s="209"/>
      <c r="BD45" s="210"/>
      <c r="BE45" s="210"/>
      <c r="BF45" s="210"/>
    </row>
    <row r="46" spans="1:58">
      <c r="A46" s="3">
        <v>44268.453052245372</v>
      </c>
      <c r="B46" s="4" t="s">
        <v>27</v>
      </c>
      <c r="C46" s="4" t="s">
        <v>45</v>
      </c>
      <c r="D46" s="10" t="s">
        <v>59</v>
      </c>
      <c r="E46" s="4" t="s">
        <v>23</v>
      </c>
      <c r="F46" s="85">
        <v>31.7</v>
      </c>
      <c r="G46" s="85">
        <v>32.4</v>
      </c>
      <c r="H46" s="85">
        <v>32.5</v>
      </c>
      <c r="I46" s="85">
        <f t="shared" si="24"/>
        <v>32.199999999999996</v>
      </c>
      <c r="J46" s="85">
        <v>-1</v>
      </c>
      <c r="K46" s="85">
        <v>-0.5</v>
      </c>
      <c r="L46" s="85">
        <v>2</v>
      </c>
      <c r="M46" s="85">
        <v>-0.5</v>
      </c>
      <c r="N46" s="85">
        <v>-0.5</v>
      </c>
      <c r="O46" s="85">
        <v>1</v>
      </c>
      <c r="P46" s="85">
        <v>1</v>
      </c>
      <c r="Q46" s="85">
        <v>29.51</v>
      </c>
      <c r="R46" s="85">
        <v>28.02</v>
      </c>
      <c r="S46" s="85">
        <v>0</v>
      </c>
      <c r="T46" s="85">
        <v>0.5</v>
      </c>
      <c r="U46" s="85">
        <v>0</v>
      </c>
      <c r="V46" s="85">
        <v>1</v>
      </c>
      <c r="W46" s="85">
        <v>1.5</v>
      </c>
      <c r="X46" s="85">
        <v>1</v>
      </c>
      <c r="Y46" s="85">
        <v>0.5</v>
      </c>
      <c r="Z46" s="85">
        <v>0.5</v>
      </c>
      <c r="AA46" s="85">
        <v>1</v>
      </c>
      <c r="AB46" s="85">
        <v>1</v>
      </c>
      <c r="AC46" s="85">
        <v>1</v>
      </c>
      <c r="AD46" s="85">
        <v>1</v>
      </c>
      <c r="AE46" s="85">
        <v>0.5</v>
      </c>
      <c r="AF46" s="85">
        <v>1</v>
      </c>
      <c r="AG46" s="85">
        <v>31.78</v>
      </c>
      <c r="AH46" s="85">
        <v>31.69</v>
      </c>
      <c r="AI46" s="14">
        <f t="shared" si="22"/>
        <v>2.2699999999999996</v>
      </c>
      <c r="AJ46" s="14">
        <f t="shared" si="23"/>
        <v>3.6700000000000017</v>
      </c>
      <c r="AL46" s="103"/>
      <c r="AM46" s="207" t="s">
        <v>468</v>
      </c>
      <c r="AN46" s="207" t="s">
        <v>471</v>
      </c>
      <c r="AO46" s="208">
        <f>TTEST(S$39:S$48,T$39:T$48,2,1)</f>
        <v>0.32212063472248892</v>
      </c>
      <c r="AP46" s="209"/>
      <c r="AQ46" s="209"/>
      <c r="AR46" s="208"/>
      <c r="AS46" s="209"/>
      <c r="AT46" s="209"/>
      <c r="AU46" s="208">
        <f>TTEST(S$63:S$72,T$63:T$72,2,1)</f>
        <v>1.8293201940000529E-3</v>
      </c>
      <c r="AV46" s="209"/>
      <c r="AW46" s="209"/>
      <c r="AX46" s="208"/>
      <c r="AY46" s="209"/>
      <c r="AZ46" s="209"/>
      <c r="BA46" s="208">
        <f>TTEST(S$63:S$72,T$63:T$72,2,1)</f>
        <v>1.8293201940000529E-3</v>
      </c>
      <c r="BB46" s="209"/>
      <c r="BC46" s="209"/>
      <c r="BD46" s="210"/>
      <c r="BE46" s="210"/>
      <c r="BF46" s="210"/>
    </row>
    <row r="47" spans="1:58">
      <c r="A47" s="3">
        <v>44268.569257754629</v>
      </c>
      <c r="B47" s="4" t="s">
        <v>34</v>
      </c>
      <c r="C47" s="4" t="s">
        <v>45</v>
      </c>
      <c r="D47" s="10" t="s">
        <v>59</v>
      </c>
      <c r="E47" s="4" t="s">
        <v>23</v>
      </c>
      <c r="F47" s="85">
        <v>27.3</v>
      </c>
      <c r="G47" s="85">
        <v>30.7</v>
      </c>
      <c r="H47" s="85">
        <v>30.3</v>
      </c>
      <c r="I47" s="85">
        <f t="shared" si="24"/>
        <v>29.433333333333334</v>
      </c>
      <c r="J47" s="85">
        <v>0</v>
      </c>
      <c r="K47" s="85">
        <v>0</v>
      </c>
      <c r="L47" s="85">
        <v>1</v>
      </c>
      <c r="M47" s="85">
        <v>0</v>
      </c>
      <c r="N47" s="85">
        <v>0</v>
      </c>
      <c r="O47" s="85">
        <v>0</v>
      </c>
      <c r="P47" s="85">
        <v>0</v>
      </c>
      <c r="Q47" s="85">
        <v>32.71</v>
      </c>
      <c r="R47" s="85">
        <v>32.97</v>
      </c>
      <c r="S47" s="85">
        <v>1</v>
      </c>
      <c r="T47" s="85">
        <v>1</v>
      </c>
      <c r="U47" s="85">
        <v>0</v>
      </c>
      <c r="V47" s="85">
        <v>0</v>
      </c>
      <c r="W47" s="85">
        <v>-1</v>
      </c>
      <c r="X47" s="85">
        <v>-0.5</v>
      </c>
      <c r="Y47" s="85">
        <v>0</v>
      </c>
      <c r="Z47" s="85">
        <v>1</v>
      </c>
      <c r="AA47" s="85">
        <v>0.5</v>
      </c>
      <c r="AB47" s="85">
        <v>-1</v>
      </c>
      <c r="AC47" s="85">
        <v>-0.5</v>
      </c>
      <c r="AD47" s="85">
        <v>-1</v>
      </c>
      <c r="AE47" s="85">
        <v>-1</v>
      </c>
      <c r="AF47" s="85">
        <v>1</v>
      </c>
      <c r="AG47" s="85">
        <v>36.11</v>
      </c>
      <c r="AH47" s="85">
        <v>36.03</v>
      </c>
      <c r="AI47" s="14">
        <f t="shared" si="22"/>
        <v>3.3999999999999986</v>
      </c>
      <c r="AJ47" s="14">
        <f t="shared" si="23"/>
        <v>3.0600000000000023</v>
      </c>
      <c r="AL47" s="103"/>
      <c r="AM47" s="207" t="s">
        <v>468</v>
      </c>
      <c r="AN47" s="207" t="s">
        <v>106</v>
      </c>
      <c r="AO47" s="208">
        <f>TTEST(S$3:S$12:S39:S48,T$3:T$12:T39:T48,2,1)</f>
        <v>1.2082223843271643E-8</v>
      </c>
      <c r="AP47" s="209"/>
      <c r="AQ47" s="209"/>
      <c r="AR47" s="208"/>
      <c r="AS47" s="209"/>
      <c r="AT47" s="209"/>
      <c r="AU47" s="208">
        <f>TTEST(S$27:S$36:S63:S72,T$27:T$36:T63:T72,2,1)</f>
        <v>4.3290818573547779E-9</v>
      </c>
      <c r="AV47" s="209"/>
      <c r="AW47" s="209"/>
      <c r="AX47" s="208"/>
      <c r="AY47" s="209"/>
      <c r="AZ47" s="209"/>
      <c r="BA47" s="208">
        <f>TTEST(S$15:S$24:S51:S60,T$15:T$24:T51:T60,2,1)</f>
        <v>5.4219627781511379E-10</v>
      </c>
      <c r="BB47" s="209"/>
      <c r="BC47" s="209"/>
      <c r="BD47" s="210"/>
      <c r="BE47" s="210"/>
      <c r="BF47" s="210"/>
    </row>
    <row r="48" spans="1:58">
      <c r="A48" s="3">
        <v>44268.575960439819</v>
      </c>
      <c r="B48" s="4" t="s">
        <v>28</v>
      </c>
      <c r="C48" s="4" t="s">
        <v>45</v>
      </c>
      <c r="D48" s="10" t="s">
        <v>59</v>
      </c>
      <c r="E48" s="4" t="s">
        <v>23</v>
      </c>
      <c r="F48" s="85">
        <v>46.2</v>
      </c>
      <c r="G48" s="85">
        <v>48.8</v>
      </c>
      <c r="H48" s="85">
        <v>47.6</v>
      </c>
      <c r="I48" s="85">
        <f t="shared" si="24"/>
        <v>47.533333333333331</v>
      </c>
      <c r="J48" s="85">
        <v>-1</v>
      </c>
      <c r="K48" s="85">
        <v>0</v>
      </c>
      <c r="L48" s="85">
        <v>1.5</v>
      </c>
      <c r="M48" s="85">
        <v>0</v>
      </c>
      <c r="N48" s="85">
        <v>0</v>
      </c>
      <c r="O48" s="85">
        <v>1</v>
      </c>
      <c r="P48" s="85">
        <v>1</v>
      </c>
      <c r="Q48" s="85">
        <v>33.28</v>
      </c>
      <c r="R48" s="85">
        <v>33.18</v>
      </c>
      <c r="S48" s="85">
        <v>0.5</v>
      </c>
      <c r="T48" s="85">
        <v>1</v>
      </c>
      <c r="U48" s="85">
        <v>0</v>
      </c>
      <c r="V48" s="85">
        <v>0</v>
      </c>
      <c r="W48" s="85">
        <v>1</v>
      </c>
      <c r="X48" s="85">
        <v>0.5</v>
      </c>
      <c r="Y48" s="85">
        <v>0</v>
      </c>
      <c r="Z48" s="85">
        <v>0.5</v>
      </c>
      <c r="AA48" s="85">
        <v>1.5</v>
      </c>
      <c r="AB48" s="85">
        <v>0.5</v>
      </c>
      <c r="AC48" s="85">
        <v>0.5</v>
      </c>
      <c r="AD48" s="85">
        <v>1.5</v>
      </c>
      <c r="AE48" s="85">
        <v>0.5</v>
      </c>
      <c r="AF48" s="85">
        <v>0</v>
      </c>
      <c r="AG48" s="85">
        <v>36.29</v>
      </c>
      <c r="AH48" s="85">
        <v>36.020000000000003</v>
      </c>
      <c r="AI48" s="14">
        <f t="shared" si="22"/>
        <v>3.009999999999998</v>
      </c>
      <c r="AJ48" s="14">
        <f t="shared" si="23"/>
        <v>2.8400000000000034</v>
      </c>
      <c r="AL48" s="103"/>
      <c r="AM48" s="192" t="s">
        <v>469</v>
      </c>
      <c r="AN48" s="192" t="s">
        <v>470</v>
      </c>
      <c r="AO48" s="193">
        <f>TTEST(Z$3:Z$12,AA$3:AA$12,2,1)</f>
        <v>1.3577665393918963E-4</v>
      </c>
      <c r="AP48" s="195"/>
      <c r="AQ48" s="195"/>
      <c r="AR48" s="193"/>
      <c r="AS48" s="195"/>
      <c r="AT48" s="195"/>
      <c r="AU48" s="193">
        <f>TTEST(Z$27:Z$36,AA$27:AA$36,2,1)</f>
        <v>3.6787497879786073E-2</v>
      </c>
      <c r="AV48" s="195"/>
      <c r="AW48" s="195"/>
      <c r="AX48" s="193"/>
      <c r="AY48" s="195"/>
      <c r="AZ48" s="195"/>
      <c r="BA48" s="193">
        <f>TTEST(Z$15:Z$24,AA$15:AA$24,2,1)</f>
        <v>8.7713971349677523E-5</v>
      </c>
      <c r="BB48" s="195"/>
      <c r="BC48" s="195"/>
      <c r="BD48" s="194"/>
      <c r="BE48" s="194"/>
      <c r="BF48" s="194"/>
    </row>
    <row r="49" spans="1:58">
      <c r="A49" s="3"/>
      <c r="B49" s="83" t="s">
        <v>272</v>
      </c>
      <c r="C49" s="81" t="s">
        <v>45</v>
      </c>
      <c r="D49" s="84" t="s">
        <v>59</v>
      </c>
      <c r="E49" s="81" t="s">
        <v>23</v>
      </c>
      <c r="F49" s="86">
        <f t="shared" ref="F49:AJ49" si="25">AVERAGE(F39:F48)</f>
        <v>35.49</v>
      </c>
      <c r="G49" s="86">
        <f t="shared" si="25"/>
        <v>36.25</v>
      </c>
      <c r="H49" s="86">
        <f t="shared" si="25"/>
        <v>35.790000000000006</v>
      </c>
      <c r="I49" s="86">
        <f t="shared" ref="I49" si="26">AVERAGE(I39:I48)</f>
        <v>35.843333333333341</v>
      </c>
      <c r="J49" s="86">
        <f t="shared" si="25"/>
        <v>0.3</v>
      </c>
      <c r="K49" s="86">
        <f t="shared" si="25"/>
        <v>0.2</v>
      </c>
      <c r="L49" s="86">
        <f t="shared" si="25"/>
        <v>0.7</v>
      </c>
      <c r="M49" s="86">
        <f t="shared" si="25"/>
        <v>0.25</v>
      </c>
      <c r="N49" s="86">
        <f t="shared" si="25"/>
        <v>0.25</v>
      </c>
      <c r="O49" s="86">
        <f t="shared" si="25"/>
        <v>0.4</v>
      </c>
      <c r="P49" s="86">
        <f t="shared" si="25"/>
        <v>0.4</v>
      </c>
      <c r="Q49" s="86">
        <f t="shared" si="25"/>
        <v>32.798000000000002</v>
      </c>
      <c r="R49" s="86">
        <f t="shared" si="25"/>
        <v>32.658000000000001</v>
      </c>
      <c r="S49" s="86">
        <f t="shared" si="25"/>
        <v>0.7</v>
      </c>
      <c r="T49" s="86">
        <f t="shared" si="25"/>
        <v>0.95</v>
      </c>
      <c r="U49" s="86">
        <f t="shared" si="25"/>
        <v>0.4</v>
      </c>
      <c r="V49" s="86">
        <f t="shared" si="25"/>
        <v>0.25</v>
      </c>
      <c r="W49" s="86">
        <f t="shared" si="25"/>
        <v>0.45</v>
      </c>
      <c r="X49" s="86">
        <f t="shared" si="25"/>
        <v>0.3</v>
      </c>
      <c r="Y49" s="86">
        <f t="shared" si="25"/>
        <v>0.05</v>
      </c>
      <c r="Z49" s="86">
        <f t="shared" si="25"/>
        <v>1</v>
      </c>
      <c r="AA49" s="86">
        <f t="shared" si="25"/>
        <v>1.1000000000000001</v>
      </c>
      <c r="AB49" s="86">
        <f t="shared" si="25"/>
        <v>0.45</v>
      </c>
      <c r="AC49" s="86">
        <f t="shared" si="25"/>
        <v>0.45</v>
      </c>
      <c r="AD49" s="86">
        <f t="shared" si="25"/>
        <v>0.1</v>
      </c>
      <c r="AE49" s="86">
        <f t="shared" si="25"/>
        <v>-0.1</v>
      </c>
      <c r="AF49" s="86">
        <f t="shared" si="25"/>
        <v>0.2</v>
      </c>
      <c r="AG49" s="86">
        <f t="shared" si="25"/>
        <v>35.410000000000011</v>
      </c>
      <c r="AH49" s="86">
        <f t="shared" si="25"/>
        <v>35.322000000000003</v>
      </c>
      <c r="AI49" s="86">
        <f t="shared" si="25"/>
        <v>2.6120000000000005</v>
      </c>
      <c r="AJ49" s="86">
        <f t="shared" si="25"/>
        <v>2.6640000000000024</v>
      </c>
      <c r="AK49" s="102" t="s">
        <v>275</v>
      </c>
      <c r="AL49" s="106"/>
      <c r="AM49" s="192" t="s">
        <v>469</v>
      </c>
      <c r="AN49" s="192" t="s">
        <v>471</v>
      </c>
      <c r="AO49" s="193">
        <f>TTEST(Z$39:Z$48,AA$39:AA$48,2,1)</f>
        <v>0.67830974180557879</v>
      </c>
      <c r="AP49" s="195"/>
      <c r="AQ49" s="195"/>
      <c r="AR49" s="193"/>
      <c r="AS49" s="195"/>
      <c r="AT49" s="195"/>
      <c r="AU49" s="193">
        <f>TTEST(Z$63:Z$72,AA$63:AA$72,2,1)</f>
        <v>8.1126188845840649E-2</v>
      </c>
      <c r="AV49" s="195"/>
      <c r="AW49" s="195"/>
      <c r="AX49" s="193"/>
      <c r="AY49" s="195"/>
      <c r="AZ49" s="195"/>
      <c r="BA49" s="193">
        <f>TTEST(Z$51:Z$60,AA$51:AA$60,2,1)</f>
        <v>0.19342205960333222</v>
      </c>
      <c r="BB49" s="195"/>
      <c r="BC49" s="195"/>
      <c r="BD49" s="194"/>
      <c r="BE49" s="194"/>
      <c r="BF49" s="194"/>
    </row>
    <row r="50" spans="1:58">
      <c r="A50" s="3"/>
      <c r="B50" s="83" t="s">
        <v>273</v>
      </c>
      <c r="C50" s="81" t="s">
        <v>45</v>
      </c>
      <c r="D50" s="84" t="s">
        <v>59</v>
      </c>
      <c r="E50" s="81" t="s">
        <v>23</v>
      </c>
      <c r="F50" s="82">
        <f>STDEVP(F39:F48)</f>
        <v>5.1053795157656898</v>
      </c>
      <c r="G50" s="82">
        <f t="shared" ref="G50:AH50" si="27">STDEVP(G39:G48)</f>
        <v>5.1063196139685409</v>
      </c>
      <c r="H50" s="82">
        <f t="shared" si="27"/>
        <v>4.6545569069461283</v>
      </c>
      <c r="I50" s="82">
        <f t="shared" ref="I50" si="28">STDEVP(I39:I48)</f>
        <v>4.8403179418068385</v>
      </c>
      <c r="J50" s="82">
        <f t="shared" si="27"/>
        <v>1.1000000000000001</v>
      </c>
      <c r="K50" s="82">
        <f t="shared" si="27"/>
        <v>0.50990195135927852</v>
      </c>
      <c r="L50" s="82">
        <f t="shared" si="27"/>
        <v>0.9</v>
      </c>
      <c r="M50" s="82">
        <f t="shared" si="27"/>
        <v>0.81394102980498528</v>
      </c>
      <c r="N50" s="82">
        <f t="shared" si="27"/>
        <v>0.81394102980498528</v>
      </c>
      <c r="O50" s="82">
        <f t="shared" si="27"/>
        <v>0.7</v>
      </c>
      <c r="P50" s="82">
        <f t="shared" si="27"/>
        <v>0.7</v>
      </c>
      <c r="Q50" s="82">
        <f t="shared" si="27"/>
        <v>1.2860622068935854</v>
      </c>
      <c r="R50" s="82">
        <f t="shared" si="27"/>
        <v>1.6502108956130421</v>
      </c>
      <c r="S50" s="82">
        <f t="shared" si="27"/>
        <v>0.6</v>
      </c>
      <c r="T50" s="82">
        <f t="shared" si="27"/>
        <v>0.72284161474004804</v>
      </c>
      <c r="U50" s="82">
        <f t="shared" si="27"/>
        <v>0.62449979983983983</v>
      </c>
      <c r="V50" s="82">
        <f t="shared" si="27"/>
        <v>0.90138781886599728</v>
      </c>
      <c r="W50" s="82">
        <f t="shared" si="27"/>
        <v>0.96046863561492735</v>
      </c>
      <c r="X50" s="82">
        <f t="shared" si="27"/>
        <v>0.50990195135927852</v>
      </c>
      <c r="Y50" s="82">
        <f t="shared" si="27"/>
        <v>0.75663729752107778</v>
      </c>
      <c r="Z50" s="82">
        <f t="shared" si="27"/>
        <v>0.70710678118654757</v>
      </c>
      <c r="AA50" s="82">
        <f t="shared" si="27"/>
        <v>0.4898979485566356</v>
      </c>
      <c r="AB50" s="82">
        <f t="shared" si="27"/>
        <v>0.82006097334283623</v>
      </c>
      <c r="AC50" s="82">
        <f t="shared" si="27"/>
        <v>0.82006097334283623</v>
      </c>
      <c r="AD50" s="82">
        <f t="shared" si="27"/>
        <v>0.96953597148326576</v>
      </c>
      <c r="AE50" s="82">
        <f t="shared" si="27"/>
        <v>0.73484692283495345</v>
      </c>
      <c r="AF50" s="82">
        <f t="shared" si="27"/>
        <v>0.74833147735478833</v>
      </c>
      <c r="AG50" s="82">
        <f t="shared" si="27"/>
        <v>1.5234237755792053</v>
      </c>
      <c r="AH50" s="82">
        <f t="shared" si="27"/>
        <v>1.757036140777986</v>
      </c>
      <c r="AI50" s="82">
        <f>STDEVP(AI39:AI48)</f>
        <v>0.6400593722460437</v>
      </c>
      <c r="AJ50" s="82">
        <f>STDEVP(AJ39:AJ48)</f>
        <v>0.87650670276957976</v>
      </c>
      <c r="AK50" s="101">
        <f>TTEST(AI39:AI48,AJ39:AJ48,2,1)</f>
        <v>0.83148101194156121</v>
      </c>
      <c r="AL50" s="105"/>
      <c r="AM50" s="192" t="s">
        <v>469</v>
      </c>
      <c r="AN50" s="192" t="s">
        <v>106</v>
      </c>
      <c r="AO50" s="193">
        <f>TTEST(Z$3:Z$12:Z39:Z48,AA$3:AA$12:AA39:AA48,2,1)</f>
        <v>4.9338211104663924E-7</v>
      </c>
      <c r="AP50" s="194"/>
      <c r="AQ50" s="194"/>
      <c r="AR50" s="194"/>
      <c r="AS50" s="194"/>
      <c r="AT50" s="194"/>
      <c r="AU50" s="193">
        <f>TTEST(Z$27:Z$36:Z63:Z72,AA$27:AA$36:AA63:AA72,2,1)</f>
        <v>3.9546944250412686E-3</v>
      </c>
      <c r="AV50" s="194"/>
      <c r="AW50" s="194"/>
      <c r="AX50" s="194"/>
      <c r="AY50" s="194"/>
      <c r="AZ50" s="194"/>
      <c r="BA50" s="193">
        <f>TTEST(Z$15:Z$24:Z51:Z60,AA$15:AA$24:AA51:AA60,2,1)</f>
        <v>2.8190305459668819E-4</v>
      </c>
      <c r="BB50" s="194"/>
      <c r="BC50" s="194"/>
      <c r="BD50" s="194"/>
      <c r="BE50" s="194"/>
      <c r="BF50" s="194"/>
    </row>
    <row r="51" spans="1:58">
      <c r="A51" s="3">
        <v>44266.458858495374</v>
      </c>
      <c r="B51" s="4" t="s">
        <v>26</v>
      </c>
      <c r="C51" s="4" t="s">
        <v>45</v>
      </c>
      <c r="D51" s="10" t="s">
        <v>59</v>
      </c>
      <c r="E51" s="4" t="s">
        <v>24</v>
      </c>
      <c r="F51" s="85">
        <v>32.5</v>
      </c>
      <c r="G51" s="85">
        <v>32.5</v>
      </c>
      <c r="H51" s="85">
        <v>33.299999999999997</v>
      </c>
      <c r="I51" s="85">
        <f>AVERAGE(F51:H51)</f>
        <v>32.766666666666666</v>
      </c>
      <c r="J51" s="85">
        <v>1</v>
      </c>
      <c r="K51" s="85">
        <v>0.5</v>
      </c>
      <c r="L51" s="85">
        <v>0</v>
      </c>
      <c r="M51" s="85">
        <v>0.5</v>
      </c>
      <c r="N51" s="85">
        <v>0.5</v>
      </c>
      <c r="O51" s="85">
        <v>0</v>
      </c>
      <c r="P51" s="85">
        <v>0</v>
      </c>
      <c r="Q51" s="85">
        <v>34.1</v>
      </c>
      <c r="R51" s="85">
        <v>34</v>
      </c>
      <c r="S51" s="85">
        <v>0</v>
      </c>
      <c r="T51" s="85">
        <v>2</v>
      </c>
      <c r="U51" s="85">
        <v>0</v>
      </c>
      <c r="V51" s="85">
        <v>-1.5</v>
      </c>
      <c r="W51" s="85">
        <v>2.5</v>
      </c>
      <c r="X51" s="85">
        <v>2</v>
      </c>
      <c r="Y51" s="85">
        <v>-2</v>
      </c>
      <c r="Z51" s="85">
        <v>0</v>
      </c>
      <c r="AA51" s="85">
        <v>2</v>
      </c>
      <c r="AB51" s="85">
        <v>0.5</v>
      </c>
      <c r="AC51" s="85">
        <v>-1.5</v>
      </c>
      <c r="AD51" s="85">
        <v>1.5</v>
      </c>
      <c r="AE51" s="85">
        <v>1.5</v>
      </c>
      <c r="AF51" s="85">
        <v>-2</v>
      </c>
      <c r="AG51" s="85">
        <v>35.299999999999997</v>
      </c>
      <c r="AH51" s="85">
        <v>35</v>
      </c>
      <c r="AI51" s="14">
        <f t="shared" ref="AI51:AI60" si="29">AG51-Q51</f>
        <v>1.1999999999999957</v>
      </c>
      <c r="AJ51" s="14">
        <f t="shared" ref="AJ51:AJ60" si="30">AH51-R51</f>
        <v>1</v>
      </c>
      <c r="AL51" s="103"/>
      <c r="AM51" s="206"/>
      <c r="AN51" s="206"/>
    </row>
    <row r="52" spans="1:58">
      <c r="A52" s="3">
        <v>44266.598967164347</v>
      </c>
      <c r="B52" s="4" t="s">
        <v>39</v>
      </c>
      <c r="C52" s="4" t="s">
        <v>45</v>
      </c>
      <c r="D52" s="10" t="s">
        <v>59</v>
      </c>
      <c r="E52" s="4" t="s">
        <v>24</v>
      </c>
      <c r="F52" s="85">
        <v>37.200000000000003</v>
      </c>
      <c r="G52" s="85">
        <v>37.5</v>
      </c>
      <c r="H52" s="85">
        <v>37.9</v>
      </c>
      <c r="I52" s="85">
        <f t="shared" ref="I52:I60" si="31">AVERAGE(F52:H52)</f>
        <v>37.533333333333331</v>
      </c>
      <c r="J52" s="85">
        <v>1</v>
      </c>
      <c r="K52" s="85">
        <v>0</v>
      </c>
      <c r="L52" s="85">
        <v>1</v>
      </c>
      <c r="M52" s="85">
        <v>0.5</v>
      </c>
      <c r="N52" s="85">
        <v>0.5</v>
      </c>
      <c r="O52" s="85">
        <v>0</v>
      </c>
      <c r="P52" s="85">
        <v>0</v>
      </c>
      <c r="Q52" s="85">
        <v>33.99</v>
      </c>
      <c r="R52" s="85">
        <v>34.07</v>
      </c>
      <c r="S52" s="85">
        <v>0.5</v>
      </c>
      <c r="T52" s="85">
        <v>1</v>
      </c>
      <c r="U52" s="85">
        <v>0</v>
      </c>
      <c r="V52" s="85">
        <v>0.5</v>
      </c>
      <c r="W52" s="85">
        <v>1</v>
      </c>
      <c r="X52" s="85">
        <v>0.5</v>
      </c>
      <c r="Y52" s="85">
        <v>-0.5</v>
      </c>
      <c r="Z52" s="85">
        <v>1</v>
      </c>
      <c r="AA52" s="85">
        <v>1</v>
      </c>
      <c r="AB52" s="85">
        <v>1</v>
      </c>
      <c r="AC52" s="85">
        <v>1</v>
      </c>
      <c r="AD52" s="85">
        <v>-0.5</v>
      </c>
      <c r="AE52" s="85">
        <v>0</v>
      </c>
      <c r="AF52" s="85">
        <v>0.5</v>
      </c>
      <c r="AG52" s="85">
        <v>36.61</v>
      </c>
      <c r="AH52" s="85">
        <v>36.950000000000003</v>
      </c>
      <c r="AI52" s="14">
        <f t="shared" si="29"/>
        <v>2.6199999999999974</v>
      </c>
      <c r="AJ52" s="14">
        <f t="shared" si="30"/>
        <v>2.8800000000000026</v>
      </c>
      <c r="AL52" s="103"/>
      <c r="AN52" s="186" t="s">
        <v>467</v>
      </c>
    </row>
    <row r="53" spans="1:58" ht="12.9" thickBot="1">
      <c r="A53" s="3">
        <v>44266.70554171296</v>
      </c>
      <c r="B53" s="4" t="s">
        <v>42</v>
      </c>
      <c r="C53" s="4" t="s">
        <v>45</v>
      </c>
      <c r="D53" s="10" t="s">
        <v>59</v>
      </c>
      <c r="E53" s="4" t="s">
        <v>24</v>
      </c>
      <c r="F53" s="85">
        <v>36.6</v>
      </c>
      <c r="G53" s="85">
        <v>33.5</v>
      </c>
      <c r="H53" s="85">
        <v>33.700000000000003</v>
      </c>
      <c r="I53" s="85">
        <f t="shared" si="31"/>
        <v>34.6</v>
      </c>
      <c r="J53" s="85">
        <v>-0.5</v>
      </c>
      <c r="K53" s="85">
        <v>-0.5</v>
      </c>
      <c r="L53" s="85">
        <v>1</v>
      </c>
      <c r="M53" s="85">
        <v>0.5</v>
      </c>
      <c r="N53" s="85">
        <v>-0.5</v>
      </c>
      <c r="O53" s="85">
        <v>0.5</v>
      </c>
      <c r="P53" s="85">
        <v>0.5</v>
      </c>
      <c r="Q53" s="85">
        <v>33</v>
      </c>
      <c r="R53" s="85">
        <v>32.78</v>
      </c>
      <c r="S53" s="85">
        <v>0.5</v>
      </c>
      <c r="T53" s="85">
        <v>1</v>
      </c>
      <c r="U53" s="85">
        <v>0</v>
      </c>
      <c r="V53" s="85">
        <v>0.5</v>
      </c>
      <c r="W53" s="85">
        <v>1</v>
      </c>
      <c r="X53" s="85">
        <v>1</v>
      </c>
      <c r="Y53" s="85">
        <v>0.5</v>
      </c>
      <c r="Z53" s="85">
        <v>0.5</v>
      </c>
      <c r="AA53" s="85">
        <v>1</v>
      </c>
      <c r="AB53" s="85">
        <v>-1.5</v>
      </c>
      <c r="AC53" s="85">
        <v>0.5</v>
      </c>
      <c r="AD53" s="85">
        <v>0.5</v>
      </c>
      <c r="AE53" s="85">
        <v>0.5</v>
      </c>
      <c r="AF53" s="85">
        <v>1</v>
      </c>
      <c r="AG53" s="85">
        <v>33.65</v>
      </c>
      <c r="AH53" s="85">
        <v>35.090000000000003</v>
      </c>
      <c r="AI53" s="14">
        <f t="shared" si="29"/>
        <v>0.64999999999999858</v>
      </c>
      <c r="AJ53" s="14">
        <f t="shared" si="30"/>
        <v>2.3100000000000023</v>
      </c>
      <c r="AL53" s="103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</row>
    <row r="54" spans="1:58">
      <c r="A54" s="3">
        <v>44266.7129580787</v>
      </c>
      <c r="B54" s="4" t="s">
        <v>29</v>
      </c>
      <c r="C54" s="4" t="s">
        <v>45</v>
      </c>
      <c r="D54" s="10" t="s">
        <v>59</v>
      </c>
      <c r="E54" s="4" t="s">
        <v>24</v>
      </c>
      <c r="F54" s="85">
        <v>30.5</v>
      </c>
      <c r="G54" s="85">
        <v>25.6</v>
      </c>
      <c r="H54" s="85">
        <v>30.7</v>
      </c>
      <c r="I54" s="85">
        <f t="shared" si="31"/>
        <v>28.933333333333334</v>
      </c>
      <c r="J54" s="85">
        <v>-1.5</v>
      </c>
      <c r="K54" s="85">
        <v>-0.5</v>
      </c>
      <c r="L54" s="85">
        <v>1</v>
      </c>
      <c r="M54" s="85">
        <v>0</v>
      </c>
      <c r="N54" s="85">
        <v>0</v>
      </c>
      <c r="O54" s="85">
        <v>0</v>
      </c>
      <c r="P54" s="85">
        <v>0</v>
      </c>
      <c r="Q54" s="85">
        <v>33.08</v>
      </c>
      <c r="R54" s="85">
        <v>32.75</v>
      </c>
      <c r="S54" s="85">
        <v>0</v>
      </c>
      <c r="T54" s="85">
        <v>1.5</v>
      </c>
      <c r="U54" s="85">
        <v>1</v>
      </c>
      <c r="V54" s="85">
        <v>0</v>
      </c>
      <c r="W54" s="85">
        <v>2</v>
      </c>
      <c r="X54" s="85">
        <v>2</v>
      </c>
      <c r="Y54" s="85">
        <v>-1</v>
      </c>
      <c r="Z54" s="85">
        <v>0.5</v>
      </c>
      <c r="AA54" s="85">
        <v>2</v>
      </c>
      <c r="AB54" s="85">
        <v>1</v>
      </c>
      <c r="AC54" s="85">
        <v>0</v>
      </c>
      <c r="AD54" s="85">
        <v>1.5</v>
      </c>
      <c r="AE54" s="85">
        <v>1.5</v>
      </c>
      <c r="AF54" s="85">
        <v>-1</v>
      </c>
      <c r="AG54" s="85">
        <v>34.99</v>
      </c>
      <c r="AH54" s="85">
        <v>35.76</v>
      </c>
      <c r="AI54" s="14">
        <f t="shared" si="29"/>
        <v>1.9100000000000037</v>
      </c>
      <c r="AJ54" s="14">
        <f t="shared" si="30"/>
        <v>3.009999999999998</v>
      </c>
      <c r="AL54" s="103"/>
      <c r="AM54" s="190"/>
      <c r="AN54" s="92"/>
      <c r="AO54" s="308" t="s">
        <v>108</v>
      </c>
      <c r="AP54" s="304"/>
      <c r="AQ54" s="304"/>
      <c r="AR54" s="304"/>
      <c r="AS54" s="304"/>
      <c r="AT54" s="309"/>
      <c r="AU54" s="308" t="s">
        <v>109</v>
      </c>
      <c r="AV54" s="304"/>
      <c r="AW54" s="304"/>
      <c r="AX54" s="304"/>
      <c r="AY54" s="304"/>
      <c r="AZ54" s="309"/>
      <c r="BA54" s="304" t="s">
        <v>115</v>
      </c>
      <c r="BB54" s="304"/>
      <c r="BC54" s="304"/>
      <c r="BD54" s="304"/>
      <c r="BE54" s="304"/>
      <c r="BF54" s="304"/>
    </row>
    <row r="55" spans="1:58" ht="12.9" thickBot="1">
      <c r="A55" s="3">
        <v>44267.485397164353</v>
      </c>
      <c r="B55" s="4" t="s">
        <v>41</v>
      </c>
      <c r="C55" s="4" t="s">
        <v>45</v>
      </c>
      <c r="D55" s="10" t="s">
        <v>59</v>
      </c>
      <c r="E55" s="4" t="s">
        <v>24</v>
      </c>
      <c r="F55" s="85">
        <v>42.6</v>
      </c>
      <c r="G55" s="85">
        <v>41.8</v>
      </c>
      <c r="H55" s="85">
        <v>43.4</v>
      </c>
      <c r="I55" s="85">
        <f t="shared" si="31"/>
        <v>42.6</v>
      </c>
      <c r="J55" s="85">
        <v>-0.5</v>
      </c>
      <c r="K55" s="85">
        <v>0</v>
      </c>
      <c r="L55" s="85">
        <v>1</v>
      </c>
      <c r="M55" s="85">
        <v>-1</v>
      </c>
      <c r="N55" s="85">
        <v>-1</v>
      </c>
      <c r="O55" s="85">
        <v>2</v>
      </c>
      <c r="P55" s="85">
        <v>2</v>
      </c>
      <c r="Q55" s="85">
        <v>33.770000000000003</v>
      </c>
      <c r="R55" s="85">
        <v>33.549999999999997</v>
      </c>
      <c r="S55" s="85">
        <v>0</v>
      </c>
      <c r="T55" s="85">
        <v>2.5</v>
      </c>
      <c r="U55" s="85">
        <v>1</v>
      </c>
      <c r="V55" s="85">
        <v>0.5</v>
      </c>
      <c r="W55" s="85">
        <v>2</v>
      </c>
      <c r="X55" s="85">
        <v>2</v>
      </c>
      <c r="Y55" s="85">
        <v>-1</v>
      </c>
      <c r="Z55" s="85">
        <v>1</v>
      </c>
      <c r="AA55" s="85">
        <v>1</v>
      </c>
      <c r="AB55" s="85">
        <v>1</v>
      </c>
      <c r="AC55" s="85">
        <v>1</v>
      </c>
      <c r="AD55" s="85">
        <v>0</v>
      </c>
      <c r="AE55" s="85">
        <v>0</v>
      </c>
      <c r="AF55" s="85">
        <v>0</v>
      </c>
      <c r="AG55" s="85">
        <v>36.44</v>
      </c>
      <c r="AH55" s="85">
        <v>36.42</v>
      </c>
      <c r="AI55" s="14">
        <f t="shared" si="29"/>
        <v>2.6699999999999946</v>
      </c>
      <c r="AJ55" s="14">
        <f t="shared" si="30"/>
        <v>2.8700000000000045</v>
      </c>
      <c r="AL55" s="103"/>
      <c r="AM55" s="93"/>
      <c r="AN55" s="93"/>
      <c r="AO55" s="305" t="s">
        <v>156</v>
      </c>
      <c r="AP55" s="306"/>
      <c r="AQ55" s="306"/>
      <c r="AR55" s="306" t="s">
        <v>158</v>
      </c>
      <c r="AS55" s="306"/>
      <c r="AT55" s="307"/>
      <c r="AU55" s="305" t="s">
        <v>158</v>
      </c>
      <c r="AV55" s="306"/>
      <c r="AW55" s="306"/>
      <c r="AX55" s="306" t="s">
        <v>157</v>
      </c>
      <c r="AY55" s="306"/>
      <c r="AZ55" s="307"/>
      <c r="BA55" s="306" t="s">
        <v>156</v>
      </c>
      <c r="BB55" s="306"/>
      <c r="BC55" s="306"/>
      <c r="BD55" s="306" t="s">
        <v>157</v>
      </c>
      <c r="BE55" s="306"/>
      <c r="BF55" s="306"/>
    </row>
    <row r="56" spans="1:58" ht="12.9" thickTop="1">
      <c r="A56" s="3">
        <v>44267.602862488427</v>
      </c>
      <c r="B56" s="4" t="s">
        <v>33</v>
      </c>
      <c r="C56" s="4" t="s">
        <v>45</v>
      </c>
      <c r="D56" s="10" t="s">
        <v>59</v>
      </c>
      <c r="E56" s="4" t="s">
        <v>24</v>
      </c>
      <c r="F56" s="85">
        <v>31.9</v>
      </c>
      <c r="G56" s="85">
        <v>31.6</v>
      </c>
      <c r="H56" s="85">
        <v>29.6</v>
      </c>
      <c r="I56" s="85">
        <f t="shared" si="31"/>
        <v>31.033333333333331</v>
      </c>
      <c r="J56" s="85">
        <v>1.5</v>
      </c>
      <c r="K56" s="85">
        <v>-0.5</v>
      </c>
      <c r="L56" s="85">
        <v>-1</v>
      </c>
      <c r="M56" s="85">
        <v>1</v>
      </c>
      <c r="N56" s="85">
        <v>1</v>
      </c>
      <c r="O56" s="85">
        <v>0</v>
      </c>
      <c r="P56" s="85">
        <v>0</v>
      </c>
      <c r="Q56" s="85">
        <v>31.83</v>
      </c>
      <c r="R56" s="85">
        <v>31.76</v>
      </c>
      <c r="S56" s="85">
        <v>0</v>
      </c>
      <c r="T56" s="85">
        <v>2</v>
      </c>
      <c r="U56" s="85">
        <v>0.5</v>
      </c>
      <c r="V56" s="85">
        <v>1</v>
      </c>
      <c r="W56" s="85">
        <v>2</v>
      </c>
      <c r="X56" s="85">
        <v>2</v>
      </c>
      <c r="Y56" s="85">
        <v>0.5</v>
      </c>
      <c r="Z56" s="85">
        <v>2</v>
      </c>
      <c r="AA56" s="85">
        <v>0.5</v>
      </c>
      <c r="AB56" s="85">
        <v>-0.5</v>
      </c>
      <c r="AC56" s="85">
        <v>0.5</v>
      </c>
      <c r="AD56" s="85">
        <v>2</v>
      </c>
      <c r="AE56" s="85">
        <v>1.5</v>
      </c>
      <c r="AF56" s="85">
        <v>-1</v>
      </c>
      <c r="AG56" s="85">
        <v>33.520000000000003</v>
      </c>
      <c r="AH56" s="85">
        <v>33.01</v>
      </c>
      <c r="AI56" s="14">
        <f t="shared" si="29"/>
        <v>1.6900000000000048</v>
      </c>
      <c r="AJ56" s="14">
        <f t="shared" si="30"/>
        <v>1.2499999999999964</v>
      </c>
      <c r="AL56" s="103"/>
      <c r="AM56" s="300" t="s">
        <v>465</v>
      </c>
      <c r="AN56" s="94" t="s">
        <v>155</v>
      </c>
      <c r="AO56" s="197">
        <f>AVERAGE(O$3:O$12)</f>
        <v>0.15</v>
      </c>
      <c r="AP56" s="95" t="s">
        <v>274</v>
      </c>
      <c r="AQ56" s="187">
        <f>STDEVP(O$3:O$12)</f>
        <v>0.67268120235368556</v>
      </c>
      <c r="AR56" s="95">
        <f>AVERAGE(P$3:P$12)</f>
        <v>0.1</v>
      </c>
      <c r="AS56" s="95" t="s">
        <v>274</v>
      </c>
      <c r="AT56" s="198">
        <f>STDEVP(P$3:P$12)</f>
        <v>0.66332495807107994</v>
      </c>
      <c r="AU56" s="202">
        <f>AVERAGE(O$27:O$36)</f>
        <v>0.21428571428571427</v>
      </c>
      <c r="AV56" s="97" t="s">
        <v>274</v>
      </c>
      <c r="AW56" s="187">
        <f>STDEVP(O$15:O$24)</f>
        <v>0.7433034373659253</v>
      </c>
      <c r="AX56" s="97">
        <f>AVERAGE(P$27:P$36)</f>
        <v>0.21428571428571427</v>
      </c>
      <c r="AY56" s="97" t="s">
        <v>274</v>
      </c>
      <c r="AZ56" s="203">
        <f>STDEVP(P$27:P$36)</f>
        <v>0.7491491772643939</v>
      </c>
      <c r="BA56" s="97">
        <f>AVERAGE(O$15:O$24)</f>
        <v>0.35</v>
      </c>
      <c r="BB56" s="97" t="s">
        <v>274</v>
      </c>
      <c r="BC56" s="187">
        <f>STDEVP(O$15:O$24)</f>
        <v>0.7433034373659253</v>
      </c>
      <c r="BD56" s="97">
        <f>AVERAGE(P$15:P$24)</f>
        <v>0.3</v>
      </c>
      <c r="BE56" s="97" t="s">
        <v>274</v>
      </c>
      <c r="BF56" s="187">
        <f>STDEVP(P$15:P$24)</f>
        <v>0.67823299831252681</v>
      </c>
    </row>
    <row r="57" spans="1:58">
      <c r="A57" s="3">
        <v>44267.706090555555</v>
      </c>
      <c r="B57" s="4" t="s">
        <v>32</v>
      </c>
      <c r="C57" s="4" t="s">
        <v>45</v>
      </c>
      <c r="D57" s="10" t="s">
        <v>59</v>
      </c>
      <c r="E57" s="4" t="s">
        <v>24</v>
      </c>
      <c r="F57" s="85">
        <v>35.1</v>
      </c>
      <c r="G57" s="85">
        <v>36.6</v>
      </c>
      <c r="H57" s="85">
        <v>35.5</v>
      </c>
      <c r="I57" s="85">
        <f t="shared" si="31"/>
        <v>35.733333333333334</v>
      </c>
      <c r="J57" s="85">
        <v>0.5</v>
      </c>
      <c r="K57" s="85">
        <v>0.5</v>
      </c>
      <c r="L57" s="85">
        <v>-0.5</v>
      </c>
      <c r="M57" s="85">
        <v>-1</v>
      </c>
      <c r="N57" s="85">
        <v>-1</v>
      </c>
      <c r="O57" s="85">
        <v>-1</v>
      </c>
      <c r="P57" s="85">
        <v>-1</v>
      </c>
      <c r="Q57" s="85">
        <v>29.79</v>
      </c>
      <c r="R57" s="85">
        <v>30.28</v>
      </c>
      <c r="S57" s="85">
        <v>0</v>
      </c>
      <c r="T57" s="85">
        <v>1</v>
      </c>
      <c r="U57" s="85">
        <v>0</v>
      </c>
      <c r="V57" s="85">
        <v>-0.5</v>
      </c>
      <c r="W57" s="85">
        <v>1</v>
      </c>
      <c r="X57" s="85">
        <v>1</v>
      </c>
      <c r="Y57" s="85">
        <v>-0.5</v>
      </c>
      <c r="Z57" s="85">
        <v>0</v>
      </c>
      <c r="AA57" s="85">
        <v>0.5</v>
      </c>
      <c r="AB57" s="85">
        <v>-0.5</v>
      </c>
      <c r="AC57" s="85">
        <v>0</v>
      </c>
      <c r="AD57" s="85">
        <v>0.5</v>
      </c>
      <c r="AE57" s="85">
        <v>0.5</v>
      </c>
      <c r="AF57" s="85">
        <v>0.5</v>
      </c>
      <c r="AG57" s="85">
        <v>32.64</v>
      </c>
      <c r="AH57" s="85">
        <v>33.369999999999997</v>
      </c>
      <c r="AI57" s="14">
        <f t="shared" si="29"/>
        <v>2.8500000000000014</v>
      </c>
      <c r="AJ57" s="14">
        <f t="shared" si="30"/>
        <v>3.0899999999999963</v>
      </c>
      <c r="AL57" s="103"/>
      <c r="AM57" s="301"/>
      <c r="AN57" s="98" t="s">
        <v>154</v>
      </c>
      <c r="AO57" s="197">
        <f>AVERAGE(O$39:O$48)</f>
        <v>0.4</v>
      </c>
      <c r="AP57" s="95" t="s">
        <v>274</v>
      </c>
      <c r="AQ57" s="188">
        <f>STDEVP(O$39:O$48)</f>
        <v>0.7</v>
      </c>
      <c r="AR57" s="95">
        <f>AVERAGE(P$39:P$48)</f>
        <v>0.4</v>
      </c>
      <c r="AS57" s="95" t="s">
        <v>274</v>
      </c>
      <c r="AT57" s="199">
        <f>STDEVP(P$39:P$48)</f>
        <v>0.7</v>
      </c>
      <c r="AU57" s="197">
        <f>AVERAGE(O$63:O$72)</f>
        <v>0.35</v>
      </c>
      <c r="AV57" s="95" t="s">
        <v>274</v>
      </c>
      <c r="AW57" s="188">
        <f>STDEVP(O$63:O$72)</f>
        <v>0.80777472107017556</v>
      </c>
      <c r="AX57" s="95">
        <f>AVERAGE(P$63:P$72)</f>
        <v>0.3</v>
      </c>
      <c r="AY57" s="95" t="s">
        <v>274</v>
      </c>
      <c r="AZ57" s="204">
        <f>STDEVP(P$63:P$72)</f>
        <v>0.81240384046359604</v>
      </c>
      <c r="BA57" s="95">
        <f>AVERAGE(O$51:O$60)</f>
        <v>0.2</v>
      </c>
      <c r="BB57" s="95" t="s">
        <v>274</v>
      </c>
      <c r="BC57" s="188">
        <f>STDEVP(O$51:O$60)</f>
        <v>0.71414284285428498</v>
      </c>
      <c r="BD57" s="95">
        <f>AVERAGE(P$51:P$60)</f>
        <v>0.2</v>
      </c>
      <c r="BE57" s="95" t="s">
        <v>274</v>
      </c>
      <c r="BF57" s="188">
        <f>STDEVP(P$51:P$60)</f>
        <v>0.71414284285428498</v>
      </c>
    </row>
    <row r="58" spans="1:58" ht="12.9" thickBot="1">
      <c r="A58" s="3">
        <v>44268.480835405091</v>
      </c>
      <c r="B58" s="4" t="s">
        <v>27</v>
      </c>
      <c r="C58" s="4" t="s">
        <v>45</v>
      </c>
      <c r="D58" s="10" t="s">
        <v>59</v>
      </c>
      <c r="E58" s="4" t="s">
        <v>24</v>
      </c>
      <c r="F58" s="85">
        <v>33.6</v>
      </c>
      <c r="G58" s="85">
        <v>33</v>
      </c>
      <c r="H58" s="85">
        <v>31.9</v>
      </c>
      <c r="I58" s="85">
        <f t="shared" si="31"/>
        <v>32.833333333333336</v>
      </c>
      <c r="J58" s="85">
        <v>-1</v>
      </c>
      <c r="K58" s="85">
        <v>-0.5</v>
      </c>
      <c r="L58" s="85">
        <v>0</v>
      </c>
      <c r="M58" s="85">
        <v>-1</v>
      </c>
      <c r="N58" s="85">
        <v>-1</v>
      </c>
      <c r="O58" s="85">
        <v>0</v>
      </c>
      <c r="P58" s="85">
        <v>0</v>
      </c>
      <c r="Q58" s="85">
        <v>29.67</v>
      </c>
      <c r="R58" s="85">
        <v>29.06</v>
      </c>
      <c r="S58" s="85">
        <v>0</v>
      </c>
      <c r="T58" s="85">
        <v>2</v>
      </c>
      <c r="U58" s="85">
        <v>0</v>
      </c>
      <c r="V58" s="85">
        <v>1</v>
      </c>
      <c r="W58" s="85">
        <v>2</v>
      </c>
      <c r="X58" s="85">
        <v>1</v>
      </c>
      <c r="Y58" s="85">
        <v>1</v>
      </c>
      <c r="Z58" s="85">
        <v>1</v>
      </c>
      <c r="AA58" s="85">
        <v>0.5</v>
      </c>
      <c r="AB58" s="85">
        <v>1</v>
      </c>
      <c r="AC58" s="85">
        <v>1</v>
      </c>
      <c r="AD58" s="85">
        <v>0.5</v>
      </c>
      <c r="AE58" s="85">
        <v>0.5</v>
      </c>
      <c r="AF58" s="85">
        <v>0</v>
      </c>
      <c r="AG58" s="85">
        <v>32.35</v>
      </c>
      <c r="AH58" s="85">
        <v>33.5</v>
      </c>
      <c r="AI58" s="14">
        <f t="shared" si="29"/>
        <v>2.6799999999999997</v>
      </c>
      <c r="AJ58" s="14">
        <f t="shared" si="30"/>
        <v>4.4400000000000013</v>
      </c>
      <c r="AL58" s="103"/>
      <c r="AM58" s="302"/>
      <c r="AN58" s="99" t="s">
        <v>153</v>
      </c>
      <c r="AO58" s="200">
        <f>AVERAGE(O$3:O$12,O$39:O$48)</f>
        <v>0.27500000000000002</v>
      </c>
      <c r="AP58" s="100" t="s">
        <v>274</v>
      </c>
      <c r="AQ58" s="189">
        <f>STDEVP(O$3:O$12,O$39:O$48)</f>
        <v>0.69776428684764313</v>
      </c>
      <c r="AR58" s="100">
        <f>AVERAGE(P$3:P$12,P$39:P$48)</f>
        <v>0.25</v>
      </c>
      <c r="AS58" s="100" t="s">
        <v>274</v>
      </c>
      <c r="AT58" s="201">
        <f>STDEVP(P$3:P$12,P$39:P$48)</f>
        <v>0.69821200218844703</v>
      </c>
      <c r="AU58" s="200">
        <f>AVERAGE(O$27:O$36,O$63:O$72)</f>
        <v>0.29411764705882354</v>
      </c>
      <c r="AV58" s="100" t="s">
        <v>274</v>
      </c>
      <c r="AW58" s="189">
        <f>STDEVP(O$27:O$36,O$63:O$72)</f>
        <v>0.78700518589762658</v>
      </c>
      <c r="AX58" s="100">
        <f>AVERAGE(P$27:P$36,P$63:P$72)</f>
        <v>0.26470588235294118</v>
      </c>
      <c r="AY58" s="100" t="s">
        <v>274</v>
      </c>
      <c r="AZ58" s="205">
        <f>STDEVP(P$27:P$36,P$63:P$72)</f>
        <v>0.78810358864554486</v>
      </c>
      <c r="BA58" s="100">
        <f>AVERAGE(O$15:O$24,O$51:O$60)</f>
        <v>0.27500000000000002</v>
      </c>
      <c r="BB58" s="100" t="s">
        <v>274</v>
      </c>
      <c r="BC58" s="189">
        <f>STDEVP(O$15:O$24,O$63:O$72)</f>
        <v>0.77620873481300123</v>
      </c>
      <c r="BD58" s="100">
        <f>AVERAGE(P$15:P$24,P$51:P$60)</f>
        <v>0.25</v>
      </c>
      <c r="BE58" s="100" t="s">
        <v>274</v>
      </c>
      <c r="BF58" s="189">
        <f>STDEVP(P$15:P$24,P$63:P$72)</f>
        <v>0.74833147735478833</v>
      </c>
    </row>
    <row r="59" spans="1:58">
      <c r="A59" s="3">
        <v>44268.596926412036</v>
      </c>
      <c r="B59" s="4" t="s">
        <v>34</v>
      </c>
      <c r="C59" s="4" t="s">
        <v>45</v>
      </c>
      <c r="D59" s="10" t="s">
        <v>59</v>
      </c>
      <c r="E59" s="4" t="s">
        <v>24</v>
      </c>
      <c r="F59" s="85">
        <v>30.8</v>
      </c>
      <c r="G59" s="85">
        <v>27</v>
      </c>
      <c r="H59" s="85">
        <v>31.7</v>
      </c>
      <c r="I59" s="85">
        <f t="shared" si="31"/>
        <v>29.833333333333332</v>
      </c>
      <c r="J59" s="85">
        <v>-0.5</v>
      </c>
      <c r="K59" s="85">
        <v>-0.5</v>
      </c>
      <c r="L59" s="85">
        <v>0.5</v>
      </c>
      <c r="M59" s="85">
        <v>0</v>
      </c>
      <c r="N59" s="85">
        <v>0</v>
      </c>
      <c r="O59" s="85">
        <v>0</v>
      </c>
      <c r="P59" s="85">
        <v>0</v>
      </c>
      <c r="Q59" s="85">
        <v>32.9</v>
      </c>
      <c r="R59" s="85">
        <v>32.69</v>
      </c>
      <c r="S59" s="85">
        <v>0.5</v>
      </c>
      <c r="T59" s="85">
        <v>2</v>
      </c>
      <c r="U59" s="85">
        <v>0</v>
      </c>
      <c r="V59" s="85">
        <v>-0.5</v>
      </c>
      <c r="W59" s="85">
        <v>2</v>
      </c>
      <c r="X59" s="85">
        <v>1.5</v>
      </c>
      <c r="Y59" s="85">
        <v>-1</v>
      </c>
      <c r="Z59" s="85">
        <v>1</v>
      </c>
      <c r="AA59" s="85">
        <v>2</v>
      </c>
      <c r="AB59" s="85">
        <v>0.5</v>
      </c>
      <c r="AC59" s="85">
        <v>-1</v>
      </c>
      <c r="AD59" s="85">
        <v>2</v>
      </c>
      <c r="AE59" s="85">
        <v>2</v>
      </c>
      <c r="AF59" s="85">
        <v>-1</v>
      </c>
      <c r="AG59" s="85">
        <v>35.090000000000003</v>
      </c>
      <c r="AH59" s="85">
        <v>36.58</v>
      </c>
      <c r="AI59" s="14">
        <f t="shared" si="29"/>
        <v>2.1900000000000048</v>
      </c>
      <c r="AJ59" s="14">
        <f t="shared" si="30"/>
        <v>3.8900000000000006</v>
      </c>
      <c r="AL59" s="103"/>
      <c r="AM59" s="303" t="s">
        <v>468</v>
      </c>
      <c r="AN59" s="94" t="s">
        <v>155</v>
      </c>
      <c r="AO59" s="197">
        <f>AVERAGE(U$3:U$12)</f>
        <v>-0.15</v>
      </c>
      <c r="AP59" s="95" t="s">
        <v>274</v>
      </c>
      <c r="AQ59" s="187">
        <f>STDEVP(U$3:U$12)</f>
        <v>0.70887234393789122</v>
      </c>
      <c r="AR59" s="95">
        <f>AVERAGE(V$3:V$12)</f>
        <v>-0.4</v>
      </c>
      <c r="AS59" s="95" t="s">
        <v>274</v>
      </c>
      <c r="AT59" s="198">
        <f>STDEVP(V$3:V$12)</f>
        <v>1.019803902718557</v>
      </c>
      <c r="AU59" s="202">
        <f>AVERAGE(U$27:U$36)</f>
        <v>-0.4</v>
      </c>
      <c r="AV59" s="97" t="s">
        <v>274</v>
      </c>
      <c r="AW59" s="187">
        <f>STDEVP(U$15:U$24)</f>
        <v>0.41533119314590372</v>
      </c>
      <c r="AX59" s="97">
        <f>AVERAGE(V$27:V$36)</f>
        <v>-0.45</v>
      </c>
      <c r="AY59" s="97" t="s">
        <v>274</v>
      </c>
      <c r="AZ59" s="203">
        <f>STDEVP(V$27:V$36)</f>
        <v>1.2338962679253065</v>
      </c>
      <c r="BA59" s="97">
        <f>AVERAGE(U$15:U$24)</f>
        <v>0.05</v>
      </c>
      <c r="BB59" s="97" t="s">
        <v>274</v>
      </c>
      <c r="BC59" s="187">
        <f>STDEVP(U$15:U$24)</f>
        <v>0.41533119314590372</v>
      </c>
      <c r="BD59" s="97">
        <f>AVERAGE(V$15:V$24)</f>
        <v>-0.75</v>
      </c>
      <c r="BE59" s="97" t="s">
        <v>274</v>
      </c>
      <c r="BF59" s="187">
        <f>STDEVP(V$15:V$24)</f>
        <v>1.0781929326423914</v>
      </c>
    </row>
    <row r="60" spans="1:58">
      <c r="A60" s="3">
        <v>44268.603789722227</v>
      </c>
      <c r="B60" s="4" t="s">
        <v>28</v>
      </c>
      <c r="C60" s="4" t="s">
        <v>45</v>
      </c>
      <c r="D60" s="10" t="s">
        <v>59</v>
      </c>
      <c r="E60" s="4" t="s">
        <v>24</v>
      </c>
      <c r="F60" s="85">
        <v>45.2</v>
      </c>
      <c r="G60" s="85">
        <v>46.7</v>
      </c>
      <c r="H60" s="85">
        <v>48.7</v>
      </c>
      <c r="I60" s="85">
        <f t="shared" si="31"/>
        <v>46.866666666666674</v>
      </c>
      <c r="J60" s="85">
        <v>-0.5</v>
      </c>
      <c r="K60" s="85">
        <v>0</v>
      </c>
      <c r="L60" s="85">
        <v>1.5</v>
      </c>
      <c r="M60" s="85">
        <v>0</v>
      </c>
      <c r="N60" s="85">
        <v>0</v>
      </c>
      <c r="O60" s="85">
        <v>0.5</v>
      </c>
      <c r="P60" s="85">
        <v>0.5</v>
      </c>
      <c r="Q60" s="85">
        <v>33.35</v>
      </c>
      <c r="R60" s="85">
        <v>33.46</v>
      </c>
      <c r="S60" s="85">
        <v>0</v>
      </c>
      <c r="T60" s="85">
        <v>1.5</v>
      </c>
      <c r="U60" s="85">
        <v>0.5</v>
      </c>
      <c r="V60" s="85">
        <v>-0.5</v>
      </c>
      <c r="W60" s="85">
        <v>2</v>
      </c>
      <c r="X60" s="85">
        <v>2</v>
      </c>
      <c r="Y60" s="85">
        <v>-0.5</v>
      </c>
      <c r="Z60" s="85">
        <v>0</v>
      </c>
      <c r="AA60" s="85">
        <v>1</v>
      </c>
      <c r="AB60" s="85">
        <v>0.5</v>
      </c>
      <c r="AC60" s="85">
        <v>-0.5</v>
      </c>
      <c r="AD60" s="85">
        <v>1</v>
      </c>
      <c r="AE60" s="85">
        <v>1</v>
      </c>
      <c r="AF60" s="85">
        <v>-0.5</v>
      </c>
      <c r="AG60" s="85">
        <v>35.979999999999997</v>
      </c>
      <c r="AH60" s="85">
        <v>36.6</v>
      </c>
      <c r="AI60" s="14">
        <f t="shared" si="29"/>
        <v>2.6299999999999955</v>
      </c>
      <c r="AJ60" s="14">
        <f t="shared" si="30"/>
        <v>3.1400000000000006</v>
      </c>
      <c r="AL60" s="103"/>
      <c r="AM60" s="301"/>
      <c r="AN60" s="98" t="s">
        <v>154</v>
      </c>
      <c r="AO60" s="197">
        <f>AVERAGE(U$39:U$48)</f>
        <v>0.4</v>
      </c>
      <c r="AP60" s="95" t="s">
        <v>274</v>
      </c>
      <c r="AQ60" s="188">
        <f>STDEVP(U$39:U$48)</f>
        <v>0.62449979983983983</v>
      </c>
      <c r="AR60" s="95">
        <f>AVERAGE(V$39:V$48)</f>
        <v>0.25</v>
      </c>
      <c r="AS60" s="95" t="s">
        <v>274</v>
      </c>
      <c r="AT60" s="199">
        <f>STDEVP(V$39:V$48)</f>
        <v>0.90138781886599728</v>
      </c>
      <c r="AU60" s="197">
        <f>AVERAGE(U$63:U$72)</f>
        <v>0.05</v>
      </c>
      <c r="AV60" s="95" t="s">
        <v>274</v>
      </c>
      <c r="AW60" s="188">
        <f>STDEVP(U$63:U$72)</f>
        <v>0.56789083458002731</v>
      </c>
      <c r="AX60" s="95">
        <f>AVERAGE(V$63:V$72)</f>
        <v>-0.35</v>
      </c>
      <c r="AY60" s="95" t="s">
        <v>274</v>
      </c>
      <c r="AZ60" s="204">
        <f>STDEVP(V$63:V$72)</f>
        <v>1.0012492197250393</v>
      </c>
      <c r="BA60" s="95">
        <f>AVERAGE(U$51:U$60)</f>
        <v>0.3</v>
      </c>
      <c r="BB60" s="95" t="s">
        <v>274</v>
      </c>
      <c r="BC60" s="188">
        <f>STDEVP(U$51:U$60)</f>
        <v>0.4</v>
      </c>
      <c r="BD60" s="95">
        <f>AVERAGE(V$51:V$60)</f>
        <v>0.05</v>
      </c>
      <c r="BE60" s="95" t="s">
        <v>274</v>
      </c>
      <c r="BF60" s="188">
        <f>STDEVP(V$51:V$60)</f>
        <v>0.75663729752107778</v>
      </c>
    </row>
    <row r="61" spans="1:58" ht="12.9" thickBot="1">
      <c r="A61" s="3"/>
      <c r="B61" s="83" t="s">
        <v>272</v>
      </c>
      <c r="C61" s="81" t="s">
        <v>45</v>
      </c>
      <c r="D61" s="84" t="s">
        <v>59</v>
      </c>
      <c r="E61" s="81" t="s">
        <v>24</v>
      </c>
      <c r="F61" s="86">
        <f t="shared" ref="F61:AJ61" si="32">AVERAGE(F51:F60)</f>
        <v>35.6</v>
      </c>
      <c r="G61" s="86">
        <f t="shared" si="32"/>
        <v>34.58</v>
      </c>
      <c r="H61" s="86">
        <f t="shared" si="32"/>
        <v>35.64</v>
      </c>
      <c r="I61" s="86">
        <f t="shared" ref="I61" si="33">AVERAGE(I51:I60)</f>
        <v>35.273333333333326</v>
      </c>
      <c r="J61" s="86">
        <f t="shared" si="32"/>
        <v>-0.05</v>
      </c>
      <c r="K61" s="86">
        <f t="shared" si="32"/>
        <v>-0.15</v>
      </c>
      <c r="L61" s="86">
        <f t="shared" si="32"/>
        <v>0.45</v>
      </c>
      <c r="M61" s="86">
        <f t="shared" si="32"/>
        <v>-0.05</v>
      </c>
      <c r="N61" s="86">
        <f t="shared" si="32"/>
        <v>-0.15</v>
      </c>
      <c r="O61" s="86">
        <f t="shared" si="32"/>
        <v>0.2</v>
      </c>
      <c r="P61" s="86">
        <f t="shared" si="32"/>
        <v>0.2</v>
      </c>
      <c r="Q61" s="86">
        <f t="shared" si="32"/>
        <v>32.548000000000002</v>
      </c>
      <c r="R61" s="86">
        <f t="shared" si="32"/>
        <v>32.439999999999991</v>
      </c>
      <c r="S61" s="86">
        <f t="shared" si="32"/>
        <v>0.15</v>
      </c>
      <c r="T61" s="86">
        <f t="shared" si="32"/>
        <v>1.65</v>
      </c>
      <c r="U61" s="86">
        <f t="shared" si="32"/>
        <v>0.3</v>
      </c>
      <c r="V61" s="86">
        <f t="shared" si="32"/>
        <v>0.05</v>
      </c>
      <c r="W61" s="86">
        <f t="shared" si="32"/>
        <v>1.75</v>
      </c>
      <c r="X61" s="86">
        <f t="shared" si="32"/>
        <v>1.5</v>
      </c>
      <c r="Y61" s="86">
        <f t="shared" si="32"/>
        <v>-0.45</v>
      </c>
      <c r="Z61" s="86">
        <f t="shared" si="32"/>
        <v>0.7</v>
      </c>
      <c r="AA61" s="86">
        <f t="shared" si="32"/>
        <v>1.1499999999999999</v>
      </c>
      <c r="AB61" s="86">
        <f t="shared" si="32"/>
        <v>0.3</v>
      </c>
      <c r="AC61" s="86">
        <f t="shared" si="32"/>
        <v>0.1</v>
      </c>
      <c r="AD61" s="86">
        <f t="shared" si="32"/>
        <v>0.9</v>
      </c>
      <c r="AE61" s="86">
        <f t="shared" si="32"/>
        <v>0.9</v>
      </c>
      <c r="AF61" s="86">
        <f t="shared" si="32"/>
        <v>-0.35</v>
      </c>
      <c r="AG61" s="86">
        <f t="shared" si="32"/>
        <v>34.657000000000004</v>
      </c>
      <c r="AH61" s="86">
        <f t="shared" si="32"/>
        <v>35.228000000000002</v>
      </c>
      <c r="AI61" s="86">
        <f t="shared" si="32"/>
        <v>2.1089999999999995</v>
      </c>
      <c r="AJ61" s="86">
        <f t="shared" si="32"/>
        <v>2.7880000000000003</v>
      </c>
      <c r="AK61" s="102" t="s">
        <v>275</v>
      </c>
      <c r="AL61" s="106"/>
      <c r="AM61" s="302"/>
      <c r="AN61" s="99" t="s">
        <v>153</v>
      </c>
      <c r="AO61" s="200">
        <f>AVERAGE(U$3:U$12,U$39:U$48)</f>
        <v>0.125</v>
      </c>
      <c r="AP61" s="100" t="s">
        <v>274</v>
      </c>
      <c r="AQ61" s="189">
        <f>STDEVP(U$3:U$12,U$39:U$48)</f>
        <v>0.72240916383999443</v>
      </c>
      <c r="AR61" s="100">
        <f>AVERAGE(V$3:V$12,V$39:V$48)</f>
        <v>-7.4999999999999997E-2</v>
      </c>
      <c r="AS61" s="100" t="s">
        <v>274</v>
      </c>
      <c r="AT61" s="201">
        <f>STDEVP(V$3:V$12,V$39:V$48)</f>
        <v>1.0158124826955022</v>
      </c>
      <c r="AU61" s="200">
        <f>AVERAGE(U$27:U$36,U$63:U$72)</f>
        <v>-0.17499999999999999</v>
      </c>
      <c r="AV61" s="100" t="s">
        <v>274</v>
      </c>
      <c r="AW61" s="189">
        <f>STDEVP(U$27:U$36,U$63:U$72)</f>
        <v>0.76280731511961786</v>
      </c>
      <c r="AX61" s="100">
        <f>AVERAGE(V$27:V$36,V$63:V$72)</f>
        <v>-0.4</v>
      </c>
      <c r="AY61" s="100" t="s">
        <v>274</v>
      </c>
      <c r="AZ61" s="205">
        <f>STDEVP(V$27:V$36,V$63:V$72)</f>
        <v>1.1247221879201992</v>
      </c>
      <c r="BA61" s="100">
        <f>AVERAGE(U$15:U$24,U$51:U$60)</f>
        <v>0.17499999999999999</v>
      </c>
      <c r="BB61" s="100" t="s">
        <v>274</v>
      </c>
      <c r="BC61" s="189">
        <f>STDEVP(U$15:U$24,U$63:U$72)</f>
        <v>0.49749371855330998</v>
      </c>
      <c r="BD61" s="100">
        <f>AVERAGE(V$15:V$24,V$51:V$60)</f>
        <v>-0.35</v>
      </c>
      <c r="BE61" s="100" t="s">
        <v>274</v>
      </c>
      <c r="BF61" s="189">
        <f>STDEVP(V$15:V$24,V$63:V$72)</f>
        <v>1.0594810050208545</v>
      </c>
    </row>
    <row r="62" spans="1:58">
      <c r="A62" s="3"/>
      <c r="B62" s="83" t="s">
        <v>273</v>
      </c>
      <c r="C62" s="81" t="s">
        <v>45</v>
      </c>
      <c r="D62" s="84" t="s">
        <v>59</v>
      </c>
      <c r="E62" s="81" t="s">
        <v>24</v>
      </c>
      <c r="F62" s="82">
        <f>STDEVP(F51:F60)</f>
        <v>4.7044659633161459</v>
      </c>
      <c r="G62" s="82">
        <f t="shared" ref="G62:AJ62" si="34">STDEVP(G51:G60)</f>
        <v>6.0547171692821751</v>
      </c>
      <c r="H62" s="82">
        <f t="shared" si="34"/>
        <v>5.7926159893436893</v>
      </c>
      <c r="I62" s="82">
        <f t="shared" ref="I62" si="35">STDEVP(I51:I60)</f>
        <v>5.4209019339753715</v>
      </c>
      <c r="J62" s="82">
        <f t="shared" si="34"/>
        <v>0.93407708461347028</v>
      </c>
      <c r="K62" s="82">
        <f t="shared" si="34"/>
        <v>0.39051248379533271</v>
      </c>
      <c r="L62" s="82">
        <f t="shared" si="34"/>
        <v>0.75663729752107778</v>
      </c>
      <c r="M62" s="82">
        <f t="shared" si="34"/>
        <v>0.68738635424337602</v>
      </c>
      <c r="N62" s="82">
        <f t="shared" si="34"/>
        <v>0.67268120235368556</v>
      </c>
      <c r="O62" s="82">
        <f t="shared" si="34"/>
        <v>0.71414284285428498</v>
      </c>
      <c r="P62" s="82">
        <f t="shared" si="34"/>
        <v>0.71414284285428498</v>
      </c>
      <c r="Q62" s="82">
        <f t="shared" si="34"/>
        <v>1.5375552022610446</v>
      </c>
      <c r="R62" s="82">
        <f t="shared" si="34"/>
        <v>1.5553006140293262</v>
      </c>
      <c r="S62" s="82">
        <f t="shared" si="34"/>
        <v>0.229128784747792</v>
      </c>
      <c r="T62" s="82">
        <f t="shared" si="34"/>
        <v>0.50249378105604448</v>
      </c>
      <c r="U62" s="82">
        <f t="shared" si="34"/>
        <v>0.4</v>
      </c>
      <c r="V62" s="82">
        <f t="shared" si="34"/>
        <v>0.75663729752107778</v>
      </c>
      <c r="W62" s="82">
        <f t="shared" si="34"/>
        <v>0.51234753829797997</v>
      </c>
      <c r="X62" s="82">
        <f t="shared" si="34"/>
        <v>0.54772255750516607</v>
      </c>
      <c r="Y62" s="82">
        <f t="shared" si="34"/>
        <v>0.85</v>
      </c>
      <c r="Z62" s="82">
        <f t="shared" si="34"/>
        <v>0.6</v>
      </c>
      <c r="AA62" s="82">
        <f t="shared" si="34"/>
        <v>0.59371710435189584</v>
      </c>
      <c r="AB62" s="82">
        <f t="shared" si="34"/>
        <v>0.81240384046359604</v>
      </c>
      <c r="AC62" s="82">
        <f t="shared" si="34"/>
        <v>0.83066238629180744</v>
      </c>
      <c r="AD62" s="82">
        <f t="shared" si="34"/>
        <v>0.8</v>
      </c>
      <c r="AE62" s="82">
        <f t="shared" si="34"/>
        <v>0.66332495807107994</v>
      </c>
      <c r="AF62" s="82">
        <f t="shared" si="34"/>
        <v>0.86746757864487356</v>
      </c>
      <c r="AG62" s="82">
        <f t="shared" si="34"/>
        <v>1.4544005638062703</v>
      </c>
      <c r="AH62" s="82">
        <f t="shared" si="34"/>
        <v>1.4074146510534848</v>
      </c>
      <c r="AI62" s="82">
        <f t="shared" si="34"/>
        <v>0.69993499698186223</v>
      </c>
      <c r="AJ62" s="82">
        <f t="shared" si="34"/>
        <v>1.0006977565678865</v>
      </c>
      <c r="AK62" s="101">
        <f>TTEST(AI51:AI60,AJ51:AJ60,2,1)</f>
        <v>2.7386234841353541E-2</v>
      </c>
      <c r="AL62" s="105"/>
      <c r="AM62" s="303" t="s">
        <v>469</v>
      </c>
      <c r="AN62" s="94" t="s">
        <v>155</v>
      </c>
      <c r="AO62" s="197">
        <f>AVERAGE(AB$3:AB$12)</f>
        <v>-0.15</v>
      </c>
      <c r="AP62" s="95" t="s">
        <v>274</v>
      </c>
      <c r="AQ62" s="187">
        <f>STDEVP(AB$3:AB$12)</f>
        <v>0.77620873481300123</v>
      </c>
      <c r="AR62" s="95">
        <f>AVERAGE(AC$3:AC$12)</f>
        <v>-0.7</v>
      </c>
      <c r="AS62" s="95" t="s">
        <v>274</v>
      </c>
      <c r="AT62" s="198">
        <f>STDEVP(AC$3:AC$12)</f>
        <v>0.71414284285428498</v>
      </c>
      <c r="AU62" s="202">
        <f>AVERAGE(AB$27:AB$36)</f>
        <v>-0.75</v>
      </c>
      <c r="AV62" s="97" t="s">
        <v>274</v>
      </c>
      <c r="AW62" s="187">
        <f>STDEVP(AB$14:AB$23)</f>
        <v>0.61645053495344626</v>
      </c>
      <c r="AX62" s="97">
        <f>AVERAGE(AC$27:AC$36)</f>
        <v>-0.75</v>
      </c>
      <c r="AY62" s="97" t="s">
        <v>274</v>
      </c>
      <c r="AZ62" s="203">
        <f>STDEVP(AC$27:AC$36)</f>
        <v>1.2093386622447824</v>
      </c>
      <c r="BA62" s="97">
        <f>AVERAGE(AB$15:AB$24)</f>
        <v>-0.15</v>
      </c>
      <c r="BB62" s="97" t="s">
        <v>274</v>
      </c>
      <c r="BC62" s="187">
        <f>STDEVP(AB$15:AB$24)</f>
        <v>0.55000000000000004</v>
      </c>
      <c r="BD62" s="97">
        <f>AVERAGE(AC$15:AC$24)</f>
        <v>-0.7</v>
      </c>
      <c r="BE62" s="97" t="s">
        <v>274</v>
      </c>
      <c r="BF62" s="187">
        <f>STDEVP(AC$15:AC$24)</f>
        <v>0.9</v>
      </c>
    </row>
    <row r="63" spans="1:58">
      <c r="A63" s="3">
        <v>44266.486562337959</v>
      </c>
      <c r="B63" s="4" t="s">
        <v>26</v>
      </c>
      <c r="C63" s="4" t="s">
        <v>45</v>
      </c>
      <c r="D63" s="10" t="s">
        <v>59</v>
      </c>
      <c r="E63" s="4" t="s">
        <v>25</v>
      </c>
      <c r="F63" s="85">
        <v>36</v>
      </c>
      <c r="G63" s="85">
        <v>35.4</v>
      </c>
      <c r="H63" s="85">
        <v>35.299999999999997</v>
      </c>
      <c r="I63" s="85">
        <f>AVERAGE(F63:H63)</f>
        <v>35.56666666666667</v>
      </c>
      <c r="J63" s="85">
        <v>-0.5</v>
      </c>
      <c r="K63" s="85">
        <v>0</v>
      </c>
      <c r="L63" s="85">
        <v>0.5</v>
      </c>
      <c r="M63" s="85">
        <v>0</v>
      </c>
      <c r="N63" s="85">
        <v>0</v>
      </c>
      <c r="O63" s="85">
        <v>0.5</v>
      </c>
      <c r="P63" s="85">
        <v>0.5</v>
      </c>
      <c r="Q63" s="85">
        <v>33.6</v>
      </c>
      <c r="R63" s="85">
        <v>33.700000000000003</v>
      </c>
      <c r="S63" s="85">
        <v>1</v>
      </c>
      <c r="T63" s="85">
        <v>2.5</v>
      </c>
      <c r="U63" s="85">
        <v>-1</v>
      </c>
      <c r="V63" s="85">
        <v>-2</v>
      </c>
      <c r="W63" s="85">
        <v>1.5</v>
      </c>
      <c r="X63" s="85">
        <v>1</v>
      </c>
      <c r="Y63" s="85">
        <v>-1</v>
      </c>
      <c r="Z63" s="85">
        <v>1</v>
      </c>
      <c r="AA63" s="85">
        <v>2.5</v>
      </c>
      <c r="AB63" s="85">
        <v>-0.5</v>
      </c>
      <c r="AC63" s="85">
        <v>-2</v>
      </c>
      <c r="AD63" s="85">
        <v>2</v>
      </c>
      <c r="AE63" s="85">
        <v>1.5</v>
      </c>
      <c r="AF63" s="85">
        <v>-1.5</v>
      </c>
      <c r="AG63" s="85">
        <v>36.299999999999997</v>
      </c>
      <c r="AH63" s="85">
        <v>36.5</v>
      </c>
      <c r="AI63" s="14">
        <f t="shared" ref="AI63:AI72" si="36">AG63-Q63</f>
        <v>2.6999999999999957</v>
      </c>
      <c r="AJ63" s="14">
        <f t="shared" ref="AJ63:AJ72" si="37">AH63-R63</f>
        <v>2.7999999999999972</v>
      </c>
      <c r="AL63" s="103"/>
      <c r="AM63" s="301"/>
      <c r="AN63" s="98" t="s">
        <v>154</v>
      </c>
      <c r="AO63" s="197">
        <f>AVERAGE(AB$39:AB$48)</f>
        <v>0.45</v>
      </c>
      <c r="AP63" s="95" t="s">
        <v>274</v>
      </c>
      <c r="AQ63" s="188">
        <f>STDEVP(AB$39:AB$48)</f>
        <v>0.82006097334283623</v>
      </c>
      <c r="AR63" s="95">
        <f>AVERAGE(AC$39:AC$48)</f>
        <v>0.45</v>
      </c>
      <c r="AS63" s="95" t="s">
        <v>274</v>
      </c>
      <c r="AT63" s="199">
        <f>STDEVP(AC$39:AC$48)</f>
        <v>0.82006097334283623</v>
      </c>
      <c r="AU63" s="197">
        <f>AVERAGE(AB$63:AB$72)</f>
        <v>0.05</v>
      </c>
      <c r="AV63" s="95" t="s">
        <v>274</v>
      </c>
      <c r="AW63" s="188">
        <f>STDEVP(AB$63:AB$72)</f>
        <v>0.78898669190297499</v>
      </c>
      <c r="AX63" s="95">
        <f>AVERAGE(AC$63:AC$72)</f>
        <v>-0.2</v>
      </c>
      <c r="AY63" s="95" t="s">
        <v>274</v>
      </c>
      <c r="AZ63" s="204">
        <f>STDEVP(AC$63:AC$72)</f>
        <v>1.1224972160321824</v>
      </c>
      <c r="BA63" s="95">
        <f>AVERAGE(AB$51:AB$60)</f>
        <v>0.3</v>
      </c>
      <c r="BB63" s="95" t="s">
        <v>274</v>
      </c>
      <c r="BC63" s="188">
        <f>STDEVP(AB$51:AB$60)</f>
        <v>0.81240384046359604</v>
      </c>
      <c r="BD63" s="95">
        <f>AVERAGE(AC$51:AC$60)</f>
        <v>0.1</v>
      </c>
      <c r="BE63" s="95" t="s">
        <v>274</v>
      </c>
      <c r="BF63" s="188">
        <f>STDEVP(AC$51:AC$60)</f>
        <v>0.83066238629180744</v>
      </c>
    </row>
    <row r="64" spans="1:58" ht="12.9" thickBot="1">
      <c r="A64" s="3">
        <v>44266.585139745366</v>
      </c>
      <c r="B64" s="4" t="s">
        <v>39</v>
      </c>
      <c r="C64" s="4" t="s">
        <v>45</v>
      </c>
      <c r="D64" s="10" t="s">
        <v>59</v>
      </c>
      <c r="E64" s="4" t="s">
        <v>25</v>
      </c>
      <c r="F64" s="85">
        <v>34</v>
      </c>
      <c r="G64" s="85">
        <v>35.700000000000003</v>
      </c>
      <c r="H64" s="85">
        <v>34</v>
      </c>
      <c r="I64" s="85">
        <f t="shared" ref="I64:I72" si="38">AVERAGE(F64:H64)</f>
        <v>34.56666666666667</v>
      </c>
      <c r="J64" s="85">
        <v>0.5</v>
      </c>
      <c r="K64" s="85">
        <v>0.5</v>
      </c>
      <c r="L64" s="85">
        <v>1</v>
      </c>
      <c r="M64" s="85">
        <v>0.5</v>
      </c>
      <c r="N64" s="85">
        <v>0.5</v>
      </c>
      <c r="O64" s="85">
        <v>0.5</v>
      </c>
      <c r="P64" s="85">
        <v>0.5</v>
      </c>
      <c r="Q64" s="85">
        <v>34.26</v>
      </c>
      <c r="R64" s="85">
        <v>34.25</v>
      </c>
      <c r="S64" s="85">
        <v>2</v>
      </c>
      <c r="T64" s="85">
        <v>2</v>
      </c>
      <c r="U64" s="85">
        <v>0.5</v>
      </c>
      <c r="V64" s="85">
        <v>1</v>
      </c>
      <c r="W64" s="85">
        <v>1</v>
      </c>
      <c r="X64" s="85">
        <v>1</v>
      </c>
      <c r="Y64" s="85">
        <v>0</v>
      </c>
      <c r="Z64" s="85">
        <v>1</v>
      </c>
      <c r="AA64" s="85">
        <v>1</v>
      </c>
      <c r="AB64" s="85">
        <v>1</v>
      </c>
      <c r="AC64" s="85">
        <v>1</v>
      </c>
      <c r="AD64" s="85">
        <v>1</v>
      </c>
      <c r="AE64" s="85">
        <v>1.5</v>
      </c>
      <c r="AF64" s="85">
        <v>-0.5</v>
      </c>
      <c r="AG64" s="85">
        <v>37.51</v>
      </c>
      <c r="AH64" s="85">
        <v>37.08</v>
      </c>
      <c r="AI64" s="14">
        <f t="shared" si="36"/>
        <v>3.25</v>
      </c>
      <c r="AJ64" s="14">
        <f t="shared" si="37"/>
        <v>2.8299999999999983</v>
      </c>
      <c r="AL64" s="103"/>
      <c r="AM64" s="302"/>
      <c r="AN64" s="99" t="s">
        <v>153</v>
      </c>
      <c r="AO64" s="200">
        <f>AVERAGE(AB$3:AB$12,AB$39:AB$48)</f>
        <v>0.15</v>
      </c>
      <c r="AP64" s="100" t="s">
        <v>274</v>
      </c>
      <c r="AQ64" s="189">
        <f>STDEVP(AB$3:AB$12,AB$39:AB$48)</f>
        <v>0.85293610546159904</v>
      </c>
      <c r="AR64" s="100">
        <f>AVERAGE(AC$3:AC$12,AC$39:AC$48)</f>
        <v>-0.125</v>
      </c>
      <c r="AS64" s="100" t="s">
        <v>274</v>
      </c>
      <c r="AT64" s="201">
        <f>STDEVP(AC$3:AC$12,AC$39:AC$48)</f>
        <v>0.96014321848357598</v>
      </c>
      <c r="AU64" s="200">
        <f>AVERAGE(AB$27:AB$36,AB$63:AB$72)</f>
        <v>-0.35</v>
      </c>
      <c r="AV64" s="100" t="s">
        <v>274</v>
      </c>
      <c r="AW64" s="189">
        <f>STDEVP(AB$27:AB$36,AB$63:AB$72)</f>
        <v>0.90967026993301259</v>
      </c>
      <c r="AX64" s="100">
        <f>AVERAGE(AC$27:AC$36,AC$63:AC$72)</f>
        <v>-0.47499999999999998</v>
      </c>
      <c r="AY64" s="100" t="s">
        <v>274</v>
      </c>
      <c r="AZ64" s="205">
        <f>STDEVP(AC$27:AC$36,AC$63:AC$72)</f>
        <v>1.1986972094736852</v>
      </c>
      <c r="BA64" s="100">
        <f>AVERAGE(AB$15:AB$24,AB$51:AB$60)</f>
        <v>7.4999999999999997E-2</v>
      </c>
      <c r="BB64" s="100" t="s">
        <v>274</v>
      </c>
      <c r="BC64" s="189">
        <f>STDEVP(AB$15:AB$24,AB$63:AB$72)</f>
        <v>0.68738635424337602</v>
      </c>
      <c r="BD64" s="100">
        <f>AVERAGE(AC$15:AC$24,AC$51:AC$60)</f>
        <v>-0.3</v>
      </c>
      <c r="BE64" s="100" t="s">
        <v>274</v>
      </c>
      <c r="BF64" s="189">
        <f>STDEVP(AC$15:AC$24,AC$63:AC$72)</f>
        <v>1.0476163419878481</v>
      </c>
    </row>
    <row r="65" spans="1:58">
      <c r="A65" s="3">
        <v>44266.691723043987</v>
      </c>
      <c r="B65" s="4" t="s">
        <v>42</v>
      </c>
      <c r="C65" s="4" t="s">
        <v>45</v>
      </c>
      <c r="D65" s="10" t="s">
        <v>59</v>
      </c>
      <c r="E65" s="4" t="s">
        <v>25</v>
      </c>
      <c r="F65" s="85">
        <v>37.299999999999997</v>
      </c>
      <c r="G65" s="85">
        <v>37.200000000000003</v>
      </c>
      <c r="H65" s="85">
        <v>38.4</v>
      </c>
      <c r="I65" s="85">
        <f t="shared" si="38"/>
        <v>37.633333333333333</v>
      </c>
      <c r="J65" s="85">
        <v>-0.5</v>
      </c>
      <c r="K65" s="85">
        <v>-0.5</v>
      </c>
      <c r="L65" s="85">
        <v>0.5</v>
      </c>
      <c r="M65" s="85">
        <v>-0.5</v>
      </c>
      <c r="N65" s="85">
        <v>0</v>
      </c>
      <c r="O65" s="85">
        <v>0.5</v>
      </c>
      <c r="P65" s="85">
        <v>0</v>
      </c>
      <c r="Q65" s="85">
        <v>32.61</v>
      </c>
      <c r="R65" s="85">
        <v>32.51</v>
      </c>
      <c r="S65" s="85">
        <v>0</v>
      </c>
      <c r="T65" s="85">
        <v>2.5</v>
      </c>
      <c r="U65" s="85">
        <v>0</v>
      </c>
      <c r="V65" s="85">
        <v>0.5</v>
      </c>
      <c r="W65" s="85">
        <v>3</v>
      </c>
      <c r="X65" s="85">
        <v>2.5</v>
      </c>
      <c r="Y65" s="85">
        <v>0.5</v>
      </c>
      <c r="Z65" s="85">
        <v>0.5</v>
      </c>
      <c r="AA65" s="85">
        <v>2</v>
      </c>
      <c r="AB65" s="85">
        <v>-0.5</v>
      </c>
      <c r="AC65" s="85">
        <v>0.5</v>
      </c>
      <c r="AD65" s="85">
        <v>1.5</v>
      </c>
      <c r="AE65" s="85">
        <v>1</v>
      </c>
      <c r="AF65" s="85">
        <v>0.5</v>
      </c>
      <c r="AG65" s="85">
        <v>35.4</v>
      </c>
      <c r="AH65" s="85">
        <v>36.44</v>
      </c>
      <c r="AI65" s="14">
        <f t="shared" si="36"/>
        <v>2.7899999999999991</v>
      </c>
      <c r="AJ65" s="14">
        <f t="shared" si="37"/>
        <v>3.9299999999999997</v>
      </c>
      <c r="AL65" s="103"/>
    </row>
    <row r="66" spans="1:58">
      <c r="A66" s="3">
        <v>44266.699300474538</v>
      </c>
      <c r="B66" s="4" t="s">
        <v>29</v>
      </c>
      <c r="C66" s="4" t="s">
        <v>45</v>
      </c>
      <c r="D66" s="10" t="s">
        <v>59</v>
      </c>
      <c r="E66" s="4" t="s">
        <v>25</v>
      </c>
      <c r="F66" s="85">
        <v>31.3</v>
      </c>
      <c r="G66" s="85">
        <v>31.6</v>
      </c>
      <c r="H66" s="85">
        <v>28.8</v>
      </c>
      <c r="I66" s="85">
        <f t="shared" si="38"/>
        <v>30.566666666666666</v>
      </c>
      <c r="J66" s="85">
        <v>-1</v>
      </c>
      <c r="K66" s="85">
        <v>0</v>
      </c>
      <c r="L66" s="85">
        <v>2</v>
      </c>
      <c r="M66" s="85">
        <v>0</v>
      </c>
      <c r="N66" s="85">
        <v>0</v>
      </c>
      <c r="O66" s="85">
        <v>0</v>
      </c>
      <c r="P66" s="85">
        <v>0</v>
      </c>
      <c r="Q66" s="85">
        <v>33.06</v>
      </c>
      <c r="R66" s="85">
        <v>32.46</v>
      </c>
      <c r="S66" s="85">
        <v>0.5</v>
      </c>
      <c r="T66" s="85">
        <v>1.5</v>
      </c>
      <c r="U66" s="85">
        <v>0</v>
      </c>
      <c r="V66" s="85">
        <v>0</v>
      </c>
      <c r="W66" s="85">
        <v>0.5</v>
      </c>
      <c r="X66" s="85">
        <v>0.5</v>
      </c>
      <c r="Y66" s="85">
        <v>0</v>
      </c>
      <c r="Z66" s="85">
        <v>1</v>
      </c>
      <c r="AA66" s="85">
        <v>1.5</v>
      </c>
      <c r="AB66" s="85">
        <v>0</v>
      </c>
      <c r="AC66" s="85">
        <v>0</v>
      </c>
      <c r="AD66" s="85">
        <v>1</v>
      </c>
      <c r="AE66" s="85">
        <v>1</v>
      </c>
      <c r="AF66" s="85">
        <v>-0.5</v>
      </c>
      <c r="AG66" s="85">
        <v>36.96</v>
      </c>
      <c r="AH66" s="85">
        <v>37.46</v>
      </c>
      <c r="AI66" s="14">
        <f t="shared" si="36"/>
        <v>3.8999999999999986</v>
      </c>
      <c r="AJ66" s="14">
        <f t="shared" si="37"/>
        <v>5</v>
      </c>
      <c r="AL66" s="103"/>
      <c r="AM66" s="196" t="s">
        <v>276</v>
      </c>
    </row>
    <row r="67" spans="1:58">
      <c r="A67" s="3">
        <v>44267.471662291668</v>
      </c>
      <c r="B67" s="4" t="s">
        <v>41</v>
      </c>
      <c r="C67" s="4" t="s">
        <v>45</v>
      </c>
      <c r="D67" s="10" t="s">
        <v>59</v>
      </c>
      <c r="E67" s="4" t="s">
        <v>25</v>
      </c>
      <c r="F67" s="85">
        <v>42.4</v>
      </c>
      <c r="G67" s="85">
        <v>41.2</v>
      </c>
      <c r="H67" s="85">
        <v>39.299999999999997</v>
      </c>
      <c r="I67" s="85">
        <f t="shared" si="38"/>
        <v>40.966666666666661</v>
      </c>
      <c r="J67" s="85">
        <v>2</v>
      </c>
      <c r="K67" s="85">
        <v>0.5</v>
      </c>
      <c r="L67" s="85">
        <v>2.5</v>
      </c>
      <c r="M67" s="85">
        <v>1</v>
      </c>
      <c r="N67" s="85">
        <v>1</v>
      </c>
      <c r="O67" s="85">
        <v>2.5</v>
      </c>
      <c r="P67" s="85">
        <v>2.5</v>
      </c>
      <c r="Q67" s="85">
        <v>34.229999999999997</v>
      </c>
      <c r="R67" s="85">
        <v>33.85</v>
      </c>
      <c r="S67" s="85">
        <v>1</v>
      </c>
      <c r="T67" s="85">
        <v>2.5</v>
      </c>
      <c r="U67" s="85">
        <v>0.5</v>
      </c>
      <c r="V67" s="85">
        <v>0</v>
      </c>
      <c r="W67" s="85">
        <v>3</v>
      </c>
      <c r="X67" s="85">
        <v>2.5</v>
      </c>
      <c r="Y67" s="85">
        <v>-1</v>
      </c>
      <c r="Z67" s="85">
        <v>2</v>
      </c>
      <c r="AA67" s="85">
        <v>1.5</v>
      </c>
      <c r="AB67" s="85">
        <v>1</v>
      </c>
      <c r="AC67" s="85">
        <v>1</v>
      </c>
      <c r="AD67" s="85">
        <v>-1</v>
      </c>
      <c r="AE67" s="85">
        <v>-0.5</v>
      </c>
      <c r="AF67" s="85">
        <v>1</v>
      </c>
      <c r="AG67" s="85">
        <v>37.200000000000003</v>
      </c>
      <c r="AH67" s="85">
        <v>37.200000000000003</v>
      </c>
      <c r="AI67" s="14">
        <f t="shared" si="36"/>
        <v>2.970000000000006</v>
      </c>
      <c r="AJ67" s="14">
        <f t="shared" si="37"/>
        <v>3.3500000000000014</v>
      </c>
      <c r="AL67" s="103"/>
      <c r="AM67" s="192" t="s">
        <v>465</v>
      </c>
      <c r="AN67" s="192" t="s">
        <v>276</v>
      </c>
      <c r="AO67" s="193">
        <f>TTEST(O$3:O$12,O$39:O$48,2,1)</f>
        <v>0.47507092495719483</v>
      </c>
      <c r="AP67" s="193"/>
      <c r="AQ67" s="194"/>
      <c r="AR67" s="193">
        <f>TTEST(P$3:P$12,P$39:P$48,2,1)</f>
        <v>0.39382281469156166</v>
      </c>
      <c r="AS67" s="193"/>
      <c r="AT67" s="194"/>
      <c r="AU67" s="193">
        <f>TTEST(O$27:O$36,O$63:O$72,2,1)</f>
        <v>0.65849209759215643</v>
      </c>
      <c r="AV67" s="193"/>
      <c r="AW67" s="194"/>
      <c r="AX67" s="193">
        <f>TTEST(P$27:P$36,P$63:P$72,2,1)</f>
        <v>0.65849209759215643</v>
      </c>
      <c r="AY67" s="193"/>
      <c r="AZ67" s="194"/>
      <c r="BA67" s="193">
        <f>TTEST(O$15:O$24,O$51:O$60,2,1)</f>
        <v>0.6712680489585372</v>
      </c>
      <c r="BB67" s="193"/>
      <c r="BC67" s="194"/>
      <c r="BD67" s="193">
        <f>TTEST(P$15:P$24,P$51:P$60,2,1)</f>
        <v>0.76987499989213526</v>
      </c>
      <c r="BE67" s="193"/>
      <c r="BF67" s="194"/>
    </row>
    <row r="68" spans="1:58">
      <c r="A68" s="3">
        <v>44267.588977523148</v>
      </c>
      <c r="B68" s="4" t="s">
        <v>33</v>
      </c>
      <c r="C68" s="4" t="s">
        <v>45</v>
      </c>
      <c r="D68" s="10" t="s">
        <v>59</v>
      </c>
      <c r="E68" s="4" t="s">
        <v>25</v>
      </c>
      <c r="F68" s="85">
        <v>34.9</v>
      </c>
      <c r="G68" s="85">
        <v>33.9</v>
      </c>
      <c r="H68" s="85">
        <v>30.3</v>
      </c>
      <c r="I68" s="85">
        <f t="shared" si="38"/>
        <v>33.033333333333331</v>
      </c>
      <c r="J68" s="85">
        <v>1</v>
      </c>
      <c r="K68" s="85">
        <v>0.5</v>
      </c>
      <c r="L68" s="85">
        <v>0.5</v>
      </c>
      <c r="M68" s="85">
        <v>1</v>
      </c>
      <c r="N68" s="85">
        <v>0</v>
      </c>
      <c r="O68" s="85">
        <v>0</v>
      </c>
      <c r="P68" s="85">
        <v>0</v>
      </c>
      <c r="Q68" s="85">
        <v>33.08</v>
      </c>
      <c r="R68" s="85">
        <v>33.42</v>
      </c>
      <c r="S68" s="85">
        <v>1</v>
      </c>
      <c r="T68" s="85">
        <v>1.5</v>
      </c>
      <c r="U68" s="85">
        <v>0.5</v>
      </c>
      <c r="V68" s="85">
        <v>-0.5</v>
      </c>
      <c r="W68" s="85">
        <v>1</v>
      </c>
      <c r="X68" s="85">
        <v>2</v>
      </c>
      <c r="Y68" s="85">
        <v>-0.5</v>
      </c>
      <c r="Z68" s="85">
        <v>2</v>
      </c>
      <c r="AA68" s="85">
        <v>1.5</v>
      </c>
      <c r="AB68" s="85">
        <v>-0.5</v>
      </c>
      <c r="AC68" s="85">
        <v>-1</v>
      </c>
      <c r="AD68" s="85">
        <v>0.5</v>
      </c>
      <c r="AE68" s="85">
        <v>2</v>
      </c>
      <c r="AF68" s="85">
        <v>-1</v>
      </c>
      <c r="AG68" s="85">
        <v>35.799999999999997</v>
      </c>
      <c r="AH68" s="85">
        <v>35.5</v>
      </c>
      <c r="AI68" s="14">
        <f t="shared" si="36"/>
        <v>2.7199999999999989</v>
      </c>
      <c r="AJ68" s="14">
        <f t="shared" si="37"/>
        <v>2.0799999999999983</v>
      </c>
      <c r="AL68" s="103"/>
      <c r="AM68" s="192" t="s">
        <v>468</v>
      </c>
      <c r="AN68" s="192" t="s">
        <v>276</v>
      </c>
      <c r="AO68" s="193">
        <f>TTEST(U$3:U$12,U$39:U$48,2,1)</f>
        <v>0.22743273269391776</v>
      </c>
      <c r="AP68" s="193"/>
      <c r="AQ68" s="194"/>
      <c r="AR68" s="193">
        <f>TTEST(V$3:V$12,V$39:V$48,2,1)</f>
        <v>0.26176836956471566</v>
      </c>
      <c r="AS68" s="193"/>
      <c r="AT68" s="194"/>
      <c r="AU68" s="193">
        <f>TTEST(U$27:U$36,U$63:U$72,2,1)</f>
        <v>0.17078261244619528</v>
      </c>
      <c r="AV68" s="193"/>
      <c r="AW68" s="194"/>
      <c r="AX68" s="193">
        <f>TTEST(V$27:V$36,V$63:V$72,2,1)</f>
        <v>0.74345890728934905</v>
      </c>
      <c r="AY68" s="193"/>
      <c r="AZ68" s="194"/>
      <c r="BA68" s="193">
        <f>TTEST(U$15:U$24,U$51:U$60,2,1)</f>
        <v>0.27291221509403696</v>
      </c>
      <c r="BB68" s="193"/>
      <c r="BC68" s="194"/>
      <c r="BD68" s="193">
        <f>TTEST(V$15:V$24,V$51:V$60,2,1)</f>
        <v>6.5447759036218481E-2</v>
      </c>
      <c r="BE68" s="193"/>
      <c r="BF68" s="194"/>
    </row>
    <row r="69" spans="1:58">
      <c r="A69" s="3">
        <v>44267.692667731477</v>
      </c>
      <c r="B69" s="4" t="s">
        <v>32</v>
      </c>
      <c r="C69" s="4" t="s">
        <v>45</v>
      </c>
      <c r="D69" s="10" t="s">
        <v>59</v>
      </c>
      <c r="E69" s="4" t="s">
        <v>25</v>
      </c>
      <c r="F69" s="85">
        <v>36.799999999999997</v>
      </c>
      <c r="G69" s="85">
        <v>38.4</v>
      </c>
      <c r="H69" s="85">
        <v>37.9</v>
      </c>
      <c r="I69" s="85">
        <f t="shared" si="38"/>
        <v>37.699999999999996</v>
      </c>
      <c r="J69" s="85">
        <v>0.5</v>
      </c>
      <c r="K69" s="85">
        <v>0.5</v>
      </c>
      <c r="L69" s="85">
        <v>-1</v>
      </c>
      <c r="M69" s="85">
        <v>-0.5</v>
      </c>
      <c r="N69" s="85">
        <v>-0.5</v>
      </c>
      <c r="O69" s="85">
        <v>-0.5</v>
      </c>
      <c r="P69" s="85">
        <v>-0.5</v>
      </c>
      <c r="Q69" s="85">
        <v>30.12</v>
      </c>
      <c r="R69" s="85">
        <v>30.49</v>
      </c>
      <c r="S69" s="85">
        <v>0</v>
      </c>
      <c r="T69" s="85">
        <v>1</v>
      </c>
      <c r="U69" s="85">
        <v>0</v>
      </c>
      <c r="V69" s="85">
        <v>-0.5</v>
      </c>
      <c r="W69" s="85">
        <v>1</v>
      </c>
      <c r="X69" s="85">
        <v>0.5</v>
      </c>
      <c r="Y69" s="85">
        <v>-0.5</v>
      </c>
      <c r="Z69" s="85">
        <v>0</v>
      </c>
      <c r="AA69" s="85">
        <v>0.5</v>
      </c>
      <c r="AB69" s="85">
        <v>0</v>
      </c>
      <c r="AC69" s="85">
        <v>-0.5</v>
      </c>
      <c r="AD69" s="85">
        <v>0.5</v>
      </c>
      <c r="AE69" s="85">
        <v>0.5</v>
      </c>
      <c r="AF69" s="85">
        <v>-0.5</v>
      </c>
      <c r="AG69" s="85">
        <v>31.85</v>
      </c>
      <c r="AH69" s="85">
        <v>32.619999999999997</v>
      </c>
      <c r="AI69" s="14">
        <f t="shared" si="36"/>
        <v>1.7300000000000004</v>
      </c>
      <c r="AJ69" s="14">
        <f t="shared" si="37"/>
        <v>2.129999999999999</v>
      </c>
      <c r="AL69" s="103"/>
      <c r="AM69" s="192" t="s">
        <v>469</v>
      </c>
      <c r="AN69" s="192" t="s">
        <v>276</v>
      </c>
      <c r="AO69" s="193">
        <f>TTEST(AB$3:AB$12,AB$39:AB$48,2,1)</f>
        <v>0.147470017738945</v>
      </c>
      <c r="AP69" s="193"/>
      <c r="AQ69" s="194"/>
      <c r="AR69" s="193">
        <f>TTEST(AC$3:AC$12,AC$39:AC$48,2,1)</f>
        <v>2.1793573193719318E-2</v>
      </c>
      <c r="AS69" s="193"/>
      <c r="AT69" s="194"/>
      <c r="AU69" s="193">
        <f>TTEST(AB$27:AB$36,AB$63:AB$72,2,1)</f>
        <v>0.10388813106210167</v>
      </c>
      <c r="AV69" s="193"/>
      <c r="AW69" s="194"/>
      <c r="AX69" s="193">
        <f>TTEST(AC$27:AC$36,AC$63:AC$72,2,1)</f>
        <v>0.34760621208596465</v>
      </c>
      <c r="AY69" s="193"/>
      <c r="AZ69" s="194"/>
      <c r="BA69" s="193">
        <f>TTEST(AB$15:AB$24,AB$51:AB$60,2,1)</f>
        <v>0.21463946262920708</v>
      </c>
      <c r="BB69" s="193"/>
      <c r="BC69" s="194"/>
      <c r="BD69" s="193">
        <f>TTEST(AC$15:AC$24,AC$51:AC$60,2,1)</f>
        <v>3.6787497879786156E-2</v>
      </c>
      <c r="BE69" s="193"/>
      <c r="BF69" s="194"/>
    </row>
    <row r="70" spans="1:58">
      <c r="A70" s="3">
        <v>44268.466936331017</v>
      </c>
      <c r="B70" s="4" t="s">
        <v>27</v>
      </c>
      <c r="C70" s="4" t="s">
        <v>45</v>
      </c>
      <c r="D70" s="10" t="s">
        <v>59</v>
      </c>
      <c r="E70" s="4" t="s">
        <v>25</v>
      </c>
      <c r="F70" s="85">
        <v>32.9</v>
      </c>
      <c r="G70" s="85">
        <v>33.5</v>
      </c>
      <c r="H70" s="85">
        <v>31.1</v>
      </c>
      <c r="I70" s="85">
        <f t="shared" si="38"/>
        <v>32.5</v>
      </c>
      <c r="J70" s="85">
        <v>-1.5</v>
      </c>
      <c r="K70" s="85">
        <v>-1</v>
      </c>
      <c r="L70" s="85">
        <v>0</v>
      </c>
      <c r="M70" s="85">
        <v>-1.5</v>
      </c>
      <c r="N70" s="85">
        <v>-1.5</v>
      </c>
      <c r="O70" s="85">
        <v>-0.5</v>
      </c>
      <c r="P70" s="85">
        <v>-0.5</v>
      </c>
      <c r="Q70" s="85">
        <v>29.16</v>
      </c>
      <c r="R70" s="85">
        <v>28.52</v>
      </c>
      <c r="S70" s="85">
        <v>2</v>
      </c>
      <c r="T70" s="85">
        <v>2</v>
      </c>
      <c r="U70" s="85">
        <v>1</v>
      </c>
      <c r="V70" s="85">
        <v>1</v>
      </c>
      <c r="W70" s="85">
        <v>0.5</v>
      </c>
      <c r="X70" s="85">
        <v>0.5</v>
      </c>
      <c r="Y70" s="85">
        <v>0</v>
      </c>
      <c r="Z70" s="85">
        <v>2</v>
      </c>
      <c r="AA70" s="85">
        <v>2</v>
      </c>
      <c r="AB70" s="85">
        <v>1.5</v>
      </c>
      <c r="AC70" s="85">
        <v>1.5</v>
      </c>
      <c r="AD70" s="85">
        <v>0</v>
      </c>
      <c r="AE70" s="85">
        <v>0</v>
      </c>
      <c r="AF70" s="85">
        <v>0</v>
      </c>
      <c r="AG70" s="85">
        <v>32.75</v>
      </c>
      <c r="AH70" s="85">
        <v>32.409999999999997</v>
      </c>
      <c r="AI70" s="14">
        <f t="shared" si="36"/>
        <v>3.59</v>
      </c>
      <c r="AJ70" s="14">
        <f t="shared" si="37"/>
        <v>3.889999999999997</v>
      </c>
      <c r="AL70" s="103"/>
      <c r="AM70" s="196" t="s">
        <v>275</v>
      </c>
      <c r="AN70" s="98"/>
      <c r="AO70" s="95"/>
      <c r="AP70" s="95"/>
      <c r="AQ70" s="188"/>
      <c r="AR70" s="95"/>
      <c r="AS70" s="95"/>
      <c r="AT70" s="95"/>
      <c r="AU70" s="95"/>
      <c r="AV70" s="95"/>
      <c r="AW70" s="188"/>
      <c r="AX70" s="95"/>
      <c r="AY70" s="95"/>
      <c r="AZ70" s="188"/>
      <c r="BA70" s="95"/>
      <c r="BB70" s="95"/>
      <c r="BC70" s="188"/>
      <c r="BD70" s="95"/>
      <c r="BE70" s="95"/>
      <c r="BF70" s="188"/>
    </row>
    <row r="71" spans="1:58">
      <c r="A71" s="3">
        <v>44268.58323103009</v>
      </c>
      <c r="B71" s="4" t="s">
        <v>34</v>
      </c>
      <c r="C71" s="4" t="s">
        <v>45</v>
      </c>
      <c r="D71" s="10" t="s">
        <v>59</v>
      </c>
      <c r="E71" s="4" t="s">
        <v>25</v>
      </c>
      <c r="F71" s="85">
        <v>29.1</v>
      </c>
      <c r="G71" s="85">
        <v>28.5</v>
      </c>
      <c r="H71" s="85">
        <v>28.6</v>
      </c>
      <c r="I71" s="85">
        <f t="shared" si="38"/>
        <v>28.733333333333334</v>
      </c>
      <c r="J71" s="85">
        <v>-0.5</v>
      </c>
      <c r="K71" s="85">
        <v>-0.5</v>
      </c>
      <c r="L71" s="85">
        <v>0</v>
      </c>
      <c r="M71" s="85">
        <v>0</v>
      </c>
      <c r="N71" s="85">
        <v>0</v>
      </c>
      <c r="O71" s="85">
        <v>0</v>
      </c>
      <c r="P71" s="85">
        <v>0</v>
      </c>
      <c r="Q71" s="85">
        <v>33.92</v>
      </c>
      <c r="R71" s="85">
        <v>33.53</v>
      </c>
      <c r="S71" s="85">
        <v>1</v>
      </c>
      <c r="T71" s="85">
        <v>2</v>
      </c>
      <c r="U71" s="85">
        <v>-0.5</v>
      </c>
      <c r="V71" s="85">
        <v>-1.5</v>
      </c>
      <c r="W71" s="85">
        <v>2</v>
      </c>
      <c r="X71" s="85">
        <v>2</v>
      </c>
      <c r="Y71" s="85">
        <v>0</v>
      </c>
      <c r="Z71" s="85">
        <v>2</v>
      </c>
      <c r="AA71" s="85">
        <v>2.5</v>
      </c>
      <c r="AB71" s="85">
        <v>-1</v>
      </c>
      <c r="AC71" s="85">
        <v>-1.5</v>
      </c>
      <c r="AD71" s="85">
        <v>2.5</v>
      </c>
      <c r="AE71" s="85">
        <v>2</v>
      </c>
      <c r="AF71" s="85">
        <v>-1</v>
      </c>
      <c r="AG71" s="85">
        <v>36.56</v>
      </c>
      <c r="AH71" s="85">
        <v>38.450000000000003</v>
      </c>
      <c r="AI71" s="14">
        <f t="shared" si="36"/>
        <v>2.6400000000000006</v>
      </c>
      <c r="AJ71" s="14">
        <f t="shared" si="37"/>
        <v>4.9200000000000017</v>
      </c>
      <c r="AL71" s="103"/>
      <c r="AM71" s="192" t="s">
        <v>465</v>
      </c>
      <c r="AN71" s="192" t="s">
        <v>470</v>
      </c>
      <c r="AO71" s="193">
        <f>TTEST(O$3:O$12,P$3:P$12,2,1)</f>
        <v>0.34343639613791566</v>
      </c>
      <c r="AP71" s="195"/>
      <c r="AQ71" s="195"/>
      <c r="AR71" s="193"/>
      <c r="AS71" s="195"/>
      <c r="AT71" s="195"/>
      <c r="AU71" s="193" t="e">
        <f>TTEST(O$27:O$36,P$27:P$36,2,1)</f>
        <v>#DIV/0!</v>
      </c>
      <c r="AV71" s="195"/>
      <c r="AW71" s="195"/>
      <c r="AX71" s="193"/>
      <c r="AY71" s="195"/>
      <c r="AZ71" s="195"/>
      <c r="BA71" s="193">
        <f>TTEST(O$15:O$24,P$15:P$24,2,1)</f>
        <v>0.34343639613790794</v>
      </c>
      <c r="BB71" s="195"/>
      <c r="BC71" s="195"/>
      <c r="BD71" s="194"/>
      <c r="BE71" s="194"/>
      <c r="BF71" s="194"/>
    </row>
    <row r="72" spans="1:58">
      <c r="A72" s="3">
        <v>44268.589950034722</v>
      </c>
      <c r="B72" s="4" t="s">
        <v>28</v>
      </c>
      <c r="C72" s="4" t="s">
        <v>45</v>
      </c>
      <c r="D72" s="10" t="s">
        <v>59</v>
      </c>
      <c r="E72" s="4" t="s">
        <v>25</v>
      </c>
      <c r="F72" s="85">
        <v>46.6</v>
      </c>
      <c r="G72" s="85">
        <v>47.1</v>
      </c>
      <c r="H72" s="85">
        <v>46.7</v>
      </c>
      <c r="I72" s="85">
        <f t="shared" si="38"/>
        <v>46.800000000000004</v>
      </c>
      <c r="J72" s="85">
        <v>-0.5</v>
      </c>
      <c r="K72" s="85">
        <v>0</v>
      </c>
      <c r="L72" s="85">
        <v>2</v>
      </c>
      <c r="M72" s="85">
        <v>0</v>
      </c>
      <c r="N72" s="85">
        <v>0</v>
      </c>
      <c r="O72" s="85">
        <v>0.5</v>
      </c>
      <c r="P72" s="85">
        <v>0.5</v>
      </c>
      <c r="Q72" s="85">
        <v>33.76</v>
      </c>
      <c r="R72" s="85">
        <v>33.89</v>
      </c>
      <c r="S72" s="85">
        <v>0.5</v>
      </c>
      <c r="T72" s="85">
        <v>2</v>
      </c>
      <c r="U72" s="85">
        <v>-0.5</v>
      </c>
      <c r="V72" s="85">
        <v>-1.5</v>
      </c>
      <c r="W72" s="85">
        <v>2</v>
      </c>
      <c r="X72" s="85">
        <v>2</v>
      </c>
      <c r="Y72" s="85">
        <v>-1</v>
      </c>
      <c r="Z72" s="85">
        <v>1</v>
      </c>
      <c r="AA72" s="85">
        <v>2</v>
      </c>
      <c r="AB72" s="85">
        <v>-0.5</v>
      </c>
      <c r="AC72" s="85">
        <v>-1</v>
      </c>
      <c r="AD72" s="85">
        <v>2</v>
      </c>
      <c r="AE72" s="85">
        <v>1.5</v>
      </c>
      <c r="AF72" s="85">
        <v>-0.5</v>
      </c>
      <c r="AG72" s="85">
        <v>36.72</v>
      </c>
      <c r="AH72" s="85">
        <v>38</v>
      </c>
      <c r="AI72" s="14">
        <f t="shared" si="36"/>
        <v>2.9600000000000009</v>
      </c>
      <c r="AJ72" s="14">
        <f t="shared" si="37"/>
        <v>4.1099999999999994</v>
      </c>
      <c r="AL72" s="103"/>
      <c r="AM72" s="192" t="s">
        <v>465</v>
      </c>
      <c r="AN72" s="192" t="s">
        <v>471</v>
      </c>
      <c r="AO72" s="193" t="e">
        <f>TTEST(O$39:O$48,P$39:P$48,2,1)</f>
        <v>#DIV/0!</v>
      </c>
      <c r="AP72" s="195"/>
      <c r="AQ72" s="195"/>
      <c r="AR72" s="193"/>
      <c r="AS72" s="195"/>
      <c r="AT72" s="195"/>
      <c r="AU72" s="193">
        <f>TTEST(O$63:O$72,P$63:P$72,2,1)</f>
        <v>0.34343639613791194</v>
      </c>
      <c r="AV72" s="195"/>
      <c r="AW72" s="195"/>
      <c r="AX72" s="193"/>
      <c r="AY72" s="195"/>
      <c r="AZ72" s="195"/>
      <c r="BA72" s="193" t="e">
        <f>TTEST(O$51:O$60,P$51:P$60,2,1)</f>
        <v>#DIV/0!</v>
      </c>
      <c r="BB72" s="195"/>
      <c r="BC72" s="195"/>
      <c r="BD72" s="194"/>
      <c r="BE72" s="194"/>
      <c r="BF72" s="194"/>
    </row>
    <row r="73" spans="1:58">
      <c r="B73" s="83" t="s">
        <v>272</v>
      </c>
      <c r="C73" s="81" t="s">
        <v>45</v>
      </c>
      <c r="D73" s="84" t="s">
        <v>59</v>
      </c>
      <c r="E73" s="81" t="s">
        <v>25</v>
      </c>
      <c r="F73" s="86">
        <f t="shared" ref="F73:AJ73" si="39">AVERAGE(F63:F72)</f>
        <v>36.130000000000003</v>
      </c>
      <c r="G73" s="86">
        <f t="shared" si="39"/>
        <v>36.250000000000007</v>
      </c>
      <c r="H73" s="86">
        <f t="shared" si="39"/>
        <v>35.040000000000006</v>
      </c>
      <c r="I73" s="86">
        <f t="shared" ref="I73" si="40">AVERAGE(I63:I72)</f>
        <v>35.806666666666665</v>
      </c>
      <c r="J73" s="86">
        <f t="shared" si="39"/>
        <v>-0.05</v>
      </c>
      <c r="K73" s="86">
        <f t="shared" si="39"/>
        <v>0</v>
      </c>
      <c r="L73" s="86">
        <f t="shared" si="39"/>
        <v>0.8</v>
      </c>
      <c r="M73" s="86">
        <f t="shared" si="39"/>
        <v>0</v>
      </c>
      <c r="N73" s="86">
        <f t="shared" si="39"/>
        <v>-0.05</v>
      </c>
      <c r="O73" s="86">
        <f t="shared" si="39"/>
        <v>0.35</v>
      </c>
      <c r="P73" s="86">
        <f t="shared" si="39"/>
        <v>0.3</v>
      </c>
      <c r="Q73" s="86">
        <f t="shared" si="39"/>
        <v>32.78</v>
      </c>
      <c r="R73" s="86">
        <f t="shared" si="39"/>
        <v>32.661999999999999</v>
      </c>
      <c r="S73" s="86">
        <f t="shared" si="39"/>
        <v>0.9</v>
      </c>
      <c r="T73" s="86">
        <f t="shared" si="39"/>
        <v>1.95</v>
      </c>
      <c r="U73" s="86">
        <f t="shared" si="39"/>
        <v>0.05</v>
      </c>
      <c r="V73" s="86">
        <f t="shared" si="39"/>
        <v>-0.35</v>
      </c>
      <c r="W73" s="86">
        <f t="shared" si="39"/>
        <v>1.55</v>
      </c>
      <c r="X73" s="86">
        <f t="shared" si="39"/>
        <v>1.45</v>
      </c>
      <c r="Y73" s="86">
        <f t="shared" si="39"/>
        <v>-0.35</v>
      </c>
      <c r="Z73" s="86">
        <f t="shared" si="39"/>
        <v>1.25</v>
      </c>
      <c r="AA73" s="86">
        <f t="shared" si="39"/>
        <v>1.7</v>
      </c>
      <c r="AB73" s="86">
        <f t="shared" si="39"/>
        <v>0.05</v>
      </c>
      <c r="AC73" s="86">
        <f t="shared" si="39"/>
        <v>-0.2</v>
      </c>
      <c r="AD73" s="86">
        <f t="shared" si="39"/>
        <v>1</v>
      </c>
      <c r="AE73" s="86">
        <f t="shared" si="39"/>
        <v>1.05</v>
      </c>
      <c r="AF73" s="86">
        <f t="shared" si="39"/>
        <v>-0.4</v>
      </c>
      <c r="AG73" s="86">
        <f t="shared" si="39"/>
        <v>35.704999999999998</v>
      </c>
      <c r="AH73" s="86">
        <f t="shared" si="39"/>
        <v>36.166000000000004</v>
      </c>
      <c r="AI73" s="86">
        <f t="shared" si="39"/>
        <v>2.9249999999999998</v>
      </c>
      <c r="AJ73" s="86">
        <f t="shared" si="39"/>
        <v>3.5039999999999991</v>
      </c>
      <c r="AK73" s="102" t="s">
        <v>275</v>
      </c>
      <c r="AL73" s="106"/>
      <c r="AM73" s="192" t="s">
        <v>465</v>
      </c>
      <c r="AN73" s="192" t="s">
        <v>106</v>
      </c>
      <c r="AO73" s="193">
        <f>TTEST(O$3:O$12:O39:O48,P$3:P$12:P39:P48,2,1)</f>
        <v>0.10035451003804172</v>
      </c>
      <c r="AP73" s="195"/>
      <c r="AQ73" s="195"/>
      <c r="AR73" s="193"/>
      <c r="AS73" s="195"/>
      <c r="AT73" s="195"/>
      <c r="AU73" s="193">
        <f>TTEST(O$27:O$36:O63:O72,P$27:P$36:P63:P72,2,1)</f>
        <v>0.32303728760300421</v>
      </c>
      <c r="AV73" s="195"/>
      <c r="AW73" s="195"/>
      <c r="AX73" s="193"/>
      <c r="AY73" s="195"/>
      <c r="AZ73" s="195"/>
      <c r="BA73" s="193">
        <f>TTEST(O$15:O$24:O51:O60,P$15:P$24:P51:P60,2,1)</f>
        <v>0.22897043240201947</v>
      </c>
      <c r="BB73" s="195"/>
      <c r="BC73" s="195"/>
      <c r="BD73" s="194"/>
      <c r="BE73" s="194"/>
      <c r="BF73" s="194"/>
    </row>
    <row r="74" spans="1:58">
      <c r="B74" s="83" t="s">
        <v>273</v>
      </c>
      <c r="C74" s="81" t="s">
        <v>45</v>
      </c>
      <c r="D74" s="84" t="s">
        <v>59</v>
      </c>
      <c r="E74" s="81" t="s">
        <v>25</v>
      </c>
      <c r="F74" s="82">
        <f>STDEVP(F63:F72)</f>
        <v>4.8989896917629663</v>
      </c>
      <c r="G74" s="82">
        <f t="shared" ref="G74:AJ74" si="41">STDEVP(G63:G72)</f>
        <v>4.9350278621300427</v>
      </c>
      <c r="H74" s="82">
        <f t="shared" si="41"/>
        <v>5.4140927217770995</v>
      </c>
      <c r="I74" s="82">
        <f t="shared" ref="I74" si="42">STDEVP(I63:I72)</f>
        <v>5.0210623045991563</v>
      </c>
      <c r="J74" s="82">
        <f t="shared" si="41"/>
        <v>0.98615414616580099</v>
      </c>
      <c r="K74" s="82">
        <f t="shared" si="41"/>
        <v>0.5</v>
      </c>
      <c r="L74" s="82">
        <f t="shared" si="41"/>
        <v>1.0295630140987</v>
      </c>
      <c r="M74" s="82">
        <f t="shared" si="41"/>
        <v>0.70710678118654757</v>
      </c>
      <c r="N74" s="82">
        <f t="shared" si="41"/>
        <v>0.61032778078668515</v>
      </c>
      <c r="O74" s="82">
        <f t="shared" si="41"/>
        <v>0.80777472107017556</v>
      </c>
      <c r="P74" s="82">
        <f t="shared" si="41"/>
        <v>0.81240384046359604</v>
      </c>
      <c r="Q74" s="82">
        <f t="shared" si="41"/>
        <v>1.6614030215453437</v>
      </c>
      <c r="R74" s="82">
        <f t="shared" si="41"/>
        <v>1.7258087958983181</v>
      </c>
      <c r="S74" s="82">
        <f t="shared" si="41"/>
        <v>0.66332495807107994</v>
      </c>
      <c r="T74" s="82">
        <f t="shared" si="41"/>
        <v>0.47169905660283018</v>
      </c>
      <c r="U74" s="82">
        <f t="shared" si="41"/>
        <v>0.56789083458002731</v>
      </c>
      <c r="V74" s="82">
        <f t="shared" si="41"/>
        <v>1.0012492197250393</v>
      </c>
      <c r="W74" s="82">
        <f t="shared" si="41"/>
        <v>0.87891979156234723</v>
      </c>
      <c r="X74" s="82">
        <f t="shared" si="41"/>
        <v>0.78898669190297499</v>
      </c>
      <c r="Y74" s="82">
        <f t="shared" si="41"/>
        <v>0.50249378105604448</v>
      </c>
      <c r="Z74" s="82">
        <f t="shared" si="41"/>
        <v>0.68007352543677213</v>
      </c>
      <c r="AA74" s="82">
        <f t="shared" si="41"/>
        <v>0.6</v>
      </c>
      <c r="AB74" s="82">
        <f t="shared" si="41"/>
        <v>0.78898669190297499</v>
      </c>
      <c r="AC74" s="82">
        <f t="shared" si="41"/>
        <v>1.1224972160321824</v>
      </c>
      <c r="AD74" s="82">
        <f t="shared" si="41"/>
        <v>1</v>
      </c>
      <c r="AE74" s="82">
        <f t="shared" si="41"/>
        <v>0.78898669190297499</v>
      </c>
      <c r="AF74" s="82">
        <f t="shared" si="41"/>
        <v>0.7</v>
      </c>
      <c r="AG74" s="82">
        <f t="shared" si="41"/>
        <v>1.8132415724331932</v>
      </c>
      <c r="AH74" s="82">
        <f t="shared" si="41"/>
        <v>1.9867319899775122</v>
      </c>
      <c r="AI74" s="82">
        <f t="shared" si="41"/>
        <v>0.5587351787743442</v>
      </c>
      <c r="AJ74" s="82">
        <f t="shared" si="41"/>
        <v>0.99146558185344924</v>
      </c>
      <c r="AK74" s="101">
        <f>TTEST(AI63:AI72,AJ63:AJ72,2,1)</f>
        <v>6.2315424022079888E-2</v>
      </c>
      <c r="AL74" s="105"/>
      <c r="AM74" s="207" t="s">
        <v>468</v>
      </c>
      <c r="AN74" s="207" t="s">
        <v>470</v>
      </c>
      <c r="AO74" s="208">
        <f>TTEST(U$3:U$12,V$3:V$12,2,1)</f>
        <v>0.13818475535118355</v>
      </c>
      <c r="AP74" s="209"/>
      <c r="AQ74" s="209"/>
      <c r="AR74" s="208"/>
      <c r="AS74" s="209"/>
      <c r="AT74" s="209"/>
      <c r="AU74" s="208">
        <f>TTEST(U$27:U$36,V$27:V$36,2,1)</f>
        <v>0.81137365524124561</v>
      </c>
      <c r="AV74" s="209"/>
      <c r="AW74" s="209"/>
      <c r="AX74" s="208"/>
      <c r="AY74" s="209"/>
      <c r="AZ74" s="209"/>
      <c r="BA74" s="208">
        <f>TTEST(U$15:U$24,V$15:V$24,2,1)</f>
        <v>3.6787497879786156E-2</v>
      </c>
      <c r="BB74" s="209"/>
      <c r="BC74" s="209"/>
      <c r="BD74" s="210"/>
      <c r="BE74" s="210"/>
      <c r="BF74" s="210"/>
    </row>
    <row r="75" spans="1:58">
      <c r="AK75" s="105"/>
      <c r="AM75" s="207" t="s">
        <v>468</v>
      </c>
      <c r="AN75" s="207" t="s">
        <v>471</v>
      </c>
      <c r="AO75" s="208">
        <f>TTEST(U$39:U$48,V$39:V$48,2,1)</f>
        <v>0.61644684075188716</v>
      </c>
      <c r="AP75" s="209"/>
      <c r="AQ75" s="209"/>
      <c r="AR75" s="208"/>
      <c r="AS75" s="209"/>
      <c r="AT75" s="209"/>
      <c r="AU75" s="208">
        <f>TTEST(U$63:U$72,V$63:V$72,2,1)</f>
        <v>6.9707375369552724E-2</v>
      </c>
      <c r="AV75" s="209"/>
      <c r="AW75" s="209"/>
      <c r="AX75" s="208"/>
      <c r="AY75" s="209"/>
      <c r="AZ75" s="209"/>
      <c r="BA75" s="208">
        <f>TTEST(U$63:U$72,V$63:V$72,2,1)</f>
        <v>6.9707375369552724E-2</v>
      </c>
      <c r="BB75" s="209"/>
      <c r="BC75" s="209"/>
      <c r="BD75" s="210"/>
      <c r="BE75" s="210"/>
      <c r="BF75" s="210"/>
    </row>
    <row r="76" spans="1:58">
      <c r="AM76" s="207" t="s">
        <v>468</v>
      </c>
      <c r="AN76" s="207" t="s">
        <v>106</v>
      </c>
      <c r="AO76" s="208">
        <f>TTEST(U$3:U$12:U39:U48,V$3:V$12:V39:V48,2,1)</f>
        <v>2.7698402395536462E-2</v>
      </c>
      <c r="AP76" s="209"/>
      <c r="AQ76" s="209"/>
      <c r="AR76" s="208"/>
      <c r="AS76" s="209"/>
      <c r="AT76" s="209"/>
      <c r="AU76" s="208">
        <f>TTEST(U$27:U$36:S92:S101,V$27:V$36:T92:T101,2,1)</f>
        <v>2.2910013950180295E-3</v>
      </c>
      <c r="AV76" s="209"/>
      <c r="AW76" s="209"/>
      <c r="AX76" s="208"/>
      <c r="AY76" s="209"/>
      <c r="AZ76" s="209"/>
      <c r="BA76" s="208">
        <f>TTEST(U$15:U$24:U63:U72,V$15:V$24:V63:V72,2,1)</f>
        <v>1.0517483177264293E-2</v>
      </c>
      <c r="BB76" s="209"/>
      <c r="BC76" s="209"/>
      <c r="BD76" s="210"/>
      <c r="BE76" s="210"/>
      <c r="BF76" s="210"/>
    </row>
    <row r="77" spans="1:58">
      <c r="AM77" s="192" t="s">
        <v>469</v>
      </c>
      <c r="AN77" s="192" t="s">
        <v>470</v>
      </c>
      <c r="AO77" s="193">
        <f>TTEST(AB$3:AB$12,AC$3:AC$12,2,1)</f>
        <v>1.1534870347430623E-2</v>
      </c>
      <c r="AP77" s="195"/>
      <c r="AQ77" s="195"/>
      <c r="AR77" s="193"/>
      <c r="AS77" s="195"/>
      <c r="AT77" s="195"/>
      <c r="AU77" s="193">
        <f>TTEST(AB$27:AB$36,AC$27:AC$36,2,1)</f>
        <v>1</v>
      </c>
      <c r="AV77" s="195"/>
      <c r="AW77" s="195"/>
      <c r="AX77" s="193"/>
      <c r="AY77" s="195"/>
      <c r="AZ77" s="195"/>
      <c r="BA77" s="193">
        <f>TTEST(AB$15:AB$24,AC$15:AC$24,2,1)</f>
        <v>3.1790928104358442E-2</v>
      </c>
      <c r="BB77" s="195"/>
      <c r="BC77" s="195"/>
      <c r="BD77" s="194"/>
      <c r="BE77" s="194"/>
      <c r="BF77" s="194"/>
    </row>
    <row r="78" spans="1:58">
      <c r="AM78" s="192" t="s">
        <v>469</v>
      </c>
      <c r="AN78" s="192" t="s">
        <v>471</v>
      </c>
      <c r="AO78" s="193">
        <f>TTEST(AB$39:AB$48,AC$39:AC$48,2,1)</f>
        <v>1</v>
      </c>
      <c r="AP78" s="195"/>
      <c r="AQ78" s="195"/>
      <c r="AR78" s="193"/>
      <c r="AS78" s="195"/>
      <c r="AT78" s="195"/>
      <c r="AU78" s="193">
        <f>TTEST(AB$63:AB$72,AC$63:AC$72,2,1)</f>
        <v>0.24433314386747892</v>
      </c>
      <c r="AV78" s="195"/>
      <c r="AW78" s="195"/>
      <c r="AX78" s="193"/>
      <c r="AY78" s="195"/>
      <c r="AZ78" s="195"/>
      <c r="BA78" s="193">
        <f>TTEST(AB$51:AB$60,AC$51:AC$60,2,1)</f>
        <v>0.61278812044494124</v>
      </c>
      <c r="BB78" s="195"/>
      <c r="BC78" s="195"/>
      <c r="BD78" s="194"/>
      <c r="BE78" s="194"/>
      <c r="BF78" s="194"/>
    </row>
    <row r="79" spans="1:58">
      <c r="AM79" s="192" t="s">
        <v>469</v>
      </c>
      <c r="AN79" s="192" t="s">
        <v>106</v>
      </c>
      <c r="AO79" s="193">
        <f>TTEST(AB$3:AB$12:AB39:AB48,AC$3:AC$12:AC39:AC48,2,1)</f>
        <v>1.6149616756727332E-2</v>
      </c>
      <c r="AP79" s="194"/>
      <c r="AQ79" s="194"/>
      <c r="AR79" s="194"/>
      <c r="AS79" s="194"/>
      <c r="AT79" s="194"/>
      <c r="AU79" s="193">
        <f>TTEST(AB$27:AB$36:AB63:AB72,AC$27:AC$36:AC63:AC72,2,1)</f>
        <v>0.41577869374541854</v>
      </c>
      <c r="AV79" s="194"/>
      <c r="AW79" s="194"/>
      <c r="AX79" s="194"/>
      <c r="AY79" s="194"/>
      <c r="AZ79" s="194"/>
      <c r="BA79" s="193">
        <f>TTEST(AB$15:AB$24:AB51:AB60,AC$15:AC$24:AC51:AC60,2,1)</f>
        <v>0.1893892614437569</v>
      </c>
      <c r="BB79" s="194"/>
      <c r="BC79" s="194"/>
      <c r="BD79" s="194"/>
      <c r="BE79" s="194"/>
      <c r="BF79" s="194"/>
    </row>
    <row r="81" spans="1:58" ht="12.9" thickBot="1"/>
    <row r="82" spans="1:58">
      <c r="A82" s="3">
        <v>44266.465739513893</v>
      </c>
      <c r="B82" s="4" t="s">
        <v>36</v>
      </c>
      <c r="C82" s="4" t="s">
        <v>45</v>
      </c>
      <c r="D82" s="10" t="s">
        <v>57</v>
      </c>
      <c r="E82" s="4" t="s">
        <v>23</v>
      </c>
      <c r="F82" s="85">
        <v>22.5</v>
      </c>
      <c r="G82" s="85">
        <v>22</v>
      </c>
      <c r="H82" s="85">
        <v>24.7</v>
      </c>
      <c r="I82" s="85">
        <f>AVERAGE(F82:H82)</f>
        <v>23.066666666666666</v>
      </c>
      <c r="J82" s="85">
        <v>0</v>
      </c>
      <c r="K82" s="85">
        <v>0</v>
      </c>
      <c r="L82" s="85">
        <v>1.5</v>
      </c>
      <c r="M82" s="85">
        <v>0</v>
      </c>
      <c r="N82" s="85">
        <v>0</v>
      </c>
      <c r="O82" s="214">
        <v>2</v>
      </c>
      <c r="P82" s="214">
        <v>2</v>
      </c>
      <c r="Q82" s="214">
        <v>34.119999999999997</v>
      </c>
      <c r="R82" s="214">
        <v>33.29</v>
      </c>
      <c r="S82" s="214">
        <v>0.5</v>
      </c>
      <c r="T82" s="214">
        <v>1</v>
      </c>
      <c r="U82" s="214">
        <v>-0.5</v>
      </c>
      <c r="V82" s="214">
        <v>-1</v>
      </c>
      <c r="W82" s="214">
        <v>1</v>
      </c>
      <c r="X82" s="214">
        <v>0.5</v>
      </c>
      <c r="Y82" s="214">
        <v>-1</v>
      </c>
      <c r="Z82" s="214">
        <v>0</v>
      </c>
      <c r="AA82" s="214">
        <v>0.5</v>
      </c>
      <c r="AB82" s="214">
        <v>0</v>
      </c>
      <c r="AC82" s="214">
        <v>-0.5</v>
      </c>
      <c r="AD82" s="214">
        <v>0.5</v>
      </c>
      <c r="AE82" s="85">
        <v>0.5</v>
      </c>
      <c r="AF82" s="85">
        <v>-0.5</v>
      </c>
      <c r="AG82" s="85">
        <v>36.56</v>
      </c>
      <c r="AH82" s="85">
        <v>36.47</v>
      </c>
      <c r="AI82" s="14">
        <f t="shared" ref="AI82:AI91" si="43">AG82-Q82</f>
        <v>2.4400000000000048</v>
      </c>
      <c r="AJ82" s="14">
        <f t="shared" ref="AJ82:AJ91" si="44">AH82-R82</f>
        <v>3.1799999999999997</v>
      </c>
      <c r="AK82" s="14"/>
      <c r="AL82" s="14"/>
      <c r="AN82" s="92"/>
      <c r="AO82" s="304" t="s">
        <v>108</v>
      </c>
      <c r="AP82" s="304"/>
      <c r="AQ82" s="304"/>
      <c r="AR82" s="304"/>
      <c r="AS82" s="304"/>
      <c r="AT82" s="304"/>
      <c r="AU82" s="304" t="s">
        <v>109</v>
      </c>
      <c r="AV82" s="304"/>
      <c r="AW82" s="304"/>
      <c r="AX82" s="304"/>
      <c r="AY82" s="304"/>
      <c r="AZ82" s="304"/>
      <c r="BA82" s="304" t="s">
        <v>115</v>
      </c>
      <c r="BB82" s="304"/>
      <c r="BC82" s="304"/>
      <c r="BD82" s="304"/>
      <c r="BE82" s="304"/>
      <c r="BF82" s="304"/>
    </row>
    <row r="83" spans="1:58" ht="12.9" thickBot="1">
      <c r="A83" s="3">
        <v>44266.577940694449</v>
      </c>
      <c r="B83" s="4" t="s">
        <v>38</v>
      </c>
      <c r="C83" s="4" t="s">
        <v>45</v>
      </c>
      <c r="D83" s="10" t="s">
        <v>57</v>
      </c>
      <c r="E83" s="4" t="s">
        <v>23</v>
      </c>
      <c r="F83" s="85">
        <v>30.9</v>
      </c>
      <c r="G83" s="85">
        <v>32.1</v>
      </c>
      <c r="H83" s="85">
        <v>31.2</v>
      </c>
      <c r="I83" s="85">
        <f t="shared" ref="I83:I91" si="45">AVERAGE(F83:H83)</f>
        <v>31.400000000000002</v>
      </c>
      <c r="J83" s="85">
        <v>0.5</v>
      </c>
      <c r="K83" s="85">
        <v>-0.5</v>
      </c>
      <c r="L83" s="85">
        <v>1</v>
      </c>
      <c r="M83" s="85">
        <v>1</v>
      </c>
      <c r="N83" s="85">
        <v>1</v>
      </c>
      <c r="O83" s="85">
        <v>-0.5</v>
      </c>
      <c r="P83" s="85">
        <v>-0.5</v>
      </c>
      <c r="Q83" s="85">
        <v>34.61</v>
      </c>
      <c r="R83" s="85">
        <v>33.799999999999997</v>
      </c>
      <c r="S83" s="85">
        <v>1</v>
      </c>
      <c r="T83" s="85">
        <v>1.5</v>
      </c>
      <c r="U83" s="85">
        <v>0.5</v>
      </c>
      <c r="V83" s="85">
        <v>-0.5</v>
      </c>
      <c r="W83" s="85">
        <v>1.5</v>
      </c>
      <c r="X83" s="85">
        <v>1</v>
      </c>
      <c r="Y83" s="85">
        <v>-1</v>
      </c>
      <c r="Z83" s="85">
        <v>1</v>
      </c>
      <c r="AA83" s="85">
        <v>2</v>
      </c>
      <c r="AB83" s="85">
        <v>-0.5</v>
      </c>
      <c r="AC83" s="85">
        <v>-1.5</v>
      </c>
      <c r="AD83" s="85">
        <v>1.5</v>
      </c>
      <c r="AE83" s="85">
        <v>1.5</v>
      </c>
      <c r="AF83" s="85">
        <v>-1</v>
      </c>
      <c r="AG83" s="85">
        <v>36.909999999999997</v>
      </c>
      <c r="AH83" s="85">
        <v>36.880000000000003</v>
      </c>
      <c r="AI83" s="14">
        <f t="shared" si="43"/>
        <v>2.2999999999999972</v>
      </c>
      <c r="AJ83" s="14">
        <f t="shared" si="44"/>
        <v>3.0800000000000054</v>
      </c>
      <c r="AK83" s="14"/>
      <c r="AL83" s="14"/>
      <c r="AN83" s="93"/>
      <c r="AO83" s="306" t="s">
        <v>156</v>
      </c>
      <c r="AP83" s="306"/>
      <c r="AQ83" s="306"/>
      <c r="AR83" s="306" t="s">
        <v>158</v>
      </c>
      <c r="AS83" s="306"/>
      <c r="AT83" s="306"/>
      <c r="AU83" s="306" t="s">
        <v>158</v>
      </c>
      <c r="AV83" s="306"/>
      <c r="AW83" s="306"/>
      <c r="AX83" s="306" t="s">
        <v>157</v>
      </c>
      <c r="AY83" s="306"/>
      <c r="AZ83" s="306"/>
      <c r="BA83" s="306" t="s">
        <v>156</v>
      </c>
      <c r="BB83" s="306"/>
      <c r="BC83" s="306"/>
      <c r="BD83" s="306" t="s">
        <v>157</v>
      </c>
      <c r="BE83" s="306"/>
      <c r="BF83" s="306"/>
    </row>
    <row r="84" spans="1:58" ht="12.9" thickTop="1">
      <c r="A84" s="3">
        <v>44266.845205497681</v>
      </c>
      <c r="B84" s="4" t="s">
        <v>30</v>
      </c>
      <c r="C84" s="4" t="s">
        <v>45</v>
      </c>
      <c r="D84" s="10" t="s">
        <v>57</v>
      </c>
      <c r="E84" s="4" t="s">
        <v>23</v>
      </c>
      <c r="F84" s="85">
        <v>31.8</v>
      </c>
      <c r="G84" s="85">
        <v>34.799999999999997</v>
      </c>
      <c r="H84" s="85">
        <v>33.4</v>
      </c>
      <c r="I84" s="85">
        <f t="shared" si="45"/>
        <v>33.333333333333336</v>
      </c>
      <c r="J84" s="85">
        <v>-1</v>
      </c>
      <c r="K84" s="85">
        <v>0</v>
      </c>
      <c r="L84" s="85">
        <v>0.5</v>
      </c>
      <c r="M84" s="85">
        <v>0</v>
      </c>
      <c r="N84" s="85">
        <v>0</v>
      </c>
      <c r="O84" s="85">
        <v>0.5</v>
      </c>
      <c r="P84" s="85">
        <v>0</v>
      </c>
      <c r="Q84" s="85">
        <v>33.54</v>
      </c>
      <c r="R84" s="85">
        <v>33.29</v>
      </c>
      <c r="S84" s="85">
        <v>0.5</v>
      </c>
      <c r="T84" s="85">
        <v>0.5</v>
      </c>
      <c r="U84" s="85">
        <v>0.5</v>
      </c>
      <c r="V84" s="85">
        <v>1</v>
      </c>
      <c r="W84" s="85">
        <v>0.5</v>
      </c>
      <c r="X84" s="85">
        <v>0.5</v>
      </c>
      <c r="Y84" s="85">
        <v>0</v>
      </c>
      <c r="Z84" s="85">
        <v>0.5</v>
      </c>
      <c r="AA84" s="85">
        <v>1.5</v>
      </c>
      <c r="AB84" s="85">
        <v>1</v>
      </c>
      <c r="AC84" s="85">
        <v>1</v>
      </c>
      <c r="AD84" s="85">
        <v>1</v>
      </c>
      <c r="AE84" s="85">
        <v>1</v>
      </c>
      <c r="AF84" s="85">
        <v>0.5</v>
      </c>
      <c r="AG84" s="85">
        <v>36.6</v>
      </c>
      <c r="AH84" s="85">
        <v>36.9</v>
      </c>
      <c r="AI84" s="14">
        <f t="shared" si="43"/>
        <v>3.0600000000000023</v>
      </c>
      <c r="AJ84" s="14">
        <f t="shared" si="44"/>
        <v>3.6099999999999994</v>
      </c>
      <c r="AK84" s="14"/>
      <c r="AL84" s="14"/>
      <c r="AN84" s="94" t="s">
        <v>155</v>
      </c>
      <c r="AO84" s="95">
        <f>AVERAGE(AI$3:AI$12)</f>
        <v>2.8000000000000025</v>
      </c>
      <c r="AP84" s="95" t="s">
        <v>274</v>
      </c>
      <c r="AQ84" s="96">
        <f>STDEVP(AI$3:AI$12)</f>
        <v>0.6755738301621822</v>
      </c>
      <c r="AR84" s="97">
        <f>AVERAGE(AJ$3:AJ$12)</f>
        <v>3.0510000000000015</v>
      </c>
      <c r="AS84" s="97" t="s">
        <v>274</v>
      </c>
      <c r="AT84" s="96">
        <f>STDEVP(AJ$3:AJ$12)</f>
        <v>0.46928562731027734</v>
      </c>
      <c r="AU84" s="97">
        <f>AVERAGE(AI$27:AI$36)</f>
        <v>2.9399999999999991</v>
      </c>
      <c r="AV84" s="97" t="s">
        <v>274</v>
      </c>
      <c r="AW84" s="96">
        <f>STDEVP(AI$15:AI$24)</f>
        <v>0.58892783938272053</v>
      </c>
      <c r="AX84" s="97">
        <f>AVERAGE(AJ$27:AJ$36)</f>
        <v>3.7779999999999996</v>
      </c>
      <c r="AY84" s="97" t="s">
        <v>274</v>
      </c>
      <c r="AZ84" s="96">
        <f>STDEVP(AJ$27:AJ$36)</f>
        <v>1.0426101860235208</v>
      </c>
      <c r="BA84" s="97">
        <f>AVERAGE(AI$15:AI$24)</f>
        <v>2.2979999999999992</v>
      </c>
      <c r="BB84" s="97" t="s">
        <v>274</v>
      </c>
      <c r="BC84" s="96">
        <f>STDEVP(AI$15:AI$24)</f>
        <v>0.58892783938272053</v>
      </c>
      <c r="BD84" s="97">
        <f>AVERAGE(AJ$15:AJ$24)</f>
        <v>3.5169999999999995</v>
      </c>
      <c r="BE84" s="97" t="s">
        <v>274</v>
      </c>
      <c r="BF84" s="96">
        <f>STDEVP(AJ$15:AJ$24)</f>
        <v>0.82531266802345749</v>
      </c>
    </row>
    <row r="85" spans="1:58">
      <c r="A85" s="3">
        <v>44266.852728773149</v>
      </c>
      <c r="B85" s="4" t="s">
        <v>22</v>
      </c>
      <c r="C85" s="4" t="s">
        <v>45</v>
      </c>
      <c r="D85" s="10" t="s">
        <v>57</v>
      </c>
      <c r="E85" s="4" t="s">
        <v>23</v>
      </c>
      <c r="F85" s="85">
        <v>32.200000000000003</v>
      </c>
      <c r="G85" s="85">
        <v>29.2</v>
      </c>
      <c r="H85" s="85">
        <v>31.8</v>
      </c>
      <c r="I85" s="85">
        <f t="shared" si="45"/>
        <v>31.066666666666666</v>
      </c>
      <c r="J85" s="85">
        <v>-1</v>
      </c>
      <c r="K85" s="85">
        <v>-0.5</v>
      </c>
      <c r="L85" s="85">
        <v>1.5</v>
      </c>
      <c r="M85" s="85">
        <v>0</v>
      </c>
      <c r="N85" s="85">
        <v>0</v>
      </c>
      <c r="O85" s="85">
        <v>-0.5</v>
      </c>
      <c r="P85" s="85">
        <v>-0.5</v>
      </c>
      <c r="Q85" s="85">
        <v>34.369999999999997</v>
      </c>
      <c r="R85" s="85">
        <v>34.57</v>
      </c>
      <c r="S85" s="85">
        <v>0.5</v>
      </c>
      <c r="T85" s="85">
        <v>1</v>
      </c>
      <c r="U85" s="85">
        <v>0</v>
      </c>
      <c r="V85" s="85">
        <v>-0.5</v>
      </c>
      <c r="W85" s="85">
        <v>0.5</v>
      </c>
      <c r="X85" s="85">
        <v>0.5</v>
      </c>
      <c r="Y85" s="85">
        <v>-0.5</v>
      </c>
      <c r="Z85" s="85">
        <v>1</v>
      </c>
      <c r="AA85" s="85">
        <v>1.5</v>
      </c>
      <c r="AB85" s="85">
        <v>-0.5</v>
      </c>
      <c r="AC85" s="85">
        <v>-0.5</v>
      </c>
      <c r="AD85" s="85">
        <v>0.5</v>
      </c>
      <c r="AE85" s="85">
        <v>0.5</v>
      </c>
      <c r="AF85" s="85">
        <v>0</v>
      </c>
      <c r="AG85" s="85">
        <v>35.700000000000003</v>
      </c>
      <c r="AH85" s="85">
        <v>36.51</v>
      </c>
      <c r="AI85" s="14">
        <f t="shared" si="43"/>
        <v>1.3300000000000054</v>
      </c>
      <c r="AJ85" s="14">
        <f t="shared" si="44"/>
        <v>1.9399999999999977</v>
      </c>
      <c r="AK85" s="14"/>
      <c r="AL85" s="14"/>
      <c r="AN85" s="98" t="s">
        <v>154</v>
      </c>
      <c r="AO85" s="95">
        <f>AVERAGE(AI$39:AI$48)</f>
        <v>2.6120000000000005</v>
      </c>
      <c r="AP85" s="95" t="s">
        <v>274</v>
      </c>
      <c r="AQ85" s="95">
        <f>STDEVP(AI$39:AI$48)</f>
        <v>0.6400593722460437</v>
      </c>
      <c r="AR85" s="95">
        <f>AVERAGE(AJ$39:AJ$48)</f>
        <v>2.6640000000000024</v>
      </c>
      <c r="AS85" s="95" t="s">
        <v>274</v>
      </c>
      <c r="AT85" s="95">
        <f>STDEVP(AJ$39:AJ$48)</f>
        <v>0.87650670276957976</v>
      </c>
      <c r="AU85" s="95">
        <f>AVERAGE(AI$63:AI$72)</f>
        <v>2.9249999999999998</v>
      </c>
      <c r="AV85" s="95" t="s">
        <v>274</v>
      </c>
      <c r="AW85" s="95">
        <f>STDEVP(AI$63:AI$72)</f>
        <v>0.5587351787743442</v>
      </c>
      <c r="AX85" s="95">
        <f>AVERAGE(AJ$63:AJ$72)</f>
        <v>3.5039999999999991</v>
      </c>
      <c r="AY85" s="95" t="s">
        <v>274</v>
      </c>
      <c r="AZ85" s="95">
        <f>STDEVP(AJ$63:AJ$72)</f>
        <v>0.99146558185344924</v>
      </c>
      <c r="BA85" s="95">
        <f>AVERAGE(AI$51:AI$60)</f>
        <v>2.1089999999999995</v>
      </c>
      <c r="BB85" s="95" t="s">
        <v>274</v>
      </c>
      <c r="BC85" s="95">
        <f>STDEVP(AI$51:AI$60)</f>
        <v>0.69993499698186223</v>
      </c>
      <c r="BD85" s="95">
        <f>AVERAGE(AJ$51:AJ$60)</f>
        <v>2.7880000000000003</v>
      </c>
      <c r="BE85" s="95" t="s">
        <v>274</v>
      </c>
      <c r="BF85" s="95">
        <f>STDEVP(AJ$51:AJ$60)</f>
        <v>1.0006977565678865</v>
      </c>
    </row>
    <row r="86" spans="1:58" ht="12.9" thickBot="1">
      <c r="A86" s="3">
        <v>44267.450727303236</v>
      </c>
      <c r="B86" s="4" t="s">
        <v>35</v>
      </c>
      <c r="C86" s="4" t="s">
        <v>45</v>
      </c>
      <c r="D86" s="10" t="s">
        <v>57</v>
      </c>
      <c r="E86" s="4" t="s">
        <v>23</v>
      </c>
      <c r="F86" s="85">
        <v>37.5</v>
      </c>
      <c r="G86" s="85">
        <v>36.200000000000003</v>
      </c>
      <c r="H86" s="85">
        <v>36.700000000000003</v>
      </c>
      <c r="I86" s="85">
        <f t="shared" si="45"/>
        <v>36.800000000000004</v>
      </c>
      <c r="J86" s="85">
        <v>0.5</v>
      </c>
      <c r="K86" s="85">
        <v>0</v>
      </c>
      <c r="L86" s="85">
        <v>0</v>
      </c>
      <c r="M86" s="85">
        <v>0</v>
      </c>
      <c r="N86" s="85">
        <v>0</v>
      </c>
      <c r="O86" s="85">
        <v>0</v>
      </c>
      <c r="P86" s="85">
        <v>0</v>
      </c>
      <c r="Q86" s="85">
        <v>33.369999999999997</v>
      </c>
      <c r="R86" s="85">
        <v>33.549999999999997</v>
      </c>
      <c r="S86" s="85">
        <v>2</v>
      </c>
      <c r="T86" s="85">
        <v>3</v>
      </c>
      <c r="U86" s="85">
        <v>-2</v>
      </c>
      <c r="V86" s="85">
        <v>-3</v>
      </c>
      <c r="W86" s="85">
        <v>3</v>
      </c>
      <c r="X86" s="85">
        <v>3</v>
      </c>
      <c r="Y86" s="85">
        <v>-1</v>
      </c>
      <c r="Z86" s="85">
        <v>1</v>
      </c>
      <c r="AA86" s="85">
        <v>1.5</v>
      </c>
      <c r="AB86" s="85">
        <v>-0.5</v>
      </c>
      <c r="AC86" s="85">
        <v>-1</v>
      </c>
      <c r="AD86" s="85">
        <v>1</v>
      </c>
      <c r="AE86" s="85">
        <v>0.5</v>
      </c>
      <c r="AF86" s="85">
        <v>-0.5</v>
      </c>
      <c r="AG86" s="85">
        <v>37.200000000000003</v>
      </c>
      <c r="AH86" s="85">
        <v>37.270000000000003</v>
      </c>
      <c r="AI86" s="14">
        <f t="shared" si="43"/>
        <v>3.8300000000000054</v>
      </c>
      <c r="AJ86" s="14">
        <f t="shared" si="44"/>
        <v>3.720000000000006</v>
      </c>
      <c r="AK86" s="14"/>
      <c r="AL86" s="14"/>
      <c r="AN86" s="99" t="s">
        <v>153</v>
      </c>
      <c r="AO86" s="100">
        <f>AVERAGE(AI$3:AI$12,AI$39:AI$48)</f>
        <v>2.7060000000000008</v>
      </c>
      <c r="AP86" s="100" t="s">
        <v>274</v>
      </c>
      <c r="AQ86" s="100">
        <f>STDEVP(AI$3:AI$12,AI$39:AI$48)</f>
        <v>0.66473603783757851</v>
      </c>
      <c r="AR86" s="100">
        <f>AVERAGE(AJ$3:AJ$12,AJ$39:AJ$48)</f>
        <v>2.8575000000000017</v>
      </c>
      <c r="AS86" s="100" t="s">
        <v>274</v>
      </c>
      <c r="AT86" s="100">
        <f>STDEVP(AJ$3:AJ$12,AJ$39:AJ$48)</f>
        <v>0.72916990475471688</v>
      </c>
      <c r="AU86" s="100">
        <f>AVERAGE(AI$27:AI$36,AI$63:AI$72)</f>
        <v>2.9325000000000001</v>
      </c>
      <c r="AV86" s="100" t="s">
        <v>274</v>
      </c>
      <c r="AW86" s="100">
        <f>STDEVP(AI$27:AI$36,AI$63:AI$72)</f>
        <v>0.64483234255114441</v>
      </c>
      <c r="AX86" s="100">
        <f>AVERAGE(AJ$27:AJ$36,AJ$63:AJ$72)</f>
        <v>3.6409999999999996</v>
      </c>
      <c r="AY86" s="100" t="s">
        <v>274</v>
      </c>
      <c r="AZ86" s="100">
        <f>STDEVP(AJ$27:AJ$36,AJ$63:AJ$72)</f>
        <v>1.0265422543665677</v>
      </c>
      <c r="BA86" s="100">
        <f>AVERAGE(AI$15:AI$24,AI$51:AI$60)</f>
        <v>2.2034999999999991</v>
      </c>
      <c r="BB86" s="100" t="s">
        <v>274</v>
      </c>
      <c r="BC86" s="100">
        <f>STDEVP(AI$15:AI$24,AI$63:AI$72)</f>
        <v>0.65405867473797696</v>
      </c>
      <c r="BD86" s="100">
        <f>AVERAGE(AJ$15:AJ$24,AJ$51:AJ$60)</f>
        <v>3.1524999999999999</v>
      </c>
      <c r="BE86" s="100" t="s">
        <v>274</v>
      </c>
      <c r="BF86" s="100">
        <f>STDEVP(AJ$15:AJ$24,AJ$63:AJ$72)</f>
        <v>0.91220323941542547</v>
      </c>
    </row>
    <row r="87" spans="1:58">
      <c r="A87" s="3">
        <v>44267.568214652776</v>
      </c>
      <c r="B87" s="4" t="s">
        <v>40</v>
      </c>
      <c r="C87" s="4" t="s">
        <v>45</v>
      </c>
      <c r="D87" s="10" t="s">
        <v>57</v>
      </c>
      <c r="E87" s="4" t="s">
        <v>23</v>
      </c>
      <c r="F87" s="85">
        <v>30.7</v>
      </c>
      <c r="G87" s="85">
        <v>30.6</v>
      </c>
      <c r="H87" s="85">
        <v>32.299999999999997</v>
      </c>
      <c r="I87" s="85">
        <f t="shared" si="45"/>
        <v>31.2</v>
      </c>
      <c r="J87" s="85">
        <v>-1</v>
      </c>
      <c r="K87" s="85">
        <v>-0.5</v>
      </c>
      <c r="L87" s="85">
        <v>0.5</v>
      </c>
      <c r="M87" s="85">
        <v>0</v>
      </c>
      <c r="N87" s="85">
        <v>0</v>
      </c>
      <c r="O87" s="85">
        <v>0</v>
      </c>
      <c r="P87" s="85">
        <v>0</v>
      </c>
      <c r="Q87" s="85">
        <v>33.74</v>
      </c>
      <c r="R87" s="85">
        <v>33.409999999999997</v>
      </c>
      <c r="S87" s="85">
        <v>0.5</v>
      </c>
      <c r="T87" s="85">
        <v>1.5</v>
      </c>
      <c r="U87" s="85">
        <v>0</v>
      </c>
      <c r="V87" s="85">
        <v>0</v>
      </c>
      <c r="W87" s="85">
        <v>1</v>
      </c>
      <c r="X87" s="85">
        <v>0.5</v>
      </c>
      <c r="Y87" s="85">
        <v>-1</v>
      </c>
      <c r="Z87" s="85">
        <v>1</v>
      </c>
      <c r="AA87" s="85">
        <v>2</v>
      </c>
      <c r="AB87" s="85">
        <v>0.5</v>
      </c>
      <c r="AC87" s="85">
        <v>-1</v>
      </c>
      <c r="AD87" s="85">
        <v>1.5</v>
      </c>
      <c r="AE87" s="85">
        <v>1.5</v>
      </c>
      <c r="AF87" s="85">
        <v>-1.5</v>
      </c>
      <c r="AG87" s="85">
        <v>36.85</v>
      </c>
      <c r="AH87" s="85">
        <v>36.26</v>
      </c>
      <c r="AI87" s="14">
        <f t="shared" si="43"/>
        <v>3.1099999999999994</v>
      </c>
      <c r="AJ87" s="14">
        <f t="shared" si="44"/>
        <v>2.8500000000000014</v>
      </c>
      <c r="AK87" s="14"/>
      <c r="AL87" s="14"/>
    </row>
    <row r="88" spans="1:58">
      <c r="A88" s="3">
        <v>44267.685528298607</v>
      </c>
      <c r="B88" s="4" t="s">
        <v>31</v>
      </c>
      <c r="C88" s="4" t="s">
        <v>45</v>
      </c>
      <c r="D88" s="10" t="s">
        <v>57</v>
      </c>
      <c r="E88" s="4" t="s">
        <v>23</v>
      </c>
      <c r="F88" s="85">
        <v>33.9</v>
      </c>
      <c r="G88" s="85">
        <v>36.4</v>
      </c>
      <c r="H88" s="85">
        <v>35.200000000000003</v>
      </c>
      <c r="I88" s="85">
        <f t="shared" si="45"/>
        <v>35.166666666666664</v>
      </c>
      <c r="J88" s="85">
        <v>0</v>
      </c>
      <c r="K88" s="85">
        <v>0.5</v>
      </c>
      <c r="L88" s="85">
        <v>0</v>
      </c>
      <c r="M88" s="85">
        <v>0</v>
      </c>
      <c r="N88" s="85">
        <v>0</v>
      </c>
      <c r="O88" s="85">
        <v>0</v>
      </c>
      <c r="P88" s="85">
        <v>0</v>
      </c>
      <c r="Q88" s="85">
        <v>33.799999999999997</v>
      </c>
      <c r="R88" s="85">
        <v>33.299999999999997</v>
      </c>
      <c r="S88" s="85">
        <v>0.5</v>
      </c>
      <c r="T88" s="85">
        <v>1</v>
      </c>
      <c r="U88" s="85">
        <v>0.5</v>
      </c>
      <c r="V88" s="85">
        <v>0.5</v>
      </c>
      <c r="W88" s="85">
        <v>0.5</v>
      </c>
      <c r="X88" s="85">
        <v>0.5</v>
      </c>
      <c r="Y88" s="85">
        <v>-0.5</v>
      </c>
      <c r="Z88" s="85">
        <v>0.5</v>
      </c>
      <c r="AA88" s="85">
        <v>1.5</v>
      </c>
      <c r="AB88" s="85">
        <v>1</v>
      </c>
      <c r="AC88" s="85">
        <v>0</v>
      </c>
      <c r="AD88" s="85">
        <v>1.5</v>
      </c>
      <c r="AE88" s="85">
        <v>1.5</v>
      </c>
      <c r="AF88" s="85">
        <v>-1</v>
      </c>
      <c r="AG88" s="85">
        <v>37.1</v>
      </c>
      <c r="AH88" s="85">
        <v>36</v>
      </c>
      <c r="AI88" s="14">
        <f t="shared" si="43"/>
        <v>3.3000000000000043</v>
      </c>
      <c r="AJ88" s="14">
        <f t="shared" si="44"/>
        <v>2.7000000000000028</v>
      </c>
      <c r="AK88" s="14"/>
      <c r="AL88" s="14"/>
    </row>
    <row r="89" spans="1:58">
      <c r="A89" s="3">
        <v>44268.460285810186</v>
      </c>
      <c r="B89" s="4" t="s">
        <v>37</v>
      </c>
      <c r="C89" s="4" t="s">
        <v>45</v>
      </c>
      <c r="D89" s="10" t="s">
        <v>57</v>
      </c>
      <c r="E89" s="4" t="s">
        <v>23</v>
      </c>
      <c r="F89" s="85">
        <v>33.9</v>
      </c>
      <c r="G89" s="85">
        <v>33.4</v>
      </c>
      <c r="H89" s="85">
        <v>35</v>
      </c>
      <c r="I89" s="85">
        <f t="shared" si="45"/>
        <v>34.1</v>
      </c>
      <c r="J89" s="85">
        <v>-0.5</v>
      </c>
      <c r="K89" s="85">
        <v>0</v>
      </c>
      <c r="L89" s="85">
        <v>0.5</v>
      </c>
      <c r="M89" s="85">
        <v>0</v>
      </c>
      <c r="N89" s="85">
        <v>0</v>
      </c>
      <c r="O89" s="85">
        <v>0</v>
      </c>
      <c r="P89" s="85">
        <v>0</v>
      </c>
      <c r="Q89" s="85">
        <v>31.77</v>
      </c>
      <c r="R89" s="85">
        <v>31.77</v>
      </c>
      <c r="S89" s="85">
        <v>1</v>
      </c>
      <c r="T89" s="85">
        <v>1</v>
      </c>
      <c r="U89" s="85">
        <v>0</v>
      </c>
      <c r="V89" s="85">
        <v>0</v>
      </c>
      <c r="W89" s="85">
        <v>0.5</v>
      </c>
      <c r="X89" s="85">
        <v>0.5</v>
      </c>
      <c r="Y89" s="85">
        <v>0</v>
      </c>
      <c r="Z89" s="85">
        <v>2</v>
      </c>
      <c r="AA89" s="85">
        <v>2.5</v>
      </c>
      <c r="AB89" s="85">
        <v>-1</v>
      </c>
      <c r="AC89" s="85">
        <v>-1</v>
      </c>
      <c r="AD89" s="85">
        <v>0.5</v>
      </c>
      <c r="AE89" s="85">
        <v>0.5</v>
      </c>
      <c r="AF89" s="85">
        <v>0</v>
      </c>
      <c r="AG89" s="85">
        <v>35.24</v>
      </c>
      <c r="AH89" s="85">
        <v>34.909999999999997</v>
      </c>
      <c r="AI89" s="14">
        <f t="shared" si="43"/>
        <v>3.4700000000000024</v>
      </c>
      <c r="AJ89" s="14">
        <f t="shared" si="44"/>
        <v>3.139999999999997</v>
      </c>
      <c r="AK89" s="14"/>
      <c r="AL89" s="14"/>
    </row>
    <row r="90" spans="1:58">
      <c r="A90" s="3">
        <v>44268.683933657405</v>
      </c>
      <c r="B90" s="4" t="s">
        <v>43</v>
      </c>
      <c r="C90" s="4" t="s">
        <v>45</v>
      </c>
      <c r="D90" s="10" t="s">
        <v>57</v>
      </c>
      <c r="E90" s="4" t="s">
        <v>23</v>
      </c>
      <c r="F90" s="85">
        <v>38</v>
      </c>
      <c r="G90" s="85">
        <v>35.6</v>
      </c>
      <c r="H90" s="85">
        <v>36.6</v>
      </c>
      <c r="I90" s="85">
        <f t="shared" si="45"/>
        <v>36.733333333333327</v>
      </c>
      <c r="J90" s="85">
        <v>-0.5</v>
      </c>
      <c r="K90" s="85">
        <v>0</v>
      </c>
      <c r="L90" s="85">
        <v>2</v>
      </c>
      <c r="M90" s="85">
        <v>0</v>
      </c>
      <c r="N90" s="85">
        <v>0</v>
      </c>
      <c r="O90" s="85">
        <v>0</v>
      </c>
      <c r="P90" s="85">
        <v>0</v>
      </c>
      <c r="Q90" s="85">
        <v>33.299999999999997</v>
      </c>
      <c r="R90" s="85">
        <v>33.76</v>
      </c>
      <c r="S90" s="85">
        <v>1</v>
      </c>
      <c r="T90" s="85">
        <v>1</v>
      </c>
      <c r="U90" s="85">
        <v>-0.5</v>
      </c>
      <c r="V90" s="85">
        <v>-0.5</v>
      </c>
      <c r="W90" s="85">
        <v>0</v>
      </c>
      <c r="X90" s="85">
        <v>0</v>
      </c>
      <c r="Y90" s="85">
        <v>0</v>
      </c>
      <c r="Z90" s="85">
        <v>1.5</v>
      </c>
      <c r="AA90" s="85">
        <v>1.5</v>
      </c>
      <c r="AB90" s="85">
        <v>-1.5</v>
      </c>
      <c r="AC90" s="85">
        <v>-1.5</v>
      </c>
      <c r="AD90" s="85">
        <v>0.5</v>
      </c>
      <c r="AE90" s="85">
        <v>0.5</v>
      </c>
      <c r="AF90" s="85">
        <v>0</v>
      </c>
      <c r="AG90" s="85">
        <v>35.92</v>
      </c>
      <c r="AH90" s="85">
        <v>36.880000000000003</v>
      </c>
      <c r="AI90" s="14">
        <f t="shared" si="43"/>
        <v>2.6200000000000045</v>
      </c>
      <c r="AJ90" s="14">
        <f t="shared" si="44"/>
        <v>3.1200000000000045</v>
      </c>
      <c r="AK90" s="14"/>
      <c r="AL90" s="103"/>
      <c r="AN90" s="192" t="s">
        <v>276</v>
      </c>
      <c r="AO90" s="193">
        <f>TTEST(AI$3:AI$12,AI$39:AI$48,2,1)</f>
        <v>0.50986061284228978</v>
      </c>
      <c r="AP90" s="195"/>
      <c r="AQ90" s="195"/>
      <c r="AR90" s="193">
        <f>TTEST(AJ$3:AJ$12,AJ$39:AJ$48,2,1)</f>
        <v>0.18042344533744675</v>
      </c>
      <c r="AS90" s="195"/>
      <c r="AT90" s="195"/>
      <c r="AU90" s="193">
        <f>TTEST(AI$27:AI$36,AI$63:AI$72,2,1)</f>
        <v>0.96501900634577953</v>
      </c>
      <c r="AV90" s="195"/>
      <c r="AW90" s="195"/>
      <c r="AX90" s="193">
        <f>TTEST(AJ$27:AJ$36,AJ$63:AJ$72,2,1)</f>
        <v>0.60089322150603053</v>
      </c>
      <c r="AY90" s="195"/>
      <c r="AZ90" s="195"/>
      <c r="BA90" s="193">
        <f>TTEST(AI$15:AI$24,AI$63:AI$72,2,1)</f>
        <v>5.2569063836827128E-2</v>
      </c>
      <c r="BB90" s="195"/>
      <c r="BC90" s="195"/>
      <c r="BD90" s="193">
        <f>TTEST(AJ$15:AJ$24,AJ$51:AJ$60,2,1)</f>
        <v>6.2899142498243354E-2</v>
      </c>
      <c r="BE90" s="194"/>
      <c r="BF90" s="194"/>
    </row>
    <row r="91" spans="1:58">
      <c r="A91" s="3">
        <v>44268.690820254633</v>
      </c>
      <c r="B91" s="4" t="s">
        <v>44</v>
      </c>
      <c r="C91" s="4" t="s">
        <v>45</v>
      </c>
      <c r="D91" s="10" t="s">
        <v>57</v>
      </c>
      <c r="E91" s="4" t="s">
        <v>23</v>
      </c>
      <c r="F91" s="85">
        <v>32.5</v>
      </c>
      <c r="G91" s="85">
        <v>34.6</v>
      </c>
      <c r="H91" s="85">
        <v>34.4</v>
      </c>
      <c r="I91" s="85">
        <f t="shared" si="45"/>
        <v>33.833333333333336</v>
      </c>
      <c r="J91" s="85">
        <v>-1</v>
      </c>
      <c r="K91" s="85">
        <v>-0.5</v>
      </c>
      <c r="L91" s="85">
        <v>-0.5</v>
      </c>
      <c r="M91" s="85">
        <v>0.5</v>
      </c>
      <c r="N91" s="85">
        <v>0.5</v>
      </c>
      <c r="O91" s="85">
        <v>0</v>
      </c>
      <c r="P91" s="85">
        <v>0</v>
      </c>
      <c r="Q91" s="85">
        <v>33.89</v>
      </c>
      <c r="R91" s="85">
        <v>33.93</v>
      </c>
      <c r="S91" s="85">
        <v>0.5</v>
      </c>
      <c r="T91" s="85">
        <v>2</v>
      </c>
      <c r="U91" s="85">
        <v>0</v>
      </c>
      <c r="V91" s="85">
        <v>0</v>
      </c>
      <c r="W91" s="85">
        <v>1</v>
      </c>
      <c r="X91" s="85">
        <v>0.5</v>
      </c>
      <c r="Y91" s="85">
        <v>-1</v>
      </c>
      <c r="Z91" s="85">
        <v>1</v>
      </c>
      <c r="AA91" s="85">
        <v>2</v>
      </c>
      <c r="AB91" s="85">
        <v>0</v>
      </c>
      <c r="AC91" s="85">
        <v>-1</v>
      </c>
      <c r="AD91" s="85">
        <v>1.5</v>
      </c>
      <c r="AE91" s="85">
        <v>1</v>
      </c>
      <c r="AF91" s="85">
        <v>-1.5</v>
      </c>
      <c r="AG91" s="85">
        <v>36.43</v>
      </c>
      <c r="AH91" s="85">
        <v>37.1</v>
      </c>
      <c r="AI91" s="14">
        <f t="shared" si="43"/>
        <v>2.5399999999999991</v>
      </c>
      <c r="AJ91" s="14">
        <f t="shared" si="44"/>
        <v>3.1700000000000017</v>
      </c>
      <c r="AK91" s="14"/>
      <c r="AL91" s="104"/>
    </row>
    <row r="92" spans="1:58">
      <c r="A92" s="3"/>
      <c r="B92" s="83" t="s">
        <v>272</v>
      </c>
      <c r="C92" s="81" t="s">
        <v>45</v>
      </c>
      <c r="D92" s="84" t="s">
        <v>57</v>
      </c>
      <c r="E92" s="81" t="s">
        <v>23</v>
      </c>
      <c r="F92" s="86">
        <f t="shared" ref="F92:AH92" si="46">AVERAGE(F82:F91)</f>
        <v>32.39</v>
      </c>
      <c r="G92" s="86">
        <f t="shared" si="46"/>
        <v>32.49</v>
      </c>
      <c r="H92" s="86">
        <f t="shared" si="46"/>
        <v>33.130000000000003</v>
      </c>
      <c r="I92" s="86">
        <f t="shared" si="46"/>
        <v>32.67</v>
      </c>
      <c r="J92" s="86">
        <f t="shared" si="46"/>
        <v>-0.4</v>
      </c>
      <c r="K92" s="86">
        <f t="shared" si="46"/>
        <v>-0.15</v>
      </c>
      <c r="L92" s="86">
        <f t="shared" si="46"/>
        <v>0.7</v>
      </c>
      <c r="M92" s="86">
        <f t="shared" si="46"/>
        <v>0.15</v>
      </c>
      <c r="N92" s="86">
        <f t="shared" si="46"/>
        <v>0.15</v>
      </c>
      <c r="O92" s="86">
        <f t="shared" si="46"/>
        <v>0.15</v>
      </c>
      <c r="P92" s="86">
        <f t="shared" si="46"/>
        <v>0.1</v>
      </c>
      <c r="Q92" s="86">
        <f t="shared" si="46"/>
        <v>33.650999999999996</v>
      </c>
      <c r="R92" s="86">
        <f t="shared" si="46"/>
        <v>33.466999999999999</v>
      </c>
      <c r="S92" s="86">
        <f t="shared" si="46"/>
        <v>0.8</v>
      </c>
      <c r="T92" s="86">
        <f t="shared" si="46"/>
        <v>1.35</v>
      </c>
      <c r="U92" s="86">
        <f t="shared" si="46"/>
        <v>-0.15</v>
      </c>
      <c r="V92" s="86">
        <f t="shared" si="46"/>
        <v>-0.4</v>
      </c>
      <c r="W92" s="86">
        <f t="shared" si="46"/>
        <v>0.95</v>
      </c>
      <c r="X92" s="86">
        <f t="shared" si="46"/>
        <v>0.75</v>
      </c>
      <c r="Y92" s="86">
        <f t="shared" si="46"/>
        <v>-0.6</v>
      </c>
      <c r="Z92" s="86">
        <f t="shared" si="46"/>
        <v>0.95</v>
      </c>
      <c r="AA92" s="86">
        <f t="shared" si="46"/>
        <v>1.65</v>
      </c>
      <c r="AB92" s="86">
        <f t="shared" si="46"/>
        <v>-0.15</v>
      </c>
      <c r="AC92" s="86">
        <f t="shared" si="46"/>
        <v>-0.7</v>
      </c>
      <c r="AD92" s="86">
        <f t="shared" si="46"/>
        <v>1</v>
      </c>
      <c r="AE92" s="86">
        <f t="shared" si="46"/>
        <v>0.9</v>
      </c>
      <c r="AF92" s="86">
        <f t="shared" si="46"/>
        <v>-0.55000000000000004</v>
      </c>
      <c r="AG92" s="86">
        <f t="shared" si="46"/>
        <v>36.451000000000001</v>
      </c>
      <c r="AH92" s="86">
        <f t="shared" si="46"/>
        <v>36.517999999999994</v>
      </c>
      <c r="AI92" s="86">
        <f>AVERAGE(AI82:AI91)</f>
        <v>2.8000000000000025</v>
      </c>
      <c r="AJ92" s="86">
        <f t="shared" ref="AJ92" si="47">AVERAGE(AJ82:AJ91)</f>
        <v>3.0510000000000015</v>
      </c>
      <c r="AK92" s="102" t="s">
        <v>275</v>
      </c>
      <c r="AL92" s="104"/>
    </row>
    <row r="93" spans="1:58">
      <c r="A93" s="3"/>
      <c r="B93" s="83" t="s">
        <v>273</v>
      </c>
      <c r="C93" s="81" t="s">
        <v>45</v>
      </c>
      <c r="D93" s="84" t="s">
        <v>57</v>
      </c>
      <c r="E93" s="81" t="s">
        <v>23</v>
      </c>
      <c r="F93" s="82">
        <f>STDEVP(F82:F91)</f>
        <v>4.0672963993296678</v>
      </c>
      <c r="G93" s="82">
        <f t="shared" ref="G93:AH93" si="48">STDEVP(G82:G91)</f>
        <v>4.1704795887283508</v>
      </c>
      <c r="H93" s="82">
        <f t="shared" si="48"/>
        <v>3.3391765451979247</v>
      </c>
      <c r="I93" s="82">
        <f t="shared" si="48"/>
        <v>3.7710431801646882</v>
      </c>
      <c r="J93" s="82">
        <f t="shared" si="48"/>
        <v>0.5830951894845301</v>
      </c>
      <c r="K93" s="82">
        <f t="shared" si="48"/>
        <v>0.32015621187164245</v>
      </c>
      <c r="L93" s="82">
        <f t="shared" si="48"/>
        <v>0.74833147735478833</v>
      </c>
      <c r="M93" s="82">
        <f t="shared" si="48"/>
        <v>0.32015621187164245</v>
      </c>
      <c r="N93" s="82">
        <f t="shared" si="48"/>
        <v>0.32015621187164245</v>
      </c>
      <c r="O93" s="82">
        <f t="shared" si="48"/>
        <v>0.67268120235368556</v>
      </c>
      <c r="P93" s="82">
        <f t="shared" si="48"/>
        <v>0.66332495807107994</v>
      </c>
      <c r="Q93" s="82">
        <f t="shared" si="48"/>
        <v>0.74138316679029059</v>
      </c>
      <c r="R93" s="82">
        <f t="shared" si="48"/>
        <v>0.67883797772369803</v>
      </c>
      <c r="S93" s="82">
        <f t="shared" si="48"/>
        <v>0.45825756949558399</v>
      </c>
      <c r="T93" s="82">
        <f t="shared" si="48"/>
        <v>0.67268120235368556</v>
      </c>
      <c r="U93" s="82">
        <f t="shared" si="48"/>
        <v>0.70887234393789122</v>
      </c>
      <c r="V93" s="82">
        <f t="shared" si="48"/>
        <v>1.019803902718557</v>
      </c>
      <c r="W93" s="82">
        <f t="shared" si="48"/>
        <v>0.78898669190297499</v>
      </c>
      <c r="X93" s="82">
        <f t="shared" si="48"/>
        <v>0.78262379212492639</v>
      </c>
      <c r="Y93" s="82">
        <f t="shared" si="48"/>
        <v>0.43588989435406733</v>
      </c>
      <c r="Z93" s="82">
        <f t="shared" si="48"/>
        <v>0.52201532544552753</v>
      </c>
      <c r="AA93" s="82">
        <f t="shared" si="48"/>
        <v>0.50249378105604448</v>
      </c>
      <c r="AB93" s="82">
        <f t="shared" si="48"/>
        <v>0.77620873481300123</v>
      </c>
      <c r="AC93" s="82">
        <f t="shared" si="48"/>
        <v>0.71414284285428498</v>
      </c>
      <c r="AD93" s="82">
        <f t="shared" si="48"/>
        <v>0.44721359549995793</v>
      </c>
      <c r="AE93" s="82">
        <f t="shared" si="48"/>
        <v>0.43588989435406733</v>
      </c>
      <c r="AF93" s="82">
        <f t="shared" si="48"/>
        <v>0.65</v>
      </c>
      <c r="AG93" s="82">
        <f t="shared" si="48"/>
        <v>0.60820144689074807</v>
      </c>
      <c r="AH93" s="82">
        <f t="shared" si="48"/>
        <v>0.65078106917764755</v>
      </c>
      <c r="AI93" s="82">
        <f>STDEVP(AI82:AI91)</f>
        <v>0.6755738301621822</v>
      </c>
      <c r="AJ93" s="82">
        <f t="shared" ref="AJ93" si="49">STDEVP(AJ82:AJ91)</f>
        <v>0.46928562731027734</v>
      </c>
      <c r="AK93" s="101">
        <f>TTEST(AI82:AI91,AJ82:AJ91,2,1)</f>
        <v>0.15835455822677993</v>
      </c>
      <c r="AL93" s="105"/>
    </row>
    <row r="94" spans="1:58">
      <c r="A94" s="3">
        <v>44266.45287025463</v>
      </c>
      <c r="B94" s="4" t="s">
        <v>36</v>
      </c>
      <c r="C94" s="4" t="s">
        <v>45</v>
      </c>
      <c r="D94" s="10" t="s">
        <v>57</v>
      </c>
      <c r="E94" s="4" t="s">
        <v>24</v>
      </c>
      <c r="F94" s="85">
        <v>25.6</v>
      </c>
      <c r="G94" s="85">
        <v>19.2</v>
      </c>
      <c r="H94" s="85">
        <v>26.3</v>
      </c>
      <c r="I94" s="85">
        <f>AVERAGE(F94:H94)</f>
        <v>23.7</v>
      </c>
      <c r="J94" s="85">
        <v>0</v>
      </c>
      <c r="K94" s="85">
        <v>0</v>
      </c>
      <c r="L94" s="85">
        <v>2</v>
      </c>
      <c r="M94" s="85">
        <v>0</v>
      </c>
      <c r="N94" s="85">
        <v>0</v>
      </c>
      <c r="O94" s="85">
        <v>2</v>
      </c>
      <c r="P94" s="85">
        <v>2</v>
      </c>
      <c r="Q94" s="85">
        <v>33.9</v>
      </c>
      <c r="R94" s="85">
        <v>32.799999999999997</v>
      </c>
      <c r="S94" s="85">
        <v>0.5</v>
      </c>
      <c r="T94" s="85">
        <v>2.5</v>
      </c>
      <c r="U94" s="85">
        <v>-0.5</v>
      </c>
      <c r="V94" s="85">
        <v>-2</v>
      </c>
      <c r="W94" s="85">
        <v>2.5</v>
      </c>
      <c r="X94" s="85">
        <v>2</v>
      </c>
      <c r="Y94" s="85">
        <v>-1.5</v>
      </c>
      <c r="Z94" s="85">
        <v>0.5</v>
      </c>
      <c r="AA94" s="85">
        <v>1</v>
      </c>
      <c r="AB94" s="85">
        <v>-0.5</v>
      </c>
      <c r="AC94" s="85">
        <v>-1</v>
      </c>
      <c r="AD94" s="85">
        <v>1</v>
      </c>
      <c r="AE94" s="85">
        <v>0.5</v>
      </c>
      <c r="AF94" s="85">
        <v>-1</v>
      </c>
      <c r="AG94" s="85">
        <v>35.590000000000003</v>
      </c>
      <c r="AH94" s="85">
        <v>34.61</v>
      </c>
      <c r="AI94" s="14">
        <f t="shared" ref="AI94:AI103" si="50">AG94-Q94</f>
        <v>1.6900000000000048</v>
      </c>
      <c r="AJ94" s="14">
        <f t="shared" ref="AJ94:AJ103" si="51">AH94-R94</f>
        <v>1.8100000000000023</v>
      </c>
      <c r="AL94" s="103"/>
    </row>
    <row r="95" spans="1:58">
      <c r="A95" s="3">
        <v>44266.605638090274</v>
      </c>
      <c r="B95" s="4" t="s">
        <v>38</v>
      </c>
      <c r="C95" s="4" t="s">
        <v>45</v>
      </c>
      <c r="D95" s="10" t="s">
        <v>57</v>
      </c>
      <c r="E95" s="4" t="s">
        <v>24</v>
      </c>
      <c r="F95" s="85">
        <v>32.5</v>
      </c>
      <c r="G95" s="85">
        <v>32.200000000000003</v>
      </c>
      <c r="H95" s="85">
        <v>31.4</v>
      </c>
      <c r="I95" s="85">
        <f t="shared" ref="I95:I103" si="52">AVERAGE(F95:H95)</f>
        <v>32.033333333333331</v>
      </c>
      <c r="J95" s="85">
        <v>1</v>
      </c>
      <c r="K95" s="85">
        <v>0.5</v>
      </c>
      <c r="L95" s="85">
        <v>1</v>
      </c>
      <c r="M95" s="85">
        <v>0.5</v>
      </c>
      <c r="N95" s="85">
        <v>0.5</v>
      </c>
      <c r="O95" s="85">
        <v>0.5</v>
      </c>
      <c r="P95" s="85">
        <v>0.5</v>
      </c>
      <c r="Q95" s="85">
        <v>33.89</v>
      </c>
      <c r="R95" s="85">
        <v>33.44</v>
      </c>
      <c r="S95" s="85">
        <v>0.5</v>
      </c>
      <c r="T95" s="85">
        <v>1.5</v>
      </c>
      <c r="U95" s="85">
        <v>1</v>
      </c>
      <c r="V95" s="85">
        <v>-1</v>
      </c>
      <c r="W95" s="85">
        <v>1.5</v>
      </c>
      <c r="X95" s="85">
        <v>1</v>
      </c>
      <c r="Y95" s="85">
        <v>-1</v>
      </c>
      <c r="Z95" s="85">
        <v>0.5</v>
      </c>
      <c r="AA95" s="85">
        <v>1.5</v>
      </c>
      <c r="AB95" s="85">
        <v>1</v>
      </c>
      <c r="AC95" s="85">
        <v>-0.5</v>
      </c>
      <c r="AD95" s="85">
        <v>1</v>
      </c>
      <c r="AE95" s="85">
        <v>0.5</v>
      </c>
      <c r="AF95" s="85">
        <v>-1.5</v>
      </c>
      <c r="AG95" s="85">
        <v>36.729999999999997</v>
      </c>
      <c r="AH95" s="85">
        <v>37.82</v>
      </c>
      <c r="AI95" s="14">
        <f t="shared" si="50"/>
        <v>2.8399999999999963</v>
      </c>
      <c r="AJ95" s="14">
        <f t="shared" si="51"/>
        <v>4.3800000000000026</v>
      </c>
      <c r="AL95" s="103"/>
    </row>
    <row r="96" spans="1:58">
      <c r="A96" s="3">
        <v>44266.873374826391</v>
      </c>
      <c r="B96" s="4" t="s">
        <v>30</v>
      </c>
      <c r="C96" s="4" t="s">
        <v>45</v>
      </c>
      <c r="D96" s="10" t="s">
        <v>57</v>
      </c>
      <c r="E96" s="4" t="s">
        <v>24</v>
      </c>
      <c r="F96" s="85">
        <v>31.8</v>
      </c>
      <c r="G96" s="85">
        <v>25.3</v>
      </c>
      <c r="H96" s="85">
        <v>31.9</v>
      </c>
      <c r="I96" s="85">
        <f t="shared" si="52"/>
        <v>29.666666666666668</v>
      </c>
      <c r="J96" s="85">
        <v>-1</v>
      </c>
      <c r="K96" s="85">
        <v>-0.5</v>
      </c>
      <c r="L96" s="85">
        <v>1</v>
      </c>
      <c r="M96" s="85">
        <v>-0.5</v>
      </c>
      <c r="N96" s="85">
        <v>-0.5</v>
      </c>
      <c r="O96" s="85">
        <v>1.5</v>
      </c>
      <c r="P96" s="85">
        <v>1</v>
      </c>
      <c r="Q96" s="85">
        <v>33.42</v>
      </c>
      <c r="R96" s="85">
        <v>33.299999999999997</v>
      </c>
      <c r="S96" s="85">
        <v>0.5</v>
      </c>
      <c r="T96" s="85">
        <v>2</v>
      </c>
      <c r="U96" s="85">
        <v>0.5</v>
      </c>
      <c r="V96" s="85">
        <v>1.5</v>
      </c>
      <c r="W96" s="85">
        <v>1.5</v>
      </c>
      <c r="X96" s="85">
        <v>1.5</v>
      </c>
      <c r="Y96" s="85">
        <v>1</v>
      </c>
      <c r="Z96" s="85">
        <v>0</v>
      </c>
      <c r="AA96" s="85">
        <v>1</v>
      </c>
      <c r="AB96" s="85">
        <v>0</v>
      </c>
      <c r="AC96" s="85">
        <v>0</v>
      </c>
      <c r="AD96" s="85">
        <v>0.5</v>
      </c>
      <c r="AE96" s="85">
        <v>0.5</v>
      </c>
      <c r="AF96" s="85">
        <v>1</v>
      </c>
      <c r="AG96" s="85">
        <v>35.1</v>
      </c>
      <c r="AH96" s="85">
        <v>35.9</v>
      </c>
      <c r="AI96" s="14">
        <f t="shared" si="50"/>
        <v>1.6799999999999997</v>
      </c>
      <c r="AJ96" s="14">
        <f t="shared" si="51"/>
        <v>2.6000000000000014</v>
      </c>
      <c r="AL96" s="103"/>
    </row>
    <row r="97" spans="1:58">
      <c r="A97" s="3">
        <v>44266.880909050931</v>
      </c>
      <c r="B97" s="4" t="s">
        <v>22</v>
      </c>
      <c r="C97" s="4" t="s">
        <v>45</v>
      </c>
      <c r="D97" s="10" t="s">
        <v>57</v>
      </c>
      <c r="E97" s="4" t="s">
        <v>24</v>
      </c>
      <c r="F97" s="85">
        <v>30.5</v>
      </c>
      <c r="G97" s="85">
        <v>20.8</v>
      </c>
      <c r="H97" s="85">
        <v>30.7</v>
      </c>
      <c r="I97" s="85">
        <f t="shared" si="52"/>
        <v>27.333333333333332</v>
      </c>
      <c r="J97" s="85">
        <v>-0.5</v>
      </c>
      <c r="K97" s="85">
        <v>0</v>
      </c>
      <c r="L97" s="85">
        <v>0.5</v>
      </c>
      <c r="M97" s="85">
        <v>0.5</v>
      </c>
      <c r="N97" s="85">
        <v>0.5</v>
      </c>
      <c r="O97" s="85">
        <v>0</v>
      </c>
      <c r="P97" s="85">
        <v>0</v>
      </c>
      <c r="Q97" s="85">
        <v>34.14</v>
      </c>
      <c r="R97" s="85">
        <v>34.340000000000003</v>
      </c>
      <c r="S97" s="85">
        <v>0</v>
      </c>
      <c r="T97" s="85">
        <v>1.5</v>
      </c>
      <c r="U97" s="85">
        <v>0</v>
      </c>
      <c r="V97" s="85">
        <v>-0.5</v>
      </c>
      <c r="W97" s="85">
        <v>1</v>
      </c>
      <c r="X97" s="85">
        <v>1</v>
      </c>
      <c r="Y97" s="85">
        <v>-1</v>
      </c>
      <c r="Z97" s="85">
        <v>0.5</v>
      </c>
      <c r="AA97" s="85">
        <v>1</v>
      </c>
      <c r="AB97" s="85">
        <v>-0.5</v>
      </c>
      <c r="AC97" s="85">
        <v>-0.5</v>
      </c>
      <c r="AD97" s="85">
        <v>1</v>
      </c>
      <c r="AE97" s="85">
        <v>1</v>
      </c>
      <c r="AF97" s="85">
        <v>-0.5</v>
      </c>
      <c r="AG97" s="85">
        <v>36.090000000000003</v>
      </c>
      <c r="AH97" s="85">
        <v>37.44</v>
      </c>
      <c r="AI97" s="14">
        <f t="shared" si="50"/>
        <v>1.9500000000000028</v>
      </c>
      <c r="AJ97" s="14">
        <f t="shared" si="51"/>
        <v>3.0999999999999943</v>
      </c>
      <c r="AL97" s="103"/>
    </row>
    <row r="98" spans="1:58">
      <c r="A98" s="3">
        <v>44267.478413356483</v>
      </c>
      <c r="B98" s="4" t="s">
        <v>35</v>
      </c>
      <c r="C98" s="4" t="s">
        <v>45</v>
      </c>
      <c r="D98" s="10" t="s">
        <v>57</v>
      </c>
      <c r="E98" s="4" t="s">
        <v>24</v>
      </c>
      <c r="F98" s="85">
        <v>35.9</v>
      </c>
      <c r="G98" s="85">
        <v>34.700000000000003</v>
      </c>
      <c r="H98" s="85">
        <v>33.9</v>
      </c>
      <c r="I98" s="85">
        <f t="shared" si="52"/>
        <v>34.833333333333336</v>
      </c>
      <c r="J98" s="85">
        <v>0</v>
      </c>
      <c r="K98" s="85">
        <v>0</v>
      </c>
      <c r="L98" s="85">
        <v>0.5</v>
      </c>
      <c r="M98" s="85">
        <v>0</v>
      </c>
      <c r="N98" s="85">
        <v>0</v>
      </c>
      <c r="O98" s="85">
        <v>0</v>
      </c>
      <c r="P98" s="85">
        <v>0</v>
      </c>
      <c r="Q98" s="85">
        <v>33.840000000000003</v>
      </c>
      <c r="R98" s="85">
        <v>34.1</v>
      </c>
      <c r="S98" s="85">
        <v>0</v>
      </c>
      <c r="T98" s="85">
        <v>2</v>
      </c>
      <c r="U98" s="85">
        <v>0</v>
      </c>
      <c r="V98" s="85">
        <v>-2</v>
      </c>
      <c r="W98" s="85">
        <v>3</v>
      </c>
      <c r="X98" s="85">
        <v>3</v>
      </c>
      <c r="Y98" s="85">
        <v>-3</v>
      </c>
      <c r="Z98" s="85">
        <v>0.5</v>
      </c>
      <c r="AA98" s="85">
        <v>1</v>
      </c>
      <c r="AB98" s="85">
        <v>-0.5</v>
      </c>
      <c r="AC98" s="85">
        <v>-1.5</v>
      </c>
      <c r="AD98" s="85">
        <v>1</v>
      </c>
      <c r="AE98" s="85">
        <v>0.5</v>
      </c>
      <c r="AF98" s="85">
        <v>-1.5</v>
      </c>
      <c r="AG98" s="85">
        <v>37.35</v>
      </c>
      <c r="AH98" s="85">
        <v>38.380000000000003</v>
      </c>
      <c r="AI98" s="14">
        <f t="shared" si="50"/>
        <v>3.509999999999998</v>
      </c>
      <c r="AJ98" s="14">
        <f t="shared" si="51"/>
        <v>4.2800000000000011</v>
      </c>
      <c r="AL98" s="103"/>
    </row>
    <row r="99" spans="1:58">
      <c r="A99" s="3">
        <v>44267.648093437499</v>
      </c>
      <c r="B99" s="4" t="s">
        <v>40</v>
      </c>
      <c r="C99" s="4" t="s">
        <v>45</v>
      </c>
      <c r="D99" s="10" t="s">
        <v>57</v>
      </c>
      <c r="E99" s="4" t="s">
        <v>24</v>
      </c>
      <c r="F99" s="85">
        <v>33.700000000000003</v>
      </c>
      <c r="G99" s="85">
        <v>32</v>
      </c>
      <c r="H99" s="85">
        <v>32.200000000000003</v>
      </c>
      <c r="I99" s="85">
        <f t="shared" si="52"/>
        <v>32.633333333333333</v>
      </c>
      <c r="J99" s="85">
        <v>-1</v>
      </c>
      <c r="K99" s="85">
        <v>-0.5</v>
      </c>
      <c r="L99" s="85">
        <v>0.5</v>
      </c>
      <c r="M99" s="85">
        <v>0.5</v>
      </c>
      <c r="N99" s="85">
        <v>1</v>
      </c>
      <c r="O99" s="85">
        <v>0</v>
      </c>
      <c r="P99" s="85">
        <v>0</v>
      </c>
      <c r="Q99" s="85">
        <v>33.35</v>
      </c>
      <c r="R99" s="85">
        <v>33.020000000000003</v>
      </c>
      <c r="S99" s="85">
        <v>0.5</v>
      </c>
      <c r="T99" s="85">
        <v>1.5</v>
      </c>
      <c r="U99" s="85">
        <v>-0.5</v>
      </c>
      <c r="V99" s="85">
        <v>-1.5</v>
      </c>
      <c r="W99" s="85">
        <v>1.5</v>
      </c>
      <c r="X99" s="85">
        <v>1.5</v>
      </c>
      <c r="Y99" s="85">
        <v>-1</v>
      </c>
      <c r="Z99" s="85">
        <v>0.5</v>
      </c>
      <c r="AA99" s="85">
        <v>1.5</v>
      </c>
      <c r="AB99" s="85">
        <v>-0.5</v>
      </c>
      <c r="AC99" s="85">
        <v>-1</v>
      </c>
      <c r="AD99" s="85">
        <v>1.5</v>
      </c>
      <c r="AE99" s="85">
        <v>1</v>
      </c>
      <c r="AF99" s="85">
        <v>-1</v>
      </c>
      <c r="AG99" s="85">
        <v>34.93</v>
      </c>
      <c r="AH99" s="85">
        <v>36.96</v>
      </c>
      <c r="AI99" s="14">
        <f t="shared" si="50"/>
        <v>1.5799999999999983</v>
      </c>
      <c r="AJ99" s="14">
        <f t="shared" si="51"/>
        <v>3.9399999999999977</v>
      </c>
      <c r="AL99" s="103"/>
      <c r="AN99" s="192" t="s">
        <v>276</v>
      </c>
      <c r="AO99" s="193">
        <f>TTEST(W82:W91,AI127:AI136,2,1)</f>
        <v>7.794581541519882E-3</v>
      </c>
      <c r="AP99" s="195"/>
      <c r="AQ99" s="195"/>
      <c r="AR99" s="193">
        <f>TTEST(AJ91:AJ100,AJ127:AJ136,2,1)</f>
        <v>1.8782296883821856E-2</v>
      </c>
      <c r="AS99" s="195"/>
      <c r="AT99" s="195"/>
      <c r="AU99" s="193">
        <f>TTEST(AI115:AI124,AI151:AI160,2,1)</f>
        <v>0.80323641361501508</v>
      </c>
      <c r="AV99" s="195"/>
      <c r="AW99" s="195"/>
      <c r="AX99" s="193">
        <f>TTEST(AJ115:AJ124,AJ151:AJ160,2,1)</f>
        <v>0.91795695387837528</v>
      </c>
      <c r="AY99" s="195"/>
      <c r="AZ99" s="195"/>
      <c r="BA99" s="193">
        <f>TTEST(AI103:AI112,AI151:AI160,2,1)</f>
        <v>0.20948008251439432</v>
      </c>
      <c r="BB99" s="195"/>
      <c r="BC99" s="195"/>
      <c r="BD99" s="193">
        <f>TTEST(AJ103:AJ112,AJ139:AJ148,2,1)</f>
        <v>0.32008383464462153</v>
      </c>
      <c r="BE99" s="194"/>
      <c r="BF99" s="194"/>
    </row>
    <row r="100" spans="1:58">
      <c r="A100" s="3">
        <v>44267.713009502317</v>
      </c>
      <c r="B100" s="4" t="s">
        <v>31</v>
      </c>
      <c r="C100" s="4" t="s">
        <v>45</v>
      </c>
      <c r="D100" s="10" t="s">
        <v>57</v>
      </c>
      <c r="E100" s="4" t="s">
        <v>24</v>
      </c>
      <c r="F100" s="85">
        <v>33.1</v>
      </c>
      <c r="G100" s="85">
        <v>30.8</v>
      </c>
      <c r="H100" s="85">
        <v>31.6</v>
      </c>
      <c r="I100" s="85">
        <f t="shared" si="52"/>
        <v>31.833333333333332</v>
      </c>
      <c r="J100" s="85">
        <v>-0.5</v>
      </c>
      <c r="K100" s="85">
        <v>0</v>
      </c>
      <c r="L100" s="85">
        <v>0.5</v>
      </c>
      <c r="M100" s="85">
        <v>0</v>
      </c>
      <c r="N100" s="85">
        <v>0</v>
      </c>
      <c r="O100" s="85">
        <v>0</v>
      </c>
      <c r="P100" s="85">
        <v>0</v>
      </c>
      <c r="Q100" s="85">
        <v>34.1</v>
      </c>
      <c r="R100" s="85">
        <v>33.700000000000003</v>
      </c>
      <c r="S100" s="85">
        <v>0</v>
      </c>
      <c r="T100" s="85">
        <v>1</v>
      </c>
      <c r="U100" s="85">
        <v>0</v>
      </c>
      <c r="V100" s="85">
        <v>0.5</v>
      </c>
      <c r="W100" s="85">
        <v>1.5</v>
      </c>
      <c r="X100" s="85">
        <v>1</v>
      </c>
      <c r="Y100" s="85">
        <v>1</v>
      </c>
      <c r="Z100" s="85">
        <v>0.5</v>
      </c>
      <c r="AA100" s="85">
        <v>1</v>
      </c>
      <c r="AB100" s="85">
        <v>0.5</v>
      </c>
      <c r="AC100" s="85">
        <v>1</v>
      </c>
      <c r="AD100" s="85">
        <v>1</v>
      </c>
      <c r="AE100" s="85">
        <v>0.5</v>
      </c>
      <c r="AF100" s="85">
        <v>1</v>
      </c>
      <c r="AG100" s="85">
        <v>36.9</v>
      </c>
      <c r="AH100" s="85">
        <v>37.700000000000003</v>
      </c>
      <c r="AI100" s="14">
        <f t="shared" si="50"/>
        <v>2.7999999999999972</v>
      </c>
      <c r="AJ100" s="14">
        <f t="shared" si="51"/>
        <v>4</v>
      </c>
      <c r="AL100" s="103"/>
    </row>
    <row r="101" spans="1:58">
      <c r="A101" s="3">
        <v>44268.487827534722</v>
      </c>
      <c r="B101" s="4" t="s">
        <v>47</v>
      </c>
      <c r="C101" s="4" t="s">
        <v>45</v>
      </c>
      <c r="D101" s="10" t="s">
        <v>57</v>
      </c>
      <c r="E101" s="4" t="s">
        <v>24</v>
      </c>
      <c r="F101" s="85">
        <v>33.799999999999997</v>
      </c>
      <c r="G101" s="85">
        <v>34</v>
      </c>
      <c r="H101" s="85">
        <v>33.6</v>
      </c>
      <c r="I101" s="85">
        <f t="shared" si="52"/>
        <v>33.800000000000004</v>
      </c>
      <c r="J101" s="85">
        <v>-1</v>
      </c>
      <c r="K101" s="85">
        <v>-0.5</v>
      </c>
      <c r="L101" s="85">
        <v>1</v>
      </c>
      <c r="M101" s="85">
        <v>0</v>
      </c>
      <c r="N101" s="85">
        <v>0</v>
      </c>
      <c r="O101" s="85">
        <v>0</v>
      </c>
      <c r="P101" s="85">
        <v>0</v>
      </c>
      <c r="Q101" s="85">
        <v>32.450000000000003</v>
      </c>
      <c r="R101" s="85">
        <v>32.44</v>
      </c>
      <c r="S101" s="85">
        <v>0.5</v>
      </c>
      <c r="T101" s="85">
        <v>1</v>
      </c>
      <c r="U101" s="85">
        <v>0</v>
      </c>
      <c r="V101" s="85">
        <v>0</v>
      </c>
      <c r="W101" s="85">
        <v>1</v>
      </c>
      <c r="X101" s="85">
        <v>1</v>
      </c>
      <c r="Y101" s="85">
        <v>0</v>
      </c>
      <c r="Z101" s="85">
        <v>1</v>
      </c>
      <c r="AA101" s="85">
        <v>1.5</v>
      </c>
      <c r="AB101" s="85">
        <v>0</v>
      </c>
      <c r="AC101" s="85">
        <v>0</v>
      </c>
      <c r="AD101" s="85">
        <v>0.5</v>
      </c>
      <c r="AE101" s="85">
        <v>0.5</v>
      </c>
      <c r="AF101" s="85">
        <v>0</v>
      </c>
      <c r="AG101" s="85">
        <v>34.909999999999997</v>
      </c>
      <c r="AH101" s="85">
        <v>35.369999999999997</v>
      </c>
      <c r="AI101" s="14">
        <f t="shared" si="50"/>
        <v>2.4599999999999937</v>
      </c>
      <c r="AJ101" s="14">
        <f t="shared" si="51"/>
        <v>2.9299999999999997</v>
      </c>
      <c r="AL101" s="103"/>
    </row>
    <row r="102" spans="1:58">
      <c r="A102" s="3">
        <v>44268.711595069442</v>
      </c>
      <c r="B102" s="4" t="s">
        <v>43</v>
      </c>
      <c r="C102" s="4" t="s">
        <v>45</v>
      </c>
      <c r="D102" s="10" t="s">
        <v>57</v>
      </c>
      <c r="E102" s="4" t="s">
        <v>24</v>
      </c>
      <c r="F102" s="85">
        <v>36.1</v>
      </c>
      <c r="G102" s="85">
        <v>36.299999999999997</v>
      </c>
      <c r="H102" s="85">
        <v>37.700000000000003</v>
      </c>
      <c r="I102" s="85">
        <f t="shared" si="52"/>
        <v>36.700000000000003</v>
      </c>
      <c r="J102" s="85">
        <v>-0.5</v>
      </c>
      <c r="K102" s="85">
        <v>-1</v>
      </c>
      <c r="L102" s="85">
        <v>2</v>
      </c>
      <c r="M102" s="85">
        <v>0.5</v>
      </c>
      <c r="N102" s="85">
        <v>0.5</v>
      </c>
      <c r="O102" s="85">
        <v>-0.5</v>
      </c>
      <c r="P102" s="85">
        <v>-0.5</v>
      </c>
      <c r="Q102" s="85">
        <v>33.08</v>
      </c>
      <c r="R102" s="85">
        <v>32.840000000000003</v>
      </c>
      <c r="S102" s="85">
        <v>0.5</v>
      </c>
      <c r="T102" s="85">
        <v>2</v>
      </c>
      <c r="U102" s="85">
        <v>0</v>
      </c>
      <c r="V102" s="85">
        <v>-1.5</v>
      </c>
      <c r="W102" s="85">
        <v>2</v>
      </c>
      <c r="X102" s="85">
        <v>2</v>
      </c>
      <c r="Y102" s="85">
        <v>-2</v>
      </c>
      <c r="Z102" s="85">
        <v>1</v>
      </c>
      <c r="AA102" s="85">
        <v>2.5</v>
      </c>
      <c r="AB102" s="85">
        <v>-1</v>
      </c>
      <c r="AC102" s="85">
        <v>-2.5</v>
      </c>
      <c r="AD102" s="85">
        <v>2.5</v>
      </c>
      <c r="AE102" s="85">
        <v>2.5</v>
      </c>
      <c r="AF102" s="85">
        <v>-1.5</v>
      </c>
      <c r="AG102" s="85">
        <v>35.44</v>
      </c>
      <c r="AH102" s="85">
        <v>37.22</v>
      </c>
      <c r="AI102" s="14">
        <f t="shared" si="50"/>
        <v>2.3599999999999994</v>
      </c>
      <c r="AJ102" s="14">
        <f t="shared" si="51"/>
        <v>4.3799999999999955</v>
      </c>
      <c r="AL102" s="103"/>
      <c r="AN102" s="186" t="s">
        <v>466</v>
      </c>
    </row>
    <row r="103" spans="1:58" ht="12.9" thickBot="1">
      <c r="A103" s="3">
        <v>44268.718579247681</v>
      </c>
      <c r="B103" s="4" t="s">
        <v>44</v>
      </c>
      <c r="C103" s="4" t="s">
        <v>45</v>
      </c>
      <c r="D103" s="10" t="s">
        <v>57</v>
      </c>
      <c r="E103" s="4" t="s">
        <v>24</v>
      </c>
      <c r="F103" s="85">
        <v>34.5</v>
      </c>
      <c r="G103" s="85">
        <v>35.799999999999997</v>
      </c>
      <c r="H103" s="85">
        <v>34.799999999999997</v>
      </c>
      <c r="I103" s="85">
        <f t="shared" si="52"/>
        <v>35.033333333333331</v>
      </c>
      <c r="J103" s="85">
        <v>-1.5</v>
      </c>
      <c r="K103" s="85">
        <v>-1</v>
      </c>
      <c r="L103" s="85">
        <v>-1</v>
      </c>
      <c r="M103" s="85">
        <v>0</v>
      </c>
      <c r="N103" s="85">
        <v>0</v>
      </c>
      <c r="O103" s="85">
        <v>0</v>
      </c>
      <c r="P103" s="85">
        <v>0</v>
      </c>
      <c r="Q103" s="85">
        <v>33.74</v>
      </c>
      <c r="R103" s="85">
        <v>34.07</v>
      </c>
      <c r="S103" s="85">
        <v>0</v>
      </c>
      <c r="T103" s="85">
        <v>2.5</v>
      </c>
      <c r="U103" s="85">
        <v>0</v>
      </c>
      <c r="V103" s="85">
        <v>-1</v>
      </c>
      <c r="W103" s="85">
        <v>3</v>
      </c>
      <c r="X103" s="85">
        <v>2.5</v>
      </c>
      <c r="Y103" s="85">
        <v>-2</v>
      </c>
      <c r="Z103" s="85">
        <v>1</v>
      </c>
      <c r="AA103" s="85">
        <v>1.5</v>
      </c>
      <c r="AB103" s="85">
        <v>0</v>
      </c>
      <c r="AC103" s="85">
        <v>-1</v>
      </c>
      <c r="AD103" s="85">
        <v>2</v>
      </c>
      <c r="AE103" s="85">
        <v>1</v>
      </c>
      <c r="AF103" s="85">
        <v>-0.5</v>
      </c>
      <c r="AG103" s="85">
        <v>35.85</v>
      </c>
      <c r="AH103" s="85">
        <v>37.82</v>
      </c>
      <c r="AI103" s="14">
        <f t="shared" si="50"/>
        <v>2.1099999999999994</v>
      </c>
      <c r="AJ103" s="14">
        <f t="shared" si="51"/>
        <v>3.75</v>
      </c>
      <c r="AL103" s="103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  <c r="BA103" s="91"/>
      <c r="BB103" s="91"/>
      <c r="BC103" s="91"/>
      <c r="BD103" s="91"/>
      <c r="BE103" s="91"/>
      <c r="BF103" s="91"/>
    </row>
    <row r="104" spans="1:58">
      <c r="A104" s="3"/>
      <c r="B104" s="83" t="s">
        <v>272</v>
      </c>
      <c r="C104" s="81" t="s">
        <v>45</v>
      </c>
      <c r="D104" s="84" t="s">
        <v>57</v>
      </c>
      <c r="E104" s="81" t="s">
        <v>24</v>
      </c>
      <c r="F104" s="86">
        <f t="shared" ref="F104:I104" si="53">AVERAGE(F94:F103)</f>
        <v>32.75</v>
      </c>
      <c r="G104" s="86">
        <f t="shared" si="53"/>
        <v>30.110000000000003</v>
      </c>
      <c r="H104" s="86">
        <f t="shared" si="53"/>
        <v>32.409999999999997</v>
      </c>
      <c r="I104" s="86">
        <f t="shared" si="53"/>
        <v>31.756666666666671</v>
      </c>
      <c r="J104" s="86">
        <f>AVERAGE(J94:J103)</f>
        <v>-0.5</v>
      </c>
      <c r="K104" s="86">
        <f t="shared" ref="K104:AJ104" si="54">AVERAGE(K94:K103)</f>
        <v>-0.3</v>
      </c>
      <c r="L104" s="86">
        <f t="shared" si="54"/>
        <v>0.8</v>
      </c>
      <c r="M104" s="86">
        <f t="shared" si="54"/>
        <v>0.15</v>
      </c>
      <c r="N104" s="86">
        <f t="shared" si="54"/>
        <v>0.2</v>
      </c>
      <c r="O104" s="86">
        <f t="shared" si="54"/>
        <v>0.35</v>
      </c>
      <c r="P104" s="86">
        <f t="shared" si="54"/>
        <v>0.3</v>
      </c>
      <c r="Q104" s="86">
        <f t="shared" si="54"/>
        <v>33.590999999999994</v>
      </c>
      <c r="R104" s="86">
        <f t="shared" si="54"/>
        <v>33.405000000000001</v>
      </c>
      <c r="S104" s="86">
        <f t="shared" si="54"/>
        <v>0.3</v>
      </c>
      <c r="T104" s="86">
        <f t="shared" si="54"/>
        <v>1.75</v>
      </c>
      <c r="U104" s="86">
        <f t="shared" si="54"/>
        <v>0.05</v>
      </c>
      <c r="V104" s="86">
        <f t="shared" si="54"/>
        <v>-0.75</v>
      </c>
      <c r="W104" s="86">
        <f t="shared" si="54"/>
        <v>1.85</v>
      </c>
      <c r="X104" s="86">
        <f t="shared" si="54"/>
        <v>1.65</v>
      </c>
      <c r="Y104" s="86">
        <f t="shared" si="54"/>
        <v>-0.95</v>
      </c>
      <c r="Z104" s="86">
        <f t="shared" si="54"/>
        <v>0.6</v>
      </c>
      <c r="AA104" s="86">
        <f t="shared" si="54"/>
        <v>1.35</v>
      </c>
      <c r="AB104" s="86">
        <f t="shared" si="54"/>
        <v>-0.15</v>
      </c>
      <c r="AC104" s="86">
        <f t="shared" si="54"/>
        <v>-0.7</v>
      </c>
      <c r="AD104" s="86">
        <f t="shared" si="54"/>
        <v>1.2</v>
      </c>
      <c r="AE104" s="86">
        <f t="shared" si="54"/>
        <v>0.85</v>
      </c>
      <c r="AF104" s="86">
        <f t="shared" si="54"/>
        <v>-0.55000000000000004</v>
      </c>
      <c r="AG104" s="86">
        <f t="shared" si="54"/>
        <v>35.889000000000003</v>
      </c>
      <c r="AH104" s="86">
        <f t="shared" si="54"/>
        <v>36.921999999999997</v>
      </c>
      <c r="AI104" s="86">
        <f t="shared" si="54"/>
        <v>2.2979999999999992</v>
      </c>
      <c r="AJ104" s="86">
        <f t="shared" si="54"/>
        <v>3.5169999999999995</v>
      </c>
      <c r="AK104" s="102" t="s">
        <v>275</v>
      </c>
      <c r="AL104" s="106"/>
      <c r="AM104" s="190"/>
      <c r="AN104" s="92"/>
      <c r="AO104" s="308" t="s">
        <v>108</v>
      </c>
      <c r="AP104" s="304"/>
      <c r="AQ104" s="304"/>
      <c r="AR104" s="304"/>
      <c r="AS104" s="304"/>
      <c r="AT104" s="309"/>
      <c r="AU104" s="308" t="s">
        <v>109</v>
      </c>
      <c r="AV104" s="304"/>
      <c r="AW104" s="304"/>
      <c r="AX104" s="304"/>
      <c r="AY104" s="304"/>
      <c r="AZ104" s="309"/>
      <c r="BA104" s="304" t="s">
        <v>115</v>
      </c>
      <c r="BB104" s="304"/>
      <c r="BC104" s="304"/>
      <c r="BD104" s="304"/>
      <c r="BE104" s="304"/>
      <c r="BF104" s="304"/>
    </row>
    <row r="105" spans="1:58" ht="12.9" thickBot="1">
      <c r="A105" s="3"/>
      <c r="B105" s="83" t="s">
        <v>273</v>
      </c>
      <c r="C105" s="81" t="s">
        <v>45</v>
      </c>
      <c r="D105" s="84" t="s">
        <v>57</v>
      </c>
      <c r="E105" s="81" t="s">
        <v>24</v>
      </c>
      <c r="F105" s="82">
        <f>STDEVP(F94:F103)</f>
        <v>2.8893770954999969</v>
      </c>
      <c r="G105" s="82">
        <f t="shared" ref="G105:AJ105" si="55">STDEVP(G94:G103)</f>
        <v>5.8664213963880831</v>
      </c>
      <c r="H105" s="82">
        <f t="shared" si="55"/>
        <v>2.8207977594999614</v>
      </c>
      <c r="I105" s="82">
        <f t="shared" si="55"/>
        <v>3.7216797282947147</v>
      </c>
      <c r="J105" s="82">
        <f t="shared" si="55"/>
        <v>0.67082039324993692</v>
      </c>
      <c r="K105" s="82">
        <f t="shared" si="55"/>
        <v>0.45825756949558399</v>
      </c>
      <c r="L105" s="82">
        <f t="shared" si="55"/>
        <v>0.81240384046359604</v>
      </c>
      <c r="M105" s="82">
        <f t="shared" si="55"/>
        <v>0.32015621187164245</v>
      </c>
      <c r="N105" s="82">
        <f t="shared" si="55"/>
        <v>0.4</v>
      </c>
      <c r="O105" s="82">
        <f t="shared" si="55"/>
        <v>0.7433034373659253</v>
      </c>
      <c r="P105" s="82">
        <f t="shared" si="55"/>
        <v>0.67823299831252681</v>
      </c>
      <c r="Q105" s="82">
        <f t="shared" si="55"/>
        <v>0.49798493953130735</v>
      </c>
      <c r="R105" s="82">
        <f t="shared" si="55"/>
        <v>0.60526440503304113</v>
      </c>
      <c r="S105" s="82">
        <f t="shared" si="55"/>
        <v>0.2449489742783178</v>
      </c>
      <c r="T105" s="82">
        <f t="shared" si="55"/>
        <v>0.51234753829797997</v>
      </c>
      <c r="U105" s="82">
        <f t="shared" si="55"/>
        <v>0.41533119314590372</v>
      </c>
      <c r="V105" s="82">
        <f t="shared" si="55"/>
        <v>1.0781929326423914</v>
      </c>
      <c r="W105" s="82">
        <f t="shared" si="55"/>
        <v>0.70887234393789122</v>
      </c>
      <c r="X105" s="82">
        <f t="shared" si="55"/>
        <v>0.67268120235368556</v>
      </c>
      <c r="Y105" s="82">
        <f t="shared" si="55"/>
        <v>1.2338962679253065</v>
      </c>
      <c r="Z105" s="82">
        <f t="shared" si="55"/>
        <v>0.3</v>
      </c>
      <c r="AA105" s="82">
        <f t="shared" si="55"/>
        <v>0.45</v>
      </c>
      <c r="AB105" s="82">
        <f t="shared" si="55"/>
        <v>0.55000000000000004</v>
      </c>
      <c r="AC105" s="82">
        <f t="shared" si="55"/>
        <v>0.9</v>
      </c>
      <c r="AD105" s="82">
        <f t="shared" si="55"/>
        <v>0.6</v>
      </c>
      <c r="AE105" s="82">
        <f t="shared" si="55"/>
        <v>0.59371710435189584</v>
      </c>
      <c r="AF105" s="82">
        <f t="shared" si="55"/>
        <v>0.90691785736085273</v>
      </c>
      <c r="AG105" s="82">
        <f t="shared" si="55"/>
        <v>0.81838194017219135</v>
      </c>
      <c r="AH105" s="82">
        <f t="shared" si="55"/>
        <v>1.1619363149501793</v>
      </c>
      <c r="AI105" s="82">
        <f t="shared" si="55"/>
        <v>0.58892783938272053</v>
      </c>
      <c r="AJ105" s="82">
        <f t="shared" si="55"/>
        <v>0.82531266802345749</v>
      </c>
      <c r="AK105" s="101">
        <f>TTEST(AI94:AI103,AJ94:AJ103,2,1)</f>
        <v>3.4109908068199682E-4</v>
      </c>
      <c r="AL105" s="105"/>
      <c r="AM105" s="93"/>
      <c r="AN105" s="93"/>
      <c r="AO105" s="305" t="s">
        <v>156</v>
      </c>
      <c r="AP105" s="306"/>
      <c r="AQ105" s="306"/>
      <c r="AR105" s="306" t="s">
        <v>158</v>
      </c>
      <c r="AS105" s="306"/>
      <c r="AT105" s="307"/>
      <c r="AU105" s="305" t="s">
        <v>158</v>
      </c>
      <c r="AV105" s="306"/>
      <c r="AW105" s="306"/>
      <c r="AX105" s="306" t="s">
        <v>157</v>
      </c>
      <c r="AY105" s="306"/>
      <c r="AZ105" s="307"/>
      <c r="BA105" s="306" t="s">
        <v>156</v>
      </c>
      <c r="BB105" s="306"/>
      <c r="BC105" s="306"/>
      <c r="BD105" s="306" t="s">
        <v>157</v>
      </c>
      <c r="BE105" s="306"/>
      <c r="BF105" s="306"/>
    </row>
    <row r="106" spans="1:58" ht="12.9" thickTop="1">
      <c r="A106" s="3">
        <v>44266.479764479169</v>
      </c>
      <c r="B106" s="4" t="s">
        <v>36</v>
      </c>
      <c r="C106" s="4" t="s">
        <v>45</v>
      </c>
      <c r="D106" s="10" t="s">
        <v>57</v>
      </c>
      <c r="E106" s="4" t="s">
        <v>25</v>
      </c>
      <c r="F106" s="85">
        <v>24.1</v>
      </c>
      <c r="G106" s="85">
        <v>23.5</v>
      </c>
      <c r="H106" s="85">
        <v>24.5</v>
      </c>
      <c r="I106" s="85">
        <f>AVERAGE(F106:H106)</f>
        <v>24.033333333333331</v>
      </c>
      <c r="J106" s="85">
        <v>0</v>
      </c>
      <c r="K106" s="85">
        <v>0</v>
      </c>
      <c r="L106" s="85">
        <v>2</v>
      </c>
      <c r="M106" s="85">
        <v>0</v>
      </c>
      <c r="N106" s="85">
        <v>0</v>
      </c>
      <c r="O106" s="85">
        <v>2</v>
      </c>
      <c r="P106" s="85">
        <v>2</v>
      </c>
      <c r="Q106" s="85">
        <v>34.83</v>
      </c>
      <c r="R106" s="85">
        <v>34.19</v>
      </c>
      <c r="S106" s="85">
        <v>2</v>
      </c>
      <c r="T106" s="85">
        <v>3</v>
      </c>
      <c r="U106" s="85">
        <v>-1.5</v>
      </c>
      <c r="V106" s="85">
        <v>-2.5</v>
      </c>
      <c r="W106" s="85">
        <v>2.5</v>
      </c>
      <c r="X106" s="85">
        <v>2</v>
      </c>
      <c r="Y106" s="85">
        <v>-0.5</v>
      </c>
      <c r="Z106" s="85">
        <v>1.5</v>
      </c>
      <c r="AA106" s="85">
        <v>1</v>
      </c>
      <c r="AB106" s="85">
        <v>-1.5</v>
      </c>
      <c r="AC106" s="85">
        <v>-0.5</v>
      </c>
      <c r="AD106" s="85">
        <v>-1</v>
      </c>
      <c r="AE106" s="85">
        <v>-0.5</v>
      </c>
      <c r="AF106" s="85">
        <v>0.5</v>
      </c>
      <c r="AG106" s="85">
        <v>36.11</v>
      </c>
      <c r="AH106" s="85">
        <v>35.33</v>
      </c>
      <c r="AI106" s="14">
        <f>AG106-Q106</f>
        <v>1.2800000000000011</v>
      </c>
      <c r="AJ106" s="14">
        <f>AH106-R106</f>
        <v>1.1400000000000006</v>
      </c>
      <c r="AL106" s="103"/>
      <c r="AM106" s="300" t="s">
        <v>465</v>
      </c>
      <c r="AN106" s="94" t="s">
        <v>155</v>
      </c>
      <c r="AO106" s="197">
        <f>AVERAGE(M$3:M$12)</f>
        <v>0.15</v>
      </c>
      <c r="AP106" s="95" t="s">
        <v>274</v>
      </c>
      <c r="AQ106" s="187">
        <f>STDEVP(M$3:M$12)</f>
        <v>0.32015621187164245</v>
      </c>
      <c r="AR106" s="95">
        <f>AVERAGE(N$3:N$12)</f>
        <v>0.15</v>
      </c>
      <c r="AS106" s="95" t="s">
        <v>274</v>
      </c>
      <c r="AT106" s="198">
        <f>STDEVP(N$3:N$12)</f>
        <v>0.32015621187164245</v>
      </c>
      <c r="AU106" s="202">
        <f>AVERAGE(M$27:M$36)</f>
        <v>7.1428571428571425E-2</v>
      </c>
      <c r="AV106" s="97" t="s">
        <v>274</v>
      </c>
      <c r="AW106" s="187">
        <f>STDEVP(M$15:M$24)</f>
        <v>0.32015621187164245</v>
      </c>
      <c r="AX106" s="97">
        <f>AVERAGE(N$27:N$36)</f>
        <v>7.1428571428571425E-2</v>
      </c>
      <c r="AY106" s="97" t="s">
        <v>274</v>
      </c>
      <c r="AZ106" s="203">
        <f>STDEVP(N$27:N$36)</f>
        <v>0.49487165930539351</v>
      </c>
      <c r="BA106" s="97">
        <f>AVERAGE(M$15:M$24)</f>
        <v>0.15</v>
      </c>
      <c r="BB106" s="97" t="s">
        <v>274</v>
      </c>
      <c r="BC106" s="187">
        <f>STDEVP(M$15:M$24)</f>
        <v>0.32015621187164245</v>
      </c>
      <c r="BD106" s="97">
        <f>AVERAGE(N$15:N$24)</f>
        <v>0.2</v>
      </c>
      <c r="BE106" s="97" t="s">
        <v>274</v>
      </c>
      <c r="BF106" s="187">
        <f>STDEVP(N$15:N$24)</f>
        <v>0.4</v>
      </c>
    </row>
    <row r="107" spans="1:58">
      <c r="A107" s="3">
        <v>44266.592267106476</v>
      </c>
      <c r="B107" s="4" t="s">
        <v>38</v>
      </c>
      <c r="C107" s="4" t="s">
        <v>45</v>
      </c>
      <c r="D107" s="10" t="s">
        <v>57</v>
      </c>
      <c r="E107" s="4" t="s">
        <v>25</v>
      </c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7">
        <v>33.89</v>
      </c>
      <c r="R107" s="87">
        <v>33.44</v>
      </c>
      <c r="S107" s="88">
        <v>1.5</v>
      </c>
      <c r="T107" s="88">
        <v>2</v>
      </c>
      <c r="U107" s="88">
        <v>1</v>
      </c>
      <c r="V107" s="88">
        <v>1.5</v>
      </c>
      <c r="W107" s="88">
        <v>1</v>
      </c>
      <c r="X107" s="88">
        <v>1</v>
      </c>
      <c r="Y107" s="88">
        <v>-1.5</v>
      </c>
      <c r="Z107" s="88">
        <v>1</v>
      </c>
      <c r="AA107" s="88">
        <v>2</v>
      </c>
      <c r="AB107" s="88">
        <v>-1</v>
      </c>
      <c r="AC107" s="88">
        <v>-1.5</v>
      </c>
      <c r="AD107" s="88">
        <v>1.5</v>
      </c>
      <c r="AE107" s="88">
        <v>1</v>
      </c>
      <c r="AF107" s="88">
        <v>-1.5</v>
      </c>
      <c r="AG107" s="88">
        <v>37.01</v>
      </c>
      <c r="AH107" s="88">
        <v>38.32</v>
      </c>
      <c r="AI107" s="87">
        <f t="shared" ref="AI107:AI115" si="56">AG107-Q107</f>
        <v>3.1199999999999974</v>
      </c>
      <c r="AJ107" s="87">
        <f t="shared" ref="AJ107:AJ115" si="57">AH107-R107</f>
        <v>4.8800000000000026</v>
      </c>
      <c r="AL107" s="107"/>
      <c r="AM107" s="301"/>
      <c r="AN107" s="98" t="s">
        <v>154</v>
      </c>
      <c r="AO107" s="197">
        <f>AVERAGE(M$39:M$48)</f>
        <v>0.25</v>
      </c>
      <c r="AP107" s="95" t="s">
        <v>274</v>
      </c>
      <c r="AQ107" s="188">
        <f>STDEVP(N$39:N$48)</f>
        <v>0.81394102980498528</v>
      </c>
      <c r="AR107" s="95">
        <f>AVERAGE(N$39:N$48)</f>
        <v>0.25</v>
      </c>
      <c r="AS107" s="95" t="s">
        <v>274</v>
      </c>
      <c r="AT107" s="199">
        <f>STDEVP(N$39:N$48)</f>
        <v>0.81394102980498528</v>
      </c>
      <c r="AU107" s="197">
        <f>AVERAGE(M$63:M$72)</f>
        <v>0</v>
      </c>
      <c r="AV107" s="95" t="s">
        <v>274</v>
      </c>
      <c r="AW107" s="188">
        <f>STDEVP(M$63:M$72)</f>
        <v>0.70710678118654757</v>
      </c>
      <c r="AX107" s="95">
        <f>AVERAGE(N$63:N$72)</f>
        <v>-0.05</v>
      </c>
      <c r="AY107" s="95" t="s">
        <v>274</v>
      </c>
      <c r="AZ107" s="204">
        <f>STDEVP(N$63:N$72)</f>
        <v>0.61032778078668515</v>
      </c>
      <c r="BA107" s="95">
        <f>AVERAGE(M$51:M$60)</f>
        <v>-0.05</v>
      </c>
      <c r="BB107" s="95" t="s">
        <v>274</v>
      </c>
      <c r="BC107" s="188">
        <f>STDEVP(M$51:M$60)</f>
        <v>0.68738635424337602</v>
      </c>
      <c r="BD107" s="95">
        <f>AVERAGE(N$51:N$60)</f>
        <v>-0.15</v>
      </c>
      <c r="BE107" s="95" t="s">
        <v>274</v>
      </c>
      <c r="BF107" s="188">
        <f>STDEVP(N$51:N$60)</f>
        <v>0.67268120235368556</v>
      </c>
    </row>
    <row r="108" spans="1:58" ht="12.9" thickBot="1">
      <c r="A108" s="3">
        <v>44266.859069282407</v>
      </c>
      <c r="B108" s="4" t="s">
        <v>30</v>
      </c>
      <c r="C108" s="4" t="s">
        <v>45</v>
      </c>
      <c r="D108" s="10" t="s">
        <v>57</v>
      </c>
      <c r="E108" s="4" t="s">
        <v>25</v>
      </c>
      <c r="F108" s="85">
        <v>32.200000000000003</v>
      </c>
      <c r="G108" s="85">
        <v>32.200000000000003</v>
      </c>
      <c r="H108" s="85">
        <v>30.9</v>
      </c>
      <c r="I108" s="85">
        <f t="shared" ref="I108:I111" si="58">AVERAGE(F108:H108)</f>
        <v>31.766666666666669</v>
      </c>
      <c r="J108" s="85"/>
      <c r="K108" s="85"/>
      <c r="L108" s="85"/>
      <c r="M108" s="85"/>
      <c r="N108" s="85"/>
      <c r="O108" s="85"/>
      <c r="P108" s="85"/>
      <c r="Q108" s="87">
        <v>33.42</v>
      </c>
      <c r="R108" s="87">
        <v>33.299999999999997</v>
      </c>
      <c r="S108" s="85">
        <v>1</v>
      </c>
      <c r="T108" s="85">
        <v>1.5</v>
      </c>
      <c r="U108" s="85">
        <v>0.5</v>
      </c>
      <c r="V108" s="85">
        <v>1</v>
      </c>
      <c r="W108" s="85">
        <v>1</v>
      </c>
      <c r="X108" s="85">
        <v>1</v>
      </c>
      <c r="Y108" s="85">
        <v>1</v>
      </c>
      <c r="Z108" s="85">
        <v>1</v>
      </c>
      <c r="AA108" s="85">
        <v>1.5</v>
      </c>
      <c r="AB108" s="85">
        <v>1</v>
      </c>
      <c r="AC108" s="85">
        <v>1.5</v>
      </c>
      <c r="AD108" s="85">
        <v>1</v>
      </c>
      <c r="AE108" s="85">
        <v>1</v>
      </c>
      <c r="AF108" s="85">
        <v>2</v>
      </c>
      <c r="AG108" s="85">
        <v>37</v>
      </c>
      <c r="AH108" s="85">
        <v>37.299999999999997</v>
      </c>
      <c r="AI108" s="87">
        <f t="shared" si="56"/>
        <v>3.5799999999999983</v>
      </c>
      <c r="AJ108" s="87">
        <f t="shared" si="57"/>
        <v>4</v>
      </c>
      <c r="AL108" s="107"/>
      <c r="AM108" s="302"/>
      <c r="AN108" s="99" t="s">
        <v>153</v>
      </c>
      <c r="AO108" s="200">
        <f>AVERAGE(M$3:M$12,M$39:M$48)</f>
        <v>0.2</v>
      </c>
      <c r="AP108" s="100" t="s">
        <v>274</v>
      </c>
      <c r="AQ108" s="189">
        <f>STDEVP(M$3:M$12,M$39:M$48)</f>
        <v>0.62048368229954287</v>
      </c>
      <c r="AR108" s="100">
        <f>AVERAGE(N$3:N$12,N$39:N$48)</f>
        <v>0.2</v>
      </c>
      <c r="AS108" s="100" t="s">
        <v>274</v>
      </c>
      <c r="AT108" s="201">
        <f>STDEVP(N$3:N$12,N$39:N$48)</f>
        <v>0.62048368229954287</v>
      </c>
      <c r="AU108" s="200">
        <f>AVERAGE(M$27:M$36,M$63:M$72)</f>
        <v>2.9411764705882353E-2</v>
      </c>
      <c r="AV108" s="100" t="s">
        <v>274</v>
      </c>
      <c r="AW108" s="189">
        <f>STDEVP(M$27:M$36,M$63:M$72)</f>
        <v>0.62943925173625581</v>
      </c>
      <c r="AX108" s="100">
        <f>AVERAGE(N$27:N$36,N$63:N$72)</f>
        <v>0</v>
      </c>
      <c r="AY108" s="100" t="s">
        <v>274</v>
      </c>
      <c r="AZ108" s="205">
        <f>STDEVP(N$27:N$36,N$63:N$72)</f>
        <v>0.56879645899452103</v>
      </c>
      <c r="BA108" s="100">
        <f>AVERAGE(M$15:M$24,M$51:M$60)</f>
        <v>0.05</v>
      </c>
      <c r="BB108" s="100" t="s">
        <v>274</v>
      </c>
      <c r="BC108" s="189">
        <f>STDEVP(M$15:M$24,M$63:M$72)</f>
        <v>0.55396299515400849</v>
      </c>
      <c r="BD108" s="100">
        <f>AVERAGE(N$15:N$24,N$51:N$60)</f>
        <v>2.5000000000000001E-2</v>
      </c>
      <c r="BE108" s="100" t="s">
        <v>274</v>
      </c>
      <c r="BF108" s="189">
        <f>STDEVP(N$15:N$24,N$63:N$72)</f>
        <v>0.53091901453988255</v>
      </c>
    </row>
    <row r="109" spans="1:58">
      <c r="A109" s="3">
        <v>44266.86679615741</v>
      </c>
      <c r="B109" s="4" t="s">
        <v>22</v>
      </c>
      <c r="C109" s="4" t="s">
        <v>45</v>
      </c>
      <c r="D109" s="10" t="s">
        <v>57</v>
      </c>
      <c r="E109" s="4" t="s">
        <v>25</v>
      </c>
      <c r="F109" s="85">
        <v>21.8</v>
      </c>
      <c r="G109" s="85">
        <v>31.4</v>
      </c>
      <c r="H109" s="85">
        <v>31.9</v>
      </c>
      <c r="I109" s="85">
        <f t="shared" si="58"/>
        <v>28.366666666666664</v>
      </c>
      <c r="J109" s="85">
        <v>-0.5</v>
      </c>
      <c r="K109" s="85">
        <v>-0.5</v>
      </c>
      <c r="L109" s="85">
        <v>1</v>
      </c>
      <c r="M109" s="85">
        <v>0.5</v>
      </c>
      <c r="N109" s="85">
        <v>0.5</v>
      </c>
      <c r="O109" s="85">
        <v>0</v>
      </c>
      <c r="P109" s="85">
        <v>0</v>
      </c>
      <c r="Q109" s="85">
        <v>34.340000000000003</v>
      </c>
      <c r="R109" s="85">
        <v>34.33</v>
      </c>
      <c r="S109" s="85">
        <v>0.5</v>
      </c>
      <c r="T109" s="85">
        <v>1.5</v>
      </c>
      <c r="U109" s="85">
        <v>0</v>
      </c>
      <c r="V109" s="85">
        <v>-0.5</v>
      </c>
      <c r="W109" s="85">
        <v>1</v>
      </c>
      <c r="X109" s="85">
        <v>1</v>
      </c>
      <c r="Y109" s="85">
        <v>-0.5</v>
      </c>
      <c r="Z109" s="85">
        <v>1.5</v>
      </c>
      <c r="AA109" s="85">
        <v>1.5</v>
      </c>
      <c r="AB109" s="85">
        <v>-1</v>
      </c>
      <c r="AC109" s="85">
        <v>-1</v>
      </c>
      <c r="AD109" s="85">
        <v>0</v>
      </c>
      <c r="AE109" s="85">
        <v>0</v>
      </c>
      <c r="AF109" s="85">
        <v>-0.5</v>
      </c>
      <c r="AG109" s="85">
        <v>36.99</v>
      </c>
      <c r="AH109" s="85">
        <v>37.119999999999997</v>
      </c>
      <c r="AI109" s="14">
        <f t="shared" si="56"/>
        <v>2.6499999999999986</v>
      </c>
      <c r="AJ109" s="14">
        <f t="shared" si="57"/>
        <v>2.7899999999999991</v>
      </c>
      <c r="AL109" s="103"/>
      <c r="AM109" s="303" t="s">
        <v>468</v>
      </c>
      <c r="AN109" s="94" t="s">
        <v>155</v>
      </c>
      <c r="AO109" s="197">
        <f>AVERAGE(S$3:S$12)</f>
        <v>0.8</v>
      </c>
      <c r="AP109" s="95" t="s">
        <v>274</v>
      </c>
      <c r="AQ109" s="187">
        <f>STDEVP(S$3:S$12)</f>
        <v>0.45825756949558399</v>
      </c>
      <c r="AR109" s="95">
        <f>AVERAGE(T$3:T$12)</f>
        <v>1.35</v>
      </c>
      <c r="AS109" s="95" t="s">
        <v>274</v>
      </c>
      <c r="AT109" s="198">
        <f>STDEVP(T$3:T$12)</f>
        <v>0.67268120235368556</v>
      </c>
      <c r="AU109" s="202">
        <f>AVERAGE(S$27:S$36)</f>
        <v>1.05</v>
      </c>
      <c r="AV109" s="97" t="s">
        <v>274</v>
      </c>
      <c r="AW109" s="187">
        <f>STDEVP(S$15:S$24)</f>
        <v>0.2449489742783178</v>
      </c>
      <c r="AX109" s="97">
        <f>AVERAGE(T$27:T$36)</f>
        <v>1.8</v>
      </c>
      <c r="AY109" s="97" t="s">
        <v>274</v>
      </c>
      <c r="AZ109" s="203">
        <f>STDEVP(T$27:T$36)</f>
        <v>0.6</v>
      </c>
      <c r="BA109" s="97">
        <f>AVERAGE(S$15:S$24)</f>
        <v>0.3</v>
      </c>
      <c r="BB109" s="97" t="s">
        <v>274</v>
      </c>
      <c r="BC109" s="187">
        <f>STDEVP(S$15:S$24)</f>
        <v>0.2449489742783178</v>
      </c>
      <c r="BD109" s="97">
        <f>AVERAGE(T$15:T$24)</f>
        <v>1.75</v>
      </c>
      <c r="BE109" s="97" t="s">
        <v>274</v>
      </c>
      <c r="BF109" s="187">
        <f>STDEVP(T$15:T$24)</f>
        <v>0.51234753829797997</v>
      </c>
    </row>
    <row r="110" spans="1:58">
      <c r="A110" s="3">
        <v>44267.464630277776</v>
      </c>
      <c r="B110" s="4" t="s">
        <v>35</v>
      </c>
      <c r="C110" s="4" t="s">
        <v>45</v>
      </c>
      <c r="D110" s="10" t="s">
        <v>57</v>
      </c>
      <c r="E110" s="4" t="s">
        <v>25</v>
      </c>
      <c r="F110" s="85">
        <v>33.9</v>
      </c>
      <c r="G110" s="85">
        <v>33.9</v>
      </c>
      <c r="H110" s="85">
        <v>33.299999999999997</v>
      </c>
      <c r="I110" s="85">
        <f t="shared" si="58"/>
        <v>33.699999999999996</v>
      </c>
      <c r="J110" s="85">
        <v>-0.5</v>
      </c>
      <c r="K110" s="85">
        <v>-0.5</v>
      </c>
      <c r="L110" s="85">
        <v>1</v>
      </c>
      <c r="M110" s="85">
        <v>0</v>
      </c>
      <c r="N110" s="85">
        <v>0</v>
      </c>
      <c r="O110" s="85">
        <v>0</v>
      </c>
      <c r="P110" s="85">
        <v>0</v>
      </c>
      <c r="Q110" s="85">
        <v>33.770000000000003</v>
      </c>
      <c r="R110" s="85">
        <v>33.78</v>
      </c>
      <c r="S110" s="85">
        <v>1.5</v>
      </c>
      <c r="T110" s="85">
        <v>1</v>
      </c>
      <c r="U110" s="85">
        <v>-2</v>
      </c>
      <c r="V110" s="85">
        <v>-1.5</v>
      </c>
      <c r="W110" s="85">
        <v>-0.5</v>
      </c>
      <c r="X110" s="85">
        <v>-0.5</v>
      </c>
      <c r="Y110" s="85">
        <v>0.5</v>
      </c>
      <c r="Z110" s="85">
        <v>2</v>
      </c>
      <c r="AA110" s="85">
        <v>2</v>
      </c>
      <c r="AB110" s="85">
        <v>-2</v>
      </c>
      <c r="AC110" s="85">
        <v>-2</v>
      </c>
      <c r="AD110" s="85">
        <v>0</v>
      </c>
      <c r="AE110" s="85">
        <v>0</v>
      </c>
      <c r="AF110" s="85">
        <v>0</v>
      </c>
      <c r="AG110" s="85">
        <v>37.44</v>
      </c>
      <c r="AH110" s="85">
        <v>38.68</v>
      </c>
      <c r="AI110" s="14">
        <f t="shared" si="56"/>
        <v>3.6699999999999946</v>
      </c>
      <c r="AJ110" s="14">
        <f t="shared" si="57"/>
        <v>4.8999999999999986</v>
      </c>
      <c r="AL110" s="103"/>
      <c r="AM110" s="301"/>
      <c r="AN110" s="98" t="s">
        <v>154</v>
      </c>
      <c r="AO110" s="197">
        <f>AVERAGE(S$39:S$48)</f>
        <v>0.7</v>
      </c>
      <c r="AP110" s="95" t="s">
        <v>274</v>
      </c>
      <c r="AQ110" s="188">
        <f>STDEVP(S$39:S$48)</f>
        <v>0.6</v>
      </c>
      <c r="AR110" s="95">
        <f>AVERAGE(T$39:T$48)</f>
        <v>0.95</v>
      </c>
      <c r="AS110" s="95" t="s">
        <v>274</v>
      </c>
      <c r="AT110" s="199">
        <f>STDEVP(T$39:T$48)</f>
        <v>0.72284161474004804</v>
      </c>
      <c r="AU110" s="197">
        <f>AVERAGE(S$63:S$72)</f>
        <v>0.9</v>
      </c>
      <c r="AV110" s="95" t="s">
        <v>274</v>
      </c>
      <c r="AW110" s="188">
        <f>STDEVP(S$63:S$72)</f>
        <v>0.66332495807107994</v>
      </c>
      <c r="AX110" s="95">
        <f>AVERAGE(T$63:T$72)</f>
        <v>1.95</v>
      </c>
      <c r="AY110" s="95" t="s">
        <v>274</v>
      </c>
      <c r="AZ110" s="204">
        <f>STDEVP(T$63:T$72)</f>
        <v>0.47169905660283018</v>
      </c>
      <c r="BA110" s="95">
        <f>AVERAGE(S$51:S$60)</f>
        <v>0.15</v>
      </c>
      <c r="BB110" s="95" t="s">
        <v>274</v>
      </c>
      <c r="BC110" s="188">
        <f>STDEVP(S$51:S$60)</f>
        <v>0.229128784747792</v>
      </c>
      <c r="BD110" s="95">
        <f>AVERAGE(T$51:T$60)</f>
        <v>1.65</v>
      </c>
      <c r="BE110" s="95" t="s">
        <v>274</v>
      </c>
      <c r="BF110" s="188">
        <f>STDEVP(T$51:T$60)</f>
        <v>0.50249378105604448</v>
      </c>
    </row>
    <row r="111" spans="1:58" ht="12.9" thickBot="1">
      <c r="A111" s="3">
        <v>44267.582046134259</v>
      </c>
      <c r="B111" s="4" t="s">
        <v>40</v>
      </c>
      <c r="C111" s="4" t="s">
        <v>45</v>
      </c>
      <c r="D111" s="10" t="s">
        <v>57</v>
      </c>
      <c r="E111" s="4" t="s">
        <v>25</v>
      </c>
      <c r="F111" s="85">
        <v>34.200000000000003</v>
      </c>
      <c r="G111" s="85">
        <v>33</v>
      </c>
      <c r="H111" s="85">
        <v>33.299999999999997</v>
      </c>
      <c r="I111" s="85">
        <f t="shared" si="58"/>
        <v>33.5</v>
      </c>
      <c r="J111" s="85">
        <v>-1</v>
      </c>
      <c r="K111" s="85">
        <v>-0.5</v>
      </c>
      <c r="L111" s="85">
        <v>0</v>
      </c>
      <c r="M111" s="85">
        <v>0.5</v>
      </c>
      <c r="N111" s="85">
        <v>0.5</v>
      </c>
      <c r="O111" s="85">
        <v>-0.5</v>
      </c>
      <c r="P111" s="85">
        <v>-0.5</v>
      </c>
      <c r="Q111" s="85">
        <v>34.07</v>
      </c>
      <c r="R111" s="85">
        <v>33.72</v>
      </c>
      <c r="S111" s="85">
        <v>1</v>
      </c>
      <c r="T111" s="85">
        <v>1.5</v>
      </c>
      <c r="U111" s="85">
        <v>-1</v>
      </c>
      <c r="V111" s="85">
        <v>-1.5</v>
      </c>
      <c r="W111" s="85">
        <v>1.5</v>
      </c>
      <c r="X111" s="85">
        <v>1</v>
      </c>
      <c r="Y111" s="85">
        <v>-1.5</v>
      </c>
      <c r="Z111" s="85">
        <v>1</v>
      </c>
      <c r="AA111" s="85">
        <v>1.5</v>
      </c>
      <c r="AB111" s="85">
        <v>-0.5</v>
      </c>
      <c r="AC111" s="85">
        <v>-1</v>
      </c>
      <c r="AD111" s="85">
        <v>1</v>
      </c>
      <c r="AE111" s="85">
        <v>1</v>
      </c>
      <c r="AF111" s="85">
        <v>-1</v>
      </c>
      <c r="AG111" s="85">
        <v>36.81</v>
      </c>
      <c r="AH111" s="85">
        <v>37.770000000000003</v>
      </c>
      <c r="AI111" s="14">
        <f t="shared" si="56"/>
        <v>2.740000000000002</v>
      </c>
      <c r="AJ111" s="14">
        <f t="shared" si="57"/>
        <v>4.0500000000000043</v>
      </c>
      <c r="AL111" s="103"/>
      <c r="AM111" s="302"/>
      <c r="AN111" s="99" t="s">
        <v>153</v>
      </c>
      <c r="AO111" s="200">
        <f>AVERAGE(S$3:S$12,S$39:S$48)</f>
        <v>0.75</v>
      </c>
      <c r="AP111" s="100" t="s">
        <v>274</v>
      </c>
      <c r="AQ111" s="189">
        <f>STDEVP(S$3:S$12,S$39:S$48)</f>
        <v>0.53619026473818043</v>
      </c>
      <c r="AR111" s="100">
        <f>AVERAGE(T$3:T$12,T$39:T$48)</f>
        <v>1.1499999999999999</v>
      </c>
      <c r="AS111" s="100" t="s">
        <v>274</v>
      </c>
      <c r="AT111" s="201">
        <f>STDEVP(T$3:T$12,T$39:T$48)</f>
        <v>0.72629195231669752</v>
      </c>
      <c r="AU111" s="200">
        <f>AVERAGE(S$27:S$36,S$63:S$72)</f>
        <v>0.97499999999999998</v>
      </c>
      <c r="AV111" s="100" t="s">
        <v>274</v>
      </c>
      <c r="AW111" s="189">
        <f>STDEVP(S$27:S$36,S$63:S$72)</f>
        <v>0.60156047077579822</v>
      </c>
      <c r="AX111" s="100">
        <f>AVERAGE(T$27:T$36,T$63:T$72)</f>
        <v>1.875</v>
      </c>
      <c r="AY111" s="100" t="s">
        <v>274</v>
      </c>
      <c r="AZ111" s="205">
        <f>STDEVP(T$27:T$36,T$63:T$72)</f>
        <v>0.54486236794258425</v>
      </c>
      <c r="BA111" s="100">
        <f>AVERAGE(S$15:S$24,S$51:S$60)</f>
        <v>0.22500000000000001</v>
      </c>
      <c r="BB111" s="100" t="s">
        <v>274</v>
      </c>
      <c r="BC111" s="189">
        <f>STDEVP(S$15:S$24,S$63:S$72)</f>
        <v>0.5830951894845301</v>
      </c>
      <c r="BD111" s="100">
        <f>AVERAGE(T$15:T$24,T$51:T$60)</f>
        <v>1.7</v>
      </c>
      <c r="BE111" s="100" t="s">
        <v>274</v>
      </c>
      <c r="BF111" s="189">
        <f>STDEVP(T$15:T$24,T$63:T$72)</f>
        <v>0.50249378105604448</v>
      </c>
    </row>
    <row r="112" spans="1:58">
      <c r="A112" s="3">
        <v>44267.699240381946</v>
      </c>
      <c r="B112" s="4" t="s">
        <v>31</v>
      </c>
      <c r="C112" s="4" t="s">
        <v>45</v>
      </c>
      <c r="D112" s="10" t="s">
        <v>57</v>
      </c>
      <c r="E112" s="4" t="s">
        <v>25</v>
      </c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7">
        <v>34.1</v>
      </c>
      <c r="R112" s="87">
        <v>33.700000000000003</v>
      </c>
      <c r="S112" s="85">
        <v>0</v>
      </c>
      <c r="T112" s="85">
        <v>1</v>
      </c>
      <c r="U112" s="85">
        <v>0</v>
      </c>
      <c r="V112" s="85">
        <v>1</v>
      </c>
      <c r="W112" s="85">
        <v>1</v>
      </c>
      <c r="X112" s="85">
        <v>1</v>
      </c>
      <c r="Y112" s="85">
        <v>0.5</v>
      </c>
      <c r="Z112" s="85">
        <v>0.5</v>
      </c>
      <c r="AA112" s="85">
        <v>1.5</v>
      </c>
      <c r="AB112" s="85">
        <v>0.5</v>
      </c>
      <c r="AC112" s="85">
        <v>1.5</v>
      </c>
      <c r="AD112" s="85">
        <v>1.5</v>
      </c>
      <c r="AE112" s="85">
        <v>1</v>
      </c>
      <c r="AF112" s="85">
        <v>0.5</v>
      </c>
      <c r="AG112" s="85">
        <v>37.299999999999997</v>
      </c>
      <c r="AH112" s="85">
        <v>38</v>
      </c>
      <c r="AI112" s="87">
        <f t="shared" si="56"/>
        <v>3.1999999999999957</v>
      </c>
      <c r="AJ112" s="87">
        <f t="shared" si="57"/>
        <v>4.2999999999999972</v>
      </c>
      <c r="AL112" s="107"/>
      <c r="AM112" s="303" t="s">
        <v>469</v>
      </c>
      <c r="AN112" s="94" t="s">
        <v>155</v>
      </c>
      <c r="AO112" s="197">
        <f>AVERAGE(Z$3:Z$12)</f>
        <v>0.95</v>
      </c>
      <c r="AP112" s="95" t="s">
        <v>274</v>
      </c>
      <c r="AQ112" s="187">
        <f>STDEVP(Z$3:Z$12)</f>
        <v>0.52201532544552753</v>
      </c>
      <c r="AR112" s="95">
        <f>AVERAGE(AA$3:AA$12)</f>
        <v>1.65</v>
      </c>
      <c r="AS112" s="95" t="s">
        <v>274</v>
      </c>
      <c r="AT112" s="198">
        <f>STDEVP(AA$3:AA$12)</f>
        <v>0.50249378105604448</v>
      </c>
      <c r="AU112" s="202">
        <f>AVERAGE(Z$27:Z$36)</f>
        <v>1.4</v>
      </c>
      <c r="AV112" s="97" t="s">
        <v>274</v>
      </c>
      <c r="AW112" s="187">
        <f>STDEVP(Z$15:Z$24)</f>
        <v>0.3</v>
      </c>
      <c r="AX112" s="97">
        <f>AVERAGE(AA$27:AA$36)</f>
        <v>1.8</v>
      </c>
      <c r="AY112" s="97" t="s">
        <v>274</v>
      </c>
      <c r="AZ112" s="203">
        <f>STDEVP(AA$27:AA$36)</f>
        <v>0.50990195135927852</v>
      </c>
      <c r="BA112" s="97">
        <f>AVERAGE(Z$15:Z$24)</f>
        <v>0.6</v>
      </c>
      <c r="BB112" s="97" t="s">
        <v>274</v>
      </c>
      <c r="BC112" s="187">
        <f>STDEVP(Z$15:Z$24)</f>
        <v>0.3</v>
      </c>
      <c r="BD112" s="97">
        <f>AVERAGE(AA$15:AA$24)</f>
        <v>1.35</v>
      </c>
      <c r="BE112" s="97" t="s">
        <v>274</v>
      </c>
      <c r="BF112" s="187">
        <f>STDEVP(AA$15:AA$24)</f>
        <v>0.45</v>
      </c>
    </row>
    <row r="113" spans="1:58">
      <c r="A113" s="3">
        <v>44268.473876446762</v>
      </c>
      <c r="B113" s="4" t="s">
        <v>46</v>
      </c>
      <c r="C113" s="4" t="s">
        <v>45</v>
      </c>
      <c r="D113" s="10" t="s">
        <v>57</v>
      </c>
      <c r="E113" s="4" t="s">
        <v>25</v>
      </c>
      <c r="F113" s="85">
        <v>36.1</v>
      </c>
      <c r="G113" s="85">
        <v>35.299999999999997</v>
      </c>
      <c r="H113" s="85">
        <v>36</v>
      </c>
      <c r="I113" s="85">
        <f t="shared" ref="I113:I115" si="59">AVERAGE(F113:H113)</f>
        <v>35.800000000000004</v>
      </c>
      <c r="J113" s="85">
        <v>-0.5</v>
      </c>
      <c r="K113" s="85">
        <v>-0.5</v>
      </c>
      <c r="L113" s="85">
        <v>1</v>
      </c>
      <c r="M113" s="85">
        <v>-1</v>
      </c>
      <c r="N113" s="85">
        <v>-1</v>
      </c>
      <c r="O113" s="85">
        <v>0</v>
      </c>
      <c r="P113" s="85">
        <v>0</v>
      </c>
      <c r="Q113" s="85">
        <v>32.74</v>
      </c>
      <c r="R113" s="85">
        <v>32.78</v>
      </c>
      <c r="S113" s="85">
        <v>1</v>
      </c>
      <c r="T113" s="85">
        <v>2</v>
      </c>
      <c r="U113" s="85">
        <v>0</v>
      </c>
      <c r="V113" s="85">
        <v>0</v>
      </c>
      <c r="W113" s="85">
        <v>1</v>
      </c>
      <c r="X113" s="85">
        <v>1</v>
      </c>
      <c r="Y113" s="85">
        <v>0</v>
      </c>
      <c r="Z113" s="85">
        <v>2</v>
      </c>
      <c r="AA113" s="85">
        <v>2</v>
      </c>
      <c r="AB113" s="85">
        <v>-1</v>
      </c>
      <c r="AC113" s="85">
        <v>-1</v>
      </c>
      <c r="AD113" s="85">
        <v>0</v>
      </c>
      <c r="AE113" s="85">
        <v>0</v>
      </c>
      <c r="AF113" s="85">
        <v>0</v>
      </c>
      <c r="AG113" s="85">
        <v>35.130000000000003</v>
      </c>
      <c r="AH113" s="85">
        <v>36.65</v>
      </c>
      <c r="AI113" s="14">
        <f t="shared" si="56"/>
        <v>2.3900000000000006</v>
      </c>
      <c r="AJ113" s="14">
        <f t="shared" si="57"/>
        <v>3.8699999999999974</v>
      </c>
      <c r="AL113" s="103"/>
      <c r="AM113" s="301"/>
      <c r="AN113" s="98" t="s">
        <v>154</v>
      </c>
      <c r="AO113" s="197">
        <f>AVERAGE(Z$39:Z$48)</f>
        <v>1</v>
      </c>
      <c r="AP113" s="95" t="s">
        <v>274</v>
      </c>
      <c r="AQ113" s="188">
        <f>STDEVP(Z$39:Z$48)</f>
        <v>0.70710678118654757</v>
      </c>
      <c r="AR113" s="95">
        <f>AVERAGE(AA$39:AA$48)</f>
        <v>1.1000000000000001</v>
      </c>
      <c r="AS113" s="95" t="s">
        <v>274</v>
      </c>
      <c r="AT113" s="199">
        <f>STDEVP(AA$39:AA$48)</f>
        <v>0.4898979485566356</v>
      </c>
      <c r="AU113" s="197">
        <f>AVERAGE(Z$63:Z$72)</f>
        <v>1.25</v>
      </c>
      <c r="AV113" s="95" t="s">
        <v>274</v>
      </c>
      <c r="AW113" s="188">
        <f>STDEVP(Z$63:Z$72)</f>
        <v>0.68007352543677213</v>
      </c>
      <c r="AX113" s="95">
        <f>AVERAGE(AA$63:AA$72)</f>
        <v>1.7</v>
      </c>
      <c r="AY113" s="95" t="s">
        <v>274</v>
      </c>
      <c r="AZ113" s="204">
        <f>STDEVP(AA$63:AA$72)</f>
        <v>0.6</v>
      </c>
      <c r="BA113" s="95">
        <f>AVERAGE(Z$51:Z$60)</f>
        <v>0.7</v>
      </c>
      <c r="BB113" s="95" t="s">
        <v>274</v>
      </c>
      <c r="BC113" s="188">
        <f>STDEVP(Z$51:Z$60)</f>
        <v>0.6</v>
      </c>
      <c r="BD113" s="95">
        <f>AVERAGE(AA$51:AA$60)</f>
        <v>1.1499999999999999</v>
      </c>
      <c r="BE113" s="95" t="s">
        <v>274</v>
      </c>
      <c r="BF113" s="188">
        <f>STDEVP(AA$51:AA$60)</f>
        <v>0.59371710435189584</v>
      </c>
    </row>
    <row r="114" spans="1:58" ht="12.9" thickBot="1">
      <c r="A114" s="3">
        <v>44268.697678622688</v>
      </c>
      <c r="B114" s="4" t="s">
        <v>43</v>
      </c>
      <c r="C114" s="4" t="s">
        <v>45</v>
      </c>
      <c r="D114" s="10" t="s">
        <v>57</v>
      </c>
      <c r="E114" s="4" t="s">
        <v>25</v>
      </c>
      <c r="F114" s="85">
        <v>35.1</v>
      </c>
      <c r="G114" s="85">
        <v>39.799999999999997</v>
      </c>
      <c r="H114" s="85">
        <v>38.700000000000003</v>
      </c>
      <c r="I114" s="85">
        <f t="shared" si="59"/>
        <v>37.866666666666667</v>
      </c>
      <c r="J114" s="85">
        <v>0</v>
      </c>
      <c r="K114" s="85">
        <v>0</v>
      </c>
      <c r="L114" s="85">
        <v>2</v>
      </c>
      <c r="M114" s="85">
        <v>0.5</v>
      </c>
      <c r="N114" s="85">
        <v>0.5</v>
      </c>
      <c r="O114" s="85">
        <v>0</v>
      </c>
      <c r="P114" s="85">
        <v>0</v>
      </c>
      <c r="Q114" s="85">
        <v>32.28</v>
      </c>
      <c r="R114" s="85">
        <v>33.39</v>
      </c>
      <c r="S114" s="85">
        <v>1</v>
      </c>
      <c r="T114" s="85">
        <v>2</v>
      </c>
      <c r="U114" s="85">
        <v>-0.5</v>
      </c>
      <c r="V114" s="85">
        <v>-1</v>
      </c>
      <c r="W114" s="85">
        <v>1.5</v>
      </c>
      <c r="X114" s="85">
        <v>1.5</v>
      </c>
      <c r="Y114" s="85">
        <v>-1</v>
      </c>
      <c r="Z114" s="85">
        <v>1</v>
      </c>
      <c r="AA114" s="85">
        <v>2</v>
      </c>
      <c r="AB114" s="85">
        <v>-1</v>
      </c>
      <c r="AC114" s="85">
        <v>-1.5</v>
      </c>
      <c r="AD114" s="85">
        <v>1.5</v>
      </c>
      <c r="AE114" s="85">
        <v>1.5</v>
      </c>
      <c r="AF114" s="85">
        <v>-1</v>
      </c>
      <c r="AG114" s="85">
        <v>36.200000000000003</v>
      </c>
      <c r="AH114" s="85">
        <v>37.4</v>
      </c>
      <c r="AI114" s="14">
        <f t="shared" si="56"/>
        <v>3.9200000000000017</v>
      </c>
      <c r="AJ114" s="14">
        <f t="shared" si="57"/>
        <v>4.009999999999998</v>
      </c>
      <c r="AL114" s="103"/>
      <c r="AM114" s="302"/>
      <c r="AN114" s="99" t="s">
        <v>153</v>
      </c>
      <c r="AO114" s="200">
        <f>AVERAGE(Z$3:Z$12,Z$39:Z$48)</f>
        <v>0.97499999999999998</v>
      </c>
      <c r="AP114" s="100" t="s">
        <v>274</v>
      </c>
      <c r="AQ114" s="189">
        <f>STDEVP(Z$3:Z$12,Z$39:Z$48)</f>
        <v>0.62199276523123648</v>
      </c>
      <c r="AR114" s="100">
        <f>AVERAGE(AA$3:AA$12,AA$39:AA$48)</f>
        <v>1.375</v>
      </c>
      <c r="AS114" s="100" t="s">
        <v>274</v>
      </c>
      <c r="AT114" s="201">
        <f>STDEVP(AA$3:AA$12,AA$39:AA$48)</f>
        <v>0.56734028589551089</v>
      </c>
      <c r="AU114" s="200">
        <f>AVERAGE(Z$27:Z$36,Z$63:Z$72)</f>
        <v>1.325</v>
      </c>
      <c r="AV114" s="100" t="s">
        <v>274</v>
      </c>
      <c r="AW114" s="189">
        <f>STDEVP(Z$27:Z$36,Z$63:Z$72)</f>
        <v>0.63786754110865362</v>
      </c>
      <c r="AX114" s="100">
        <f>AVERAGE(AA$27:AA$36,AA$63:AA$72)</f>
        <v>1.75</v>
      </c>
      <c r="AY114" s="100" t="s">
        <v>274</v>
      </c>
      <c r="AZ114" s="205">
        <f>STDEVP(AA$27:AA$36,AA$63:AA$72)</f>
        <v>0.55901699437494745</v>
      </c>
      <c r="BA114" s="100">
        <f>AVERAGE(Z$15:Z$24,Z$51:Z$60)</f>
        <v>0.65</v>
      </c>
      <c r="BB114" s="100" t="s">
        <v>274</v>
      </c>
      <c r="BC114" s="189">
        <f>STDEVP(Z$15:Z$24,Z$63:Z$72)</f>
        <v>0.61796035471541377</v>
      </c>
      <c r="BD114" s="100">
        <f>AVERAGE(AA$15:AA$24,AA$51:AA$60)</f>
        <v>1.25</v>
      </c>
      <c r="BE114" s="100" t="s">
        <v>274</v>
      </c>
      <c r="BF114" s="189">
        <f>STDEVP(AA$15:AA$24,AA$63:AA$72)</f>
        <v>0.55845769759221697</v>
      </c>
    </row>
    <row r="115" spans="1:58">
      <c r="A115" s="3">
        <v>44268.704566805551</v>
      </c>
      <c r="B115" s="4" t="s">
        <v>44</v>
      </c>
      <c r="C115" s="4" t="s">
        <v>45</v>
      </c>
      <c r="D115" s="10" t="s">
        <v>57</v>
      </c>
      <c r="E115" s="4" t="s">
        <v>25</v>
      </c>
      <c r="F115" s="85">
        <v>36.200000000000003</v>
      </c>
      <c r="G115" s="85">
        <v>39.299999999999997</v>
      </c>
      <c r="H115" s="85">
        <v>36.200000000000003</v>
      </c>
      <c r="I115" s="85">
        <f t="shared" si="59"/>
        <v>37.233333333333334</v>
      </c>
      <c r="J115" s="85">
        <v>-1.5</v>
      </c>
      <c r="K115" s="85">
        <v>-1</v>
      </c>
      <c r="L115" s="85">
        <v>2</v>
      </c>
      <c r="M115" s="85">
        <v>0</v>
      </c>
      <c r="N115" s="85">
        <v>0</v>
      </c>
      <c r="O115" s="85">
        <v>0</v>
      </c>
      <c r="P115" s="85">
        <v>0</v>
      </c>
      <c r="Q115" s="85">
        <v>33.82</v>
      </c>
      <c r="R115" s="85">
        <v>34.28</v>
      </c>
      <c r="S115" s="85">
        <v>1</v>
      </c>
      <c r="T115" s="85">
        <v>2.5</v>
      </c>
      <c r="U115" s="85">
        <v>-0.5</v>
      </c>
      <c r="V115" s="85">
        <v>-1</v>
      </c>
      <c r="W115" s="85">
        <v>1.5</v>
      </c>
      <c r="X115" s="85">
        <v>2</v>
      </c>
      <c r="Y115" s="85">
        <v>-1</v>
      </c>
      <c r="Z115" s="85">
        <v>2.5</v>
      </c>
      <c r="AA115" s="85">
        <v>3</v>
      </c>
      <c r="AB115" s="85">
        <v>-1</v>
      </c>
      <c r="AC115" s="85">
        <v>-2</v>
      </c>
      <c r="AD115" s="85">
        <v>3</v>
      </c>
      <c r="AE115" s="85">
        <v>2</v>
      </c>
      <c r="AF115" s="85">
        <v>-2</v>
      </c>
      <c r="AG115" s="85">
        <v>36.67</v>
      </c>
      <c r="AH115" s="85">
        <v>38.119999999999997</v>
      </c>
      <c r="AI115" s="14">
        <f t="shared" si="56"/>
        <v>2.8500000000000014</v>
      </c>
      <c r="AJ115" s="14">
        <f t="shared" si="57"/>
        <v>3.8399999999999963</v>
      </c>
      <c r="AL115" s="103"/>
      <c r="AM115" s="265"/>
      <c r="AN115" s="98"/>
      <c r="AO115" s="95"/>
      <c r="AP115" s="95"/>
      <c r="AQ115" s="188"/>
      <c r="AR115" s="95"/>
      <c r="AS115" s="95"/>
      <c r="AT115" s="95"/>
      <c r="AU115" s="95"/>
      <c r="AV115" s="95"/>
      <c r="AW115" s="188"/>
      <c r="AX115" s="95"/>
      <c r="AY115" s="95"/>
      <c r="AZ115" s="188"/>
      <c r="BA115" s="95"/>
      <c r="BB115" s="95"/>
      <c r="BC115" s="188"/>
      <c r="BD115" s="95"/>
      <c r="BE115" s="95"/>
      <c r="BF115" s="188"/>
    </row>
    <row r="116" spans="1:58">
      <c r="A116" s="3"/>
      <c r="B116" s="83" t="s">
        <v>272</v>
      </c>
      <c r="C116" s="81" t="s">
        <v>45</v>
      </c>
      <c r="D116" s="84" t="s">
        <v>57</v>
      </c>
      <c r="E116" s="81" t="s">
        <v>25</v>
      </c>
      <c r="F116" s="86">
        <f t="shared" ref="F116:AJ116" si="60">AVERAGE(F106:F115)</f>
        <v>31.699999999999996</v>
      </c>
      <c r="G116" s="86">
        <f t="shared" si="60"/>
        <v>33.550000000000004</v>
      </c>
      <c r="H116" s="86">
        <f t="shared" si="60"/>
        <v>33.099999999999994</v>
      </c>
      <c r="I116" s="86">
        <f t="shared" si="60"/>
        <v>32.783333333333331</v>
      </c>
      <c r="J116" s="86">
        <f t="shared" si="60"/>
        <v>-0.5714285714285714</v>
      </c>
      <c r="K116" s="86">
        <f t="shared" si="60"/>
        <v>-0.42857142857142855</v>
      </c>
      <c r="L116" s="86">
        <f t="shared" si="60"/>
        <v>1.2857142857142858</v>
      </c>
      <c r="M116" s="86">
        <f t="shared" si="60"/>
        <v>7.1428571428571425E-2</v>
      </c>
      <c r="N116" s="86">
        <f t="shared" si="60"/>
        <v>7.1428571428571425E-2</v>
      </c>
      <c r="O116" s="86">
        <f t="shared" si="60"/>
        <v>0.21428571428571427</v>
      </c>
      <c r="P116" s="86">
        <f t="shared" si="60"/>
        <v>0.21428571428571427</v>
      </c>
      <c r="Q116" s="86">
        <f t="shared" si="60"/>
        <v>33.726000000000006</v>
      </c>
      <c r="R116" s="86">
        <f t="shared" si="60"/>
        <v>33.690999999999995</v>
      </c>
      <c r="S116" s="86">
        <f t="shared" si="60"/>
        <v>1.05</v>
      </c>
      <c r="T116" s="86">
        <f t="shared" si="60"/>
        <v>1.8</v>
      </c>
      <c r="U116" s="86">
        <f t="shared" si="60"/>
        <v>-0.4</v>
      </c>
      <c r="V116" s="86">
        <f t="shared" si="60"/>
        <v>-0.45</v>
      </c>
      <c r="W116" s="86">
        <f t="shared" si="60"/>
        <v>1.1499999999999999</v>
      </c>
      <c r="X116" s="86">
        <f t="shared" si="60"/>
        <v>1.1000000000000001</v>
      </c>
      <c r="Y116" s="86">
        <f t="shared" si="60"/>
        <v>-0.4</v>
      </c>
      <c r="Z116" s="86">
        <f t="shared" si="60"/>
        <v>1.4</v>
      </c>
      <c r="AA116" s="86">
        <f t="shared" si="60"/>
        <v>1.8</v>
      </c>
      <c r="AB116" s="86">
        <f t="shared" si="60"/>
        <v>-0.75</v>
      </c>
      <c r="AC116" s="86">
        <f t="shared" si="60"/>
        <v>-0.75</v>
      </c>
      <c r="AD116" s="86">
        <f t="shared" si="60"/>
        <v>0.85</v>
      </c>
      <c r="AE116" s="86">
        <f t="shared" si="60"/>
        <v>0.7</v>
      </c>
      <c r="AF116" s="86">
        <f t="shared" si="60"/>
        <v>-0.3</v>
      </c>
      <c r="AG116" s="86">
        <f t="shared" si="60"/>
        <v>36.666000000000004</v>
      </c>
      <c r="AH116" s="86">
        <f t="shared" si="60"/>
        <v>37.468999999999994</v>
      </c>
      <c r="AI116" s="86">
        <f t="shared" si="60"/>
        <v>2.9399999999999991</v>
      </c>
      <c r="AJ116" s="86">
        <f t="shared" si="60"/>
        <v>3.7779999999999996</v>
      </c>
      <c r="AK116" s="102" t="s">
        <v>275</v>
      </c>
      <c r="AL116" s="106"/>
      <c r="AM116" s="196" t="s">
        <v>276</v>
      </c>
      <c r="AN116" s="98"/>
      <c r="AO116" s="95"/>
      <c r="AP116" s="95"/>
      <c r="AQ116" s="188"/>
      <c r="AR116" s="95"/>
      <c r="AS116" s="95"/>
      <c r="AT116" s="95"/>
      <c r="AU116" s="95"/>
      <c r="AV116" s="95"/>
      <c r="AW116" s="188"/>
      <c r="AX116" s="95"/>
      <c r="AY116" s="95"/>
      <c r="AZ116" s="188"/>
      <c r="BA116" s="95"/>
      <c r="BB116" s="95"/>
      <c r="BC116" s="188"/>
      <c r="BD116" s="95"/>
      <c r="BE116" s="95"/>
      <c r="BF116" s="188"/>
    </row>
    <row r="117" spans="1:58">
      <c r="A117" s="3"/>
      <c r="B117" s="83" t="s">
        <v>273</v>
      </c>
      <c r="C117" s="81" t="s">
        <v>45</v>
      </c>
      <c r="D117" s="84" t="s">
        <v>57</v>
      </c>
      <c r="E117" s="81" t="s">
        <v>25</v>
      </c>
      <c r="F117" s="82">
        <f>STDEVP(F106:F115)</f>
        <v>5.2235045706881911</v>
      </c>
      <c r="G117" s="82">
        <f>STDEVP(G106:G115)</f>
        <v>4.7835656157305859</v>
      </c>
      <c r="H117" s="82">
        <f t="shared" ref="H117:AJ117" si="61">STDEVP(H106:H115)</f>
        <v>4.0264748850576879</v>
      </c>
      <c r="I117" s="82">
        <f t="shared" si="61"/>
        <v>4.376071297408223</v>
      </c>
      <c r="J117" s="82">
        <f t="shared" si="61"/>
        <v>0.49487165930539351</v>
      </c>
      <c r="K117" s="82">
        <f t="shared" si="61"/>
        <v>0.31943828249996997</v>
      </c>
      <c r="L117" s="82">
        <f t="shared" si="61"/>
        <v>0.6998542122237652</v>
      </c>
      <c r="M117" s="82">
        <f t="shared" si="61"/>
        <v>0.49487165930539351</v>
      </c>
      <c r="N117" s="82">
        <f t="shared" si="61"/>
        <v>0.49487165930539351</v>
      </c>
      <c r="O117" s="82">
        <f t="shared" si="61"/>
        <v>0.7491491772643939</v>
      </c>
      <c r="P117" s="82">
        <f t="shared" si="61"/>
        <v>0.7491491772643939</v>
      </c>
      <c r="Q117" s="82">
        <f t="shared" si="61"/>
        <v>0.71052375048269811</v>
      </c>
      <c r="R117" s="82">
        <f t="shared" si="61"/>
        <v>0.46362592679874987</v>
      </c>
      <c r="S117" s="82">
        <f t="shared" si="61"/>
        <v>0.52201532544552753</v>
      </c>
      <c r="T117" s="82">
        <f t="shared" si="61"/>
        <v>0.6</v>
      </c>
      <c r="U117" s="82">
        <f t="shared" si="61"/>
        <v>0.86023252670426265</v>
      </c>
      <c r="V117" s="82">
        <f t="shared" si="61"/>
        <v>1.2338962679253065</v>
      </c>
      <c r="W117" s="82">
        <f t="shared" si="61"/>
        <v>0.70887234393789122</v>
      </c>
      <c r="X117" s="82">
        <f t="shared" si="61"/>
        <v>0.66332495807107994</v>
      </c>
      <c r="Y117" s="82">
        <f t="shared" si="61"/>
        <v>0.83066238629180744</v>
      </c>
      <c r="Z117" s="82">
        <f t="shared" si="61"/>
        <v>0.5830951894845301</v>
      </c>
      <c r="AA117" s="82">
        <f t="shared" si="61"/>
        <v>0.50990195135927852</v>
      </c>
      <c r="AB117" s="82">
        <f t="shared" si="61"/>
        <v>0.84409715080670666</v>
      </c>
      <c r="AC117" s="82">
        <f t="shared" si="61"/>
        <v>1.2093386622447824</v>
      </c>
      <c r="AD117" s="82">
        <f t="shared" si="61"/>
        <v>1.0735455276791945</v>
      </c>
      <c r="AE117" s="82">
        <f t="shared" si="61"/>
        <v>0.74833147735478833</v>
      </c>
      <c r="AF117" s="82">
        <f t="shared" si="61"/>
        <v>1.1000000000000001</v>
      </c>
      <c r="AG117" s="82">
        <f t="shared" si="61"/>
        <v>0.65132480376537039</v>
      </c>
      <c r="AH117" s="82">
        <f t="shared" si="61"/>
        <v>0.91587608332131976</v>
      </c>
      <c r="AI117" s="82">
        <f t="shared" si="61"/>
        <v>0.72063860568248628</v>
      </c>
      <c r="AJ117" s="82">
        <f t="shared" si="61"/>
        <v>1.0426101860235208</v>
      </c>
      <c r="AK117" s="101">
        <f>TTEST(AI106:AI115,AJ106:AJ115,2,1)</f>
        <v>3.012095347079378E-3</v>
      </c>
      <c r="AL117" s="105"/>
      <c r="AM117" s="192" t="s">
        <v>465</v>
      </c>
      <c r="AN117" s="192" t="s">
        <v>276</v>
      </c>
      <c r="AO117" s="193">
        <f>TTEST(M$3:M$12,M$39:M$48,2,1)</f>
        <v>0.73530184042276692</v>
      </c>
      <c r="AP117" s="195"/>
      <c r="AQ117" s="195"/>
      <c r="AR117" s="193">
        <f>TTEST(N$3:N$12,N$39:N$48,2,1)</f>
        <v>0.73530184042276692</v>
      </c>
      <c r="AS117" s="195"/>
      <c r="AT117" s="195"/>
      <c r="AU117" s="193">
        <f>TTEST(M$27:M$36,M$63:M$72,2,1)</f>
        <v>1</v>
      </c>
      <c r="AV117" s="195"/>
      <c r="AW117" s="195"/>
      <c r="AX117" s="193">
        <f>TTEST(N$27:N$36,N$63:N$72,2,1)</f>
        <v>0.52223644063742003</v>
      </c>
      <c r="AY117" s="195"/>
      <c r="AZ117" s="195"/>
      <c r="BA117" s="193">
        <f>TTEST(M$15:M$24,M$51:M$60,2,1)</f>
        <v>0.39936135904543402</v>
      </c>
      <c r="BB117" s="195"/>
      <c r="BC117" s="195"/>
      <c r="BD117" s="193">
        <f>TTEST(N$15:N$24,N$51:N$60,2,1)</f>
        <v>6.6228640748581674E-2</v>
      </c>
      <c r="BE117" s="194"/>
      <c r="BF117" s="194"/>
    </row>
    <row r="118" spans="1:58">
      <c r="A118" s="3">
        <v>44266.472915613427</v>
      </c>
      <c r="B118" s="4" t="s">
        <v>26</v>
      </c>
      <c r="C118" s="4" t="s">
        <v>45</v>
      </c>
      <c r="D118" s="10" t="s">
        <v>59</v>
      </c>
      <c r="E118" s="4" t="s">
        <v>23</v>
      </c>
      <c r="F118" s="85">
        <v>34.1</v>
      </c>
      <c r="G118" s="85">
        <v>35.299999999999997</v>
      </c>
      <c r="H118" s="85">
        <v>36</v>
      </c>
      <c r="I118" s="85">
        <f>AVERAGE(F118:H118)</f>
        <v>35.133333333333333</v>
      </c>
      <c r="J118" s="85">
        <v>1</v>
      </c>
      <c r="K118" s="85">
        <v>0.5</v>
      </c>
      <c r="L118" s="85">
        <v>0</v>
      </c>
      <c r="M118" s="85">
        <v>0.5</v>
      </c>
      <c r="N118" s="85">
        <v>0.5</v>
      </c>
      <c r="O118" s="85">
        <v>0</v>
      </c>
      <c r="P118" s="85">
        <v>0</v>
      </c>
      <c r="Q118" s="85">
        <v>33.9</v>
      </c>
      <c r="R118" s="85">
        <v>34</v>
      </c>
      <c r="S118" s="85">
        <v>0</v>
      </c>
      <c r="T118" s="85">
        <v>2</v>
      </c>
      <c r="U118" s="85">
        <v>1</v>
      </c>
      <c r="V118" s="85">
        <v>-1.5</v>
      </c>
      <c r="W118" s="85">
        <v>2</v>
      </c>
      <c r="X118" s="85">
        <v>0.5</v>
      </c>
      <c r="Y118" s="85">
        <v>-2</v>
      </c>
      <c r="Z118" s="85">
        <v>0</v>
      </c>
      <c r="AA118" s="85">
        <v>1.5</v>
      </c>
      <c r="AB118" s="85">
        <v>1</v>
      </c>
      <c r="AC118" s="85">
        <v>-1</v>
      </c>
      <c r="AD118" s="85">
        <v>1.5</v>
      </c>
      <c r="AE118" s="85">
        <v>1</v>
      </c>
      <c r="AF118" s="85">
        <v>-1.5</v>
      </c>
      <c r="AG118" s="85">
        <v>36.200000000000003</v>
      </c>
      <c r="AH118" s="85">
        <v>36.4</v>
      </c>
      <c r="AI118" s="14">
        <f t="shared" ref="AI118:AI127" si="62">AG118-Q118</f>
        <v>2.3000000000000043</v>
      </c>
      <c r="AJ118" s="14">
        <f t="shared" ref="AJ118:AJ127" si="63">AH118-R118</f>
        <v>2.3999999999999986</v>
      </c>
      <c r="AL118" s="103"/>
      <c r="AM118" s="192" t="s">
        <v>468</v>
      </c>
      <c r="AN118" s="192" t="s">
        <v>276</v>
      </c>
      <c r="AO118" s="193">
        <f>TTEST(S$3:S$12,S$39:S$48,2,1)</f>
        <v>0.50864649159634379</v>
      </c>
      <c r="AP118" s="195"/>
      <c r="AQ118" s="195"/>
      <c r="AR118" s="193">
        <f>TTEST(T$3:T$12,T$39:T$48,2,1)</f>
        <v>6.9707375369552599E-2</v>
      </c>
      <c r="AS118" s="195"/>
      <c r="AT118" s="195"/>
      <c r="AU118" s="193">
        <f>TTEST(S$27:S$36,S$63:S$72,2,1)</f>
        <v>0.46786980639499087</v>
      </c>
      <c r="AV118" s="195"/>
      <c r="AW118" s="195"/>
      <c r="AX118" s="193">
        <f>TTEST(T$27:T$36,T$63:T$72,2,1)</f>
        <v>0.46786980639499132</v>
      </c>
      <c r="AY118" s="195"/>
      <c r="AZ118" s="195"/>
      <c r="BA118" s="193">
        <f>TTEST(S$15:S$24,S$51:S$60,2,1)</f>
        <v>8.1126188845840691E-2</v>
      </c>
      <c r="BB118" s="195"/>
      <c r="BC118" s="195"/>
      <c r="BD118" s="193">
        <f>TTEST(T$15:T$24,T$51:T$60,2,1)</f>
        <v>0.64241513772078829</v>
      </c>
      <c r="BE118" s="194"/>
      <c r="BF118" s="194"/>
    </row>
    <row r="119" spans="1:58">
      <c r="A119" s="3">
        <v>44266.571493495372</v>
      </c>
      <c r="B119" s="4" t="s">
        <v>39</v>
      </c>
      <c r="C119" s="4" t="s">
        <v>45</v>
      </c>
      <c r="D119" s="10" t="s">
        <v>59</v>
      </c>
      <c r="E119" s="4" t="s">
        <v>23</v>
      </c>
      <c r="F119" s="85">
        <v>35.799999999999997</v>
      </c>
      <c r="G119" s="85">
        <v>39</v>
      </c>
      <c r="H119" s="85">
        <v>38.4</v>
      </c>
      <c r="I119" s="85">
        <f t="shared" ref="I119:I127" si="64">AVERAGE(F119:H119)</f>
        <v>37.733333333333327</v>
      </c>
      <c r="J119" s="85">
        <v>0</v>
      </c>
      <c r="K119" s="85">
        <v>0</v>
      </c>
      <c r="L119" s="85">
        <v>0</v>
      </c>
      <c r="M119" s="85">
        <v>0.5</v>
      </c>
      <c r="N119" s="85">
        <v>0.5</v>
      </c>
      <c r="O119" s="85">
        <v>0</v>
      </c>
      <c r="P119" s="85">
        <v>0</v>
      </c>
      <c r="Q119" s="85">
        <v>33.549999999999997</v>
      </c>
      <c r="R119" s="85">
        <v>33.619999999999997</v>
      </c>
      <c r="S119" s="85">
        <v>1</v>
      </c>
      <c r="T119" s="85">
        <v>1</v>
      </c>
      <c r="U119" s="85">
        <v>0.5</v>
      </c>
      <c r="V119" s="85">
        <v>0.5</v>
      </c>
      <c r="W119" s="85">
        <v>-0.5</v>
      </c>
      <c r="X119" s="85">
        <v>0</v>
      </c>
      <c r="Y119" s="85">
        <v>0.5</v>
      </c>
      <c r="Z119" s="85">
        <v>1</v>
      </c>
      <c r="AA119" s="85">
        <v>0.5</v>
      </c>
      <c r="AB119" s="85">
        <v>0</v>
      </c>
      <c r="AC119" s="85">
        <v>1</v>
      </c>
      <c r="AD119" s="85">
        <v>-0.5</v>
      </c>
      <c r="AE119" s="85">
        <v>-1</v>
      </c>
      <c r="AF119" s="85">
        <v>1</v>
      </c>
      <c r="AG119" s="85">
        <v>37.06</v>
      </c>
      <c r="AH119" s="85">
        <v>37.090000000000003</v>
      </c>
      <c r="AI119" s="14">
        <f t="shared" si="62"/>
        <v>3.5100000000000051</v>
      </c>
      <c r="AJ119" s="14">
        <f t="shared" si="63"/>
        <v>3.470000000000006</v>
      </c>
      <c r="AL119" s="103"/>
      <c r="AM119" s="192" t="s">
        <v>469</v>
      </c>
      <c r="AN119" s="192" t="s">
        <v>276</v>
      </c>
      <c r="AO119" s="193">
        <f>TTEST(Z$3:Z$12,Z$39:Z$48,2,1)</f>
        <v>0.85343620812572896</v>
      </c>
      <c r="AP119" s="195"/>
      <c r="AQ119" s="195"/>
      <c r="AR119" s="193">
        <f>TTEST(AA$3:AA$12,AA$39:AA$48,2,1)</f>
        <v>5.7109180928421877E-2</v>
      </c>
      <c r="AS119" s="195"/>
      <c r="AT119" s="195"/>
      <c r="AU119" s="193">
        <f>TTEST(Z$27:Z$36,Z$63:Z$72,2,1)</f>
        <v>0.54135129764568557</v>
      </c>
      <c r="AV119" s="195"/>
      <c r="AW119" s="195"/>
      <c r="AX119" s="193">
        <f>TTEST(AA$27:AA$36,AA$63:AA$72,2,1)</f>
        <v>0.70520125816617196</v>
      </c>
      <c r="AY119" s="195"/>
      <c r="AZ119" s="195"/>
      <c r="BA119" s="193">
        <f>TTEST(Z$15:Z$24,Z$51:Z$60,2,1)</f>
        <v>0.6617803305191603</v>
      </c>
      <c r="BB119" s="195"/>
      <c r="BC119" s="195"/>
      <c r="BD119" s="193">
        <f>TTEST(AA$15:AA$24,AA$51:AA$60,2,1)</f>
        <v>0.39936135904543313</v>
      </c>
      <c r="BE119" s="194"/>
      <c r="BF119" s="194"/>
    </row>
    <row r="120" spans="1:58">
      <c r="A120" s="3">
        <v>44266.678039999999</v>
      </c>
      <c r="B120" s="4" t="s">
        <v>42</v>
      </c>
      <c r="C120" s="4" t="s">
        <v>45</v>
      </c>
      <c r="D120" s="10" t="s">
        <v>59</v>
      </c>
      <c r="E120" s="4" t="s">
        <v>23</v>
      </c>
      <c r="F120" s="85">
        <v>34.799999999999997</v>
      </c>
      <c r="G120" s="85">
        <v>36.299999999999997</v>
      </c>
      <c r="H120" s="85">
        <v>33.299999999999997</v>
      </c>
      <c r="I120" s="85">
        <f t="shared" si="64"/>
        <v>34.799999999999997</v>
      </c>
      <c r="J120" s="85">
        <v>-0.5</v>
      </c>
      <c r="K120" s="85">
        <v>-0.5</v>
      </c>
      <c r="L120" s="85">
        <v>0.5</v>
      </c>
      <c r="M120" s="85">
        <v>0</v>
      </c>
      <c r="N120" s="85">
        <v>0</v>
      </c>
      <c r="O120" s="85">
        <v>0.5</v>
      </c>
      <c r="P120" s="85">
        <v>0.5</v>
      </c>
      <c r="Q120" s="85">
        <v>32.32</v>
      </c>
      <c r="R120" s="85">
        <v>32.75</v>
      </c>
      <c r="S120" s="85">
        <v>1</v>
      </c>
      <c r="T120" s="85">
        <v>0.5</v>
      </c>
      <c r="U120" s="85">
        <v>0</v>
      </c>
      <c r="V120" s="85">
        <v>0</v>
      </c>
      <c r="W120" s="85">
        <v>1</v>
      </c>
      <c r="X120" s="85">
        <v>0.5</v>
      </c>
      <c r="Y120" s="85">
        <v>0</v>
      </c>
      <c r="Z120" s="85">
        <v>1.5</v>
      </c>
      <c r="AA120" s="85">
        <v>1</v>
      </c>
      <c r="AB120" s="85">
        <v>-0.5</v>
      </c>
      <c r="AC120" s="85">
        <v>0</v>
      </c>
      <c r="AD120" s="85">
        <v>0.5</v>
      </c>
      <c r="AE120" s="85">
        <v>0.5</v>
      </c>
      <c r="AF120" s="85">
        <v>-0.5</v>
      </c>
      <c r="AG120" s="85">
        <v>35.11</v>
      </c>
      <c r="AH120" s="85">
        <v>35.83</v>
      </c>
      <c r="AI120" s="14">
        <f t="shared" si="62"/>
        <v>2.7899999999999991</v>
      </c>
      <c r="AJ120" s="14">
        <f t="shared" si="63"/>
        <v>3.0799999999999983</v>
      </c>
      <c r="AL120" s="103"/>
      <c r="AM120" s="196" t="s">
        <v>275</v>
      </c>
      <c r="AN120" s="98"/>
      <c r="AO120" s="95"/>
      <c r="AP120" s="95"/>
      <c r="AQ120" s="188"/>
      <c r="AR120" s="95"/>
      <c r="AS120" s="95"/>
      <c r="AT120" s="95"/>
      <c r="AU120" s="95"/>
      <c r="AV120" s="95"/>
      <c r="AW120" s="188"/>
      <c r="AX120" s="95"/>
      <c r="AY120" s="95"/>
      <c r="AZ120" s="188"/>
      <c r="BA120" s="95"/>
      <c r="BB120" s="95"/>
      <c r="BC120" s="188"/>
      <c r="BD120" s="95"/>
      <c r="BE120" s="95"/>
      <c r="BF120" s="188"/>
    </row>
    <row r="121" spans="1:58">
      <c r="A121" s="3">
        <v>44266.68559724537</v>
      </c>
      <c r="B121" s="4" t="s">
        <v>29</v>
      </c>
      <c r="C121" s="4" t="s">
        <v>45</v>
      </c>
      <c r="D121" s="10" t="s">
        <v>59</v>
      </c>
      <c r="E121" s="4" t="s">
        <v>23</v>
      </c>
      <c r="F121" s="85">
        <v>31.2</v>
      </c>
      <c r="G121" s="85">
        <v>31.4</v>
      </c>
      <c r="H121" s="85">
        <v>32.700000000000003</v>
      </c>
      <c r="I121" s="85">
        <f t="shared" si="64"/>
        <v>31.766666666666666</v>
      </c>
      <c r="J121" s="85">
        <v>-0.5</v>
      </c>
      <c r="K121" s="85">
        <v>0</v>
      </c>
      <c r="L121" s="85">
        <v>2</v>
      </c>
      <c r="M121" s="85">
        <v>0</v>
      </c>
      <c r="N121" s="85">
        <v>0</v>
      </c>
      <c r="O121" s="85">
        <v>0</v>
      </c>
      <c r="P121" s="85">
        <v>0</v>
      </c>
      <c r="Q121" s="85">
        <v>34.090000000000003</v>
      </c>
      <c r="R121" s="85">
        <v>33.4</v>
      </c>
      <c r="S121" s="85">
        <v>0.5</v>
      </c>
      <c r="T121" s="85">
        <v>0</v>
      </c>
      <c r="U121" s="85">
        <v>0</v>
      </c>
      <c r="V121" s="85">
        <v>0</v>
      </c>
      <c r="W121" s="85">
        <v>-0.5</v>
      </c>
      <c r="X121" s="85">
        <v>0</v>
      </c>
      <c r="Y121" s="85">
        <v>0</v>
      </c>
      <c r="Z121" s="85">
        <v>1.5</v>
      </c>
      <c r="AA121" s="85">
        <v>1</v>
      </c>
      <c r="AB121" s="85">
        <v>0.5</v>
      </c>
      <c r="AC121" s="85">
        <v>0.5</v>
      </c>
      <c r="AD121" s="85">
        <v>-1</v>
      </c>
      <c r="AE121" s="85">
        <v>-1</v>
      </c>
      <c r="AF121" s="85">
        <v>0.5</v>
      </c>
      <c r="AG121" s="85">
        <v>35.6</v>
      </c>
      <c r="AH121" s="85">
        <v>35.69</v>
      </c>
      <c r="AI121" s="14">
        <f t="shared" si="62"/>
        <v>1.509999999999998</v>
      </c>
      <c r="AJ121" s="14">
        <f t="shared" si="63"/>
        <v>2.2899999999999991</v>
      </c>
      <c r="AL121" s="103"/>
      <c r="AM121" s="192" t="s">
        <v>465</v>
      </c>
      <c r="AN121" s="192" t="s">
        <v>470</v>
      </c>
      <c r="AO121" s="193" t="e">
        <f>TTEST(M$3:M$12,N$3:N$12,2,1)</f>
        <v>#DIV/0!</v>
      </c>
      <c r="AP121" s="195"/>
      <c r="AQ121" s="195"/>
      <c r="AR121" s="193"/>
      <c r="AS121" s="195"/>
      <c r="AT121" s="195"/>
      <c r="AU121" s="193" t="e">
        <f>TTEST(M$27:M$36,N$27:N$36,2,1)</f>
        <v>#DIV/0!</v>
      </c>
      <c r="AV121" s="195"/>
      <c r="AW121" s="195"/>
      <c r="AX121" s="193"/>
      <c r="AY121" s="195"/>
      <c r="AZ121" s="195"/>
      <c r="BA121" s="193">
        <f>TTEST(M$15:M$24,N$15:N$24,2,1)</f>
        <v>0.34343639613791355</v>
      </c>
      <c r="BB121" s="195"/>
      <c r="BC121" s="195"/>
      <c r="BD121" s="194"/>
      <c r="BE121" s="194"/>
      <c r="BF121" s="194"/>
    </row>
    <row r="122" spans="1:58">
      <c r="A122" s="3">
        <v>44267.457845254627</v>
      </c>
      <c r="B122" s="4" t="s">
        <v>41</v>
      </c>
      <c r="C122" s="4" t="s">
        <v>45</v>
      </c>
      <c r="D122" s="10" t="s">
        <v>59</v>
      </c>
      <c r="E122" s="4" t="s">
        <v>23</v>
      </c>
      <c r="F122" s="85">
        <v>41.2</v>
      </c>
      <c r="G122" s="85">
        <v>40.299999999999997</v>
      </c>
      <c r="H122" s="85">
        <v>38.700000000000003</v>
      </c>
      <c r="I122" s="85">
        <f t="shared" si="64"/>
        <v>40.06666666666667</v>
      </c>
      <c r="J122" s="85">
        <v>2.5</v>
      </c>
      <c r="K122" s="85">
        <v>1</v>
      </c>
      <c r="L122" s="85">
        <v>1</v>
      </c>
      <c r="M122" s="85">
        <v>2.5</v>
      </c>
      <c r="N122" s="85">
        <v>2.5</v>
      </c>
      <c r="O122" s="85">
        <v>2</v>
      </c>
      <c r="P122" s="85">
        <v>2</v>
      </c>
      <c r="Q122" s="85">
        <v>33.700000000000003</v>
      </c>
      <c r="R122" s="85">
        <v>33.479999999999997</v>
      </c>
      <c r="S122" s="85">
        <v>2</v>
      </c>
      <c r="T122" s="85">
        <v>2.5</v>
      </c>
      <c r="U122" s="85">
        <v>2</v>
      </c>
      <c r="V122" s="85">
        <v>2</v>
      </c>
      <c r="W122" s="85">
        <v>1</v>
      </c>
      <c r="X122" s="85">
        <v>1</v>
      </c>
      <c r="Y122" s="85">
        <v>0</v>
      </c>
      <c r="Z122" s="85">
        <v>2</v>
      </c>
      <c r="AA122" s="85">
        <v>2</v>
      </c>
      <c r="AB122" s="85">
        <v>2</v>
      </c>
      <c r="AC122" s="85">
        <v>2</v>
      </c>
      <c r="AD122" s="85">
        <v>-0.5</v>
      </c>
      <c r="AE122" s="85">
        <v>-0.5</v>
      </c>
      <c r="AF122" s="85">
        <v>0.5</v>
      </c>
      <c r="AG122" s="85">
        <v>36.880000000000003</v>
      </c>
      <c r="AH122" s="85">
        <v>36.36</v>
      </c>
      <c r="AI122" s="14">
        <f t="shared" si="62"/>
        <v>3.1799999999999997</v>
      </c>
      <c r="AJ122" s="14">
        <f t="shared" si="63"/>
        <v>2.8800000000000026</v>
      </c>
      <c r="AL122" s="103"/>
      <c r="AM122" s="192" t="s">
        <v>465</v>
      </c>
      <c r="AN122" s="192" t="s">
        <v>471</v>
      </c>
      <c r="AO122" s="193" t="e">
        <f>TTEST(M$39:M$48,N$39:N$48,2,1)</f>
        <v>#DIV/0!</v>
      </c>
      <c r="AP122" s="195"/>
      <c r="AQ122" s="195"/>
      <c r="AR122" s="193"/>
      <c r="AS122" s="195"/>
      <c r="AT122" s="195"/>
      <c r="AU122" s="193">
        <f>TTEST(M$63:M$72,N$63:N$72,2,1)</f>
        <v>0.67830974180557879</v>
      </c>
      <c r="AV122" s="195"/>
      <c r="AW122" s="195"/>
      <c r="AX122" s="193"/>
      <c r="AY122" s="195"/>
      <c r="AZ122" s="195"/>
      <c r="BA122" s="193">
        <f>TTEST(M$51:M$60,N$51:N$60,2,1)</f>
        <v>0.34343639613791355</v>
      </c>
      <c r="BB122" s="195"/>
      <c r="BC122" s="195"/>
      <c r="BD122" s="194"/>
      <c r="BE122" s="194"/>
      <c r="BF122" s="194"/>
    </row>
    <row r="123" spans="1:58">
      <c r="A123" s="3">
        <v>44267.575127662036</v>
      </c>
      <c r="B123" s="4" t="s">
        <v>33</v>
      </c>
      <c r="C123" s="4" t="s">
        <v>45</v>
      </c>
      <c r="D123" s="10" t="s">
        <v>59</v>
      </c>
      <c r="E123" s="4" t="s">
        <v>23</v>
      </c>
      <c r="F123" s="85">
        <v>34.1</v>
      </c>
      <c r="G123" s="85">
        <v>33.700000000000003</v>
      </c>
      <c r="H123" s="85">
        <v>34</v>
      </c>
      <c r="I123" s="85">
        <f t="shared" si="64"/>
        <v>33.933333333333337</v>
      </c>
      <c r="J123" s="85">
        <v>1.5</v>
      </c>
      <c r="K123" s="85">
        <v>1</v>
      </c>
      <c r="L123" s="85">
        <v>-0.5</v>
      </c>
      <c r="M123" s="85">
        <v>0</v>
      </c>
      <c r="N123" s="85">
        <v>0</v>
      </c>
      <c r="O123" s="85">
        <v>0</v>
      </c>
      <c r="P123" s="85">
        <v>0</v>
      </c>
      <c r="Q123" s="85">
        <v>33.08</v>
      </c>
      <c r="R123" s="85">
        <v>33.409999999999997</v>
      </c>
      <c r="S123" s="85">
        <v>1</v>
      </c>
      <c r="T123" s="85">
        <v>0.5</v>
      </c>
      <c r="U123" s="85">
        <v>0.5</v>
      </c>
      <c r="V123" s="85">
        <v>1</v>
      </c>
      <c r="W123" s="85">
        <v>-0.5</v>
      </c>
      <c r="X123" s="85">
        <v>-0.5</v>
      </c>
      <c r="Y123" s="85">
        <v>1</v>
      </c>
      <c r="Z123" s="85">
        <v>2</v>
      </c>
      <c r="AA123" s="85">
        <v>1.5</v>
      </c>
      <c r="AB123" s="85">
        <v>1</v>
      </c>
      <c r="AC123" s="85">
        <v>1</v>
      </c>
      <c r="AD123" s="85">
        <v>-1</v>
      </c>
      <c r="AE123" s="85">
        <v>-0.5</v>
      </c>
      <c r="AF123" s="85">
        <v>0</v>
      </c>
      <c r="AG123" s="85">
        <v>35.43</v>
      </c>
      <c r="AH123" s="85">
        <v>36.020000000000003</v>
      </c>
      <c r="AI123" s="14">
        <f t="shared" si="62"/>
        <v>2.3500000000000014</v>
      </c>
      <c r="AJ123" s="14">
        <f t="shared" si="63"/>
        <v>2.6100000000000065</v>
      </c>
      <c r="AL123" s="103"/>
      <c r="AM123" s="192" t="s">
        <v>465</v>
      </c>
      <c r="AN123" s="192" t="s">
        <v>106</v>
      </c>
      <c r="AO123" s="193">
        <f>TTEST(M$3:M$12:M118:M127,N$3:N$12:N118:N127,2,1)</f>
        <v>0.7653445294488036</v>
      </c>
      <c r="AP123" s="195"/>
      <c r="AQ123" s="195"/>
      <c r="AR123" s="193"/>
      <c r="AS123" s="195"/>
      <c r="AT123" s="195"/>
      <c r="AU123" s="193">
        <f>TTEST(M$27:M$36:M142:M151,N$27:N$36:N142:N151,2,1)</f>
        <v>0.21105271510014403</v>
      </c>
      <c r="AV123" s="195"/>
      <c r="AW123" s="195"/>
      <c r="AX123" s="193"/>
      <c r="AY123" s="195"/>
      <c r="AZ123" s="195"/>
      <c r="BA123" s="193">
        <f>TTEST(M$15:M$24:M130:M139,N$15:N$24:N130:N139,2,1)</f>
        <v>0.4429148427674956</v>
      </c>
      <c r="BB123" s="195"/>
      <c r="BC123" s="195"/>
      <c r="BD123" s="194"/>
      <c r="BE123" s="194"/>
      <c r="BF123" s="194"/>
    </row>
    <row r="124" spans="1:58">
      <c r="A124" s="3">
        <v>44267.679223101848</v>
      </c>
      <c r="B124" s="4" t="s">
        <v>32</v>
      </c>
      <c r="C124" s="4" t="s">
        <v>45</v>
      </c>
      <c r="D124" s="10" t="s">
        <v>59</v>
      </c>
      <c r="E124" s="4" t="s">
        <v>23</v>
      </c>
      <c r="F124" s="85">
        <v>38.5</v>
      </c>
      <c r="G124" s="85">
        <v>34.6</v>
      </c>
      <c r="H124" s="85">
        <v>34.4</v>
      </c>
      <c r="I124" s="85">
        <f t="shared" si="64"/>
        <v>35.833333333333336</v>
      </c>
      <c r="J124" s="85">
        <v>1</v>
      </c>
      <c r="K124" s="85">
        <v>0.5</v>
      </c>
      <c r="L124" s="85">
        <v>-0.5</v>
      </c>
      <c r="M124" s="85">
        <v>-0.5</v>
      </c>
      <c r="N124" s="85">
        <v>-0.5</v>
      </c>
      <c r="O124" s="85">
        <v>-0.5</v>
      </c>
      <c r="P124" s="85">
        <v>-0.5</v>
      </c>
      <c r="Q124" s="85">
        <v>31.84</v>
      </c>
      <c r="R124" s="85">
        <v>31.75</v>
      </c>
      <c r="S124" s="85">
        <v>0</v>
      </c>
      <c r="T124" s="85">
        <v>0.5</v>
      </c>
      <c r="U124" s="85">
        <v>0</v>
      </c>
      <c r="V124" s="85">
        <v>-0.5</v>
      </c>
      <c r="W124" s="85">
        <v>0.5</v>
      </c>
      <c r="X124" s="85">
        <v>0.5</v>
      </c>
      <c r="Y124" s="85">
        <v>0.5</v>
      </c>
      <c r="Z124" s="85">
        <v>0</v>
      </c>
      <c r="AA124" s="85">
        <v>0.5</v>
      </c>
      <c r="AB124" s="85">
        <v>0</v>
      </c>
      <c r="AC124" s="85">
        <v>0</v>
      </c>
      <c r="AD124" s="85">
        <v>0.5</v>
      </c>
      <c r="AE124" s="85">
        <v>0.5</v>
      </c>
      <c r="AF124" s="85">
        <v>0</v>
      </c>
      <c r="AG124" s="85">
        <v>33.64</v>
      </c>
      <c r="AH124" s="85">
        <v>32.090000000000003</v>
      </c>
      <c r="AI124" s="14">
        <f t="shared" si="62"/>
        <v>1.8000000000000007</v>
      </c>
      <c r="AJ124" s="14">
        <f t="shared" si="63"/>
        <v>0.34000000000000341</v>
      </c>
      <c r="AL124" s="103"/>
      <c r="AM124" s="207" t="s">
        <v>468</v>
      </c>
      <c r="AN124" s="207" t="s">
        <v>470</v>
      </c>
      <c r="AO124" s="208">
        <f>TTEST(S$3:S$12,T$3:T$12,2,1)</f>
        <v>6.7447767392245367E-3</v>
      </c>
      <c r="AP124" s="209"/>
      <c r="AQ124" s="209"/>
      <c r="AR124" s="208"/>
      <c r="AS124" s="209"/>
      <c r="AT124" s="209"/>
      <c r="AU124" s="208">
        <f>TTEST(S$27:S$36,T$27:T$36,2,1)</f>
        <v>1.7416242281296419E-3</v>
      </c>
      <c r="AV124" s="209"/>
      <c r="AW124" s="209"/>
      <c r="AX124" s="208"/>
      <c r="AY124" s="209"/>
      <c r="AZ124" s="209"/>
      <c r="BA124" s="208">
        <f>TTEST(S$15:S$24,T$15:T$24,2,1)</f>
        <v>3.1264866257558826E-5</v>
      </c>
      <c r="BB124" s="209"/>
      <c r="BC124" s="209"/>
      <c r="BD124" s="210"/>
      <c r="BE124" s="210"/>
      <c r="BF124" s="210"/>
    </row>
    <row r="125" spans="1:58">
      <c r="A125" s="3">
        <v>44268.453052245372</v>
      </c>
      <c r="B125" s="4" t="s">
        <v>27</v>
      </c>
      <c r="C125" s="4" t="s">
        <v>45</v>
      </c>
      <c r="D125" s="10" t="s">
        <v>59</v>
      </c>
      <c r="E125" s="4" t="s">
        <v>23</v>
      </c>
      <c r="F125" s="85">
        <v>31.7</v>
      </c>
      <c r="G125" s="85">
        <v>32.4</v>
      </c>
      <c r="H125" s="85">
        <v>32.5</v>
      </c>
      <c r="I125" s="85">
        <f t="shared" si="64"/>
        <v>32.199999999999996</v>
      </c>
      <c r="J125" s="85">
        <v>-1</v>
      </c>
      <c r="K125" s="85">
        <v>-0.5</v>
      </c>
      <c r="L125" s="85">
        <v>2</v>
      </c>
      <c r="M125" s="85">
        <v>-0.5</v>
      </c>
      <c r="N125" s="85">
        <v>-0.5</v>
      </c>
      <c r="O125" s="85">
        <v>1</v>
      </c>
      <c r="P125" s="85">
        <v>1</v>
      </c>
      <c r="Q125" s="85">
        <v>29.51</v>
      </c>
      <c r="R125" s="85">
        <v>28.02</v>
      </c>
      <c r="S125" s="85">
        <v>0</v>
      </c>
      <c r="T125" s="85">
        <v>0.5</v>
      </c>
      <c r="U125" s="85">
        <v>0</v>
      </c>
      <c r="V125" s="85">
        <v>1</v>
      </c>
      <c r="W125" s="85">
        <v>1.5</v>
      </c>
      <c r="X125" s="85">
        <v>1</v>
      </c>
      <c r="Y125" s="85">
        <v>0.5</v>
      </c>
      <c r="Z125" s="85">
        <v>0.5</v>
      </c>
      <c r="AA125" s="85">
        <v>1</v>
      </c>
      <c r="AB125" s="85">
        <v>1</v>
      </c>
      <c r="AC125" s="85">
        <v>1</v>
      </c>
      <c r="AD125" s="85">
        <v>1</v>
      </c>
      <c r="AE125" s="85">
        <v>0.5</v>
      </c>
      <c r="AF125" s="85">
        <v>1</v>
      </c>
      <c r="AG125" s="85">
        <v>31.78</v>
      </c>
      <c r="AH125" s="85">
        <v>31.69</v>
      </c>
      <c r="AI125" s="14">
        <f t="shared" si="62"/>
        <v>2.2699999999999996</v>
      </c>
      <c r="AJ125" s="14">
        <f t="shared" si="63"/>
        <v>3.6700000000000017</v>
      </c>
      <c r="AL125" s="103"/>
      <c r="AM125" s="207" t="s">
        <v>468</v>
      </c>
      <c r="AN125" s="207" t="s">
        <v>471</v>
      </c>
      <c r="AO125" s="208">
        <f>TTEST(S$39:S$48,T$39:T$48,2,1)</f>
        <v>0.32212063472248892</v>
      </c>
      <c r="AP125" s="209"/>
      <c r="AQ125" s="209"/>
      <c r="AR125" s="208"/>
      <c r="AS125" s="209"/>
      <c r="AT125" s="209"/>
      <c r="AU125" s="208">
        <f>TTEST(S$63:S$72,T$63:T$72,2,1)</f>
        <v>1.8293201940000529E-3</v>
      </c>
      <c r="AV125" s="209"/>
      <c r="AW125" s="209"/>
      <c r="AX125" s="208"/>
      <c r="AY125" s="209"/>
      <c r="AZ125" s="209"/>
      <c r="BA125" s="208">
        <f>TTEST(S$63:S$72,T$63:T$72,2,1)</f>
        <v>1.8293201940000529E-3</v>
      </c>
      <c r="BB125" s="209"/>
      <c r="BC125" s="209"/>
      <c r="BD125" s="210"/>
      <c r="BE125" s="210"/>
      <c r="BF125" s="210"/>
    </row>
    <row r="126" spans="1:58">
      <c r="A126" s="3">
        <v>44268.569257754629</v>
      </c>
      <c r="B126" s="4" t="s">
        <v>34</v>
      </c>
      <c r="C126" s="4" t="s">
        <v>45</v>
      </c>
      <c r="D126" s="10" t="s">
        <v>59</v>
      </c>
      <c r="E126" s="4" t="s">
        <v>23</v>
      </c>
      <c r="F126" s="85">
        <v>27.3</v>
      </c>
      <c r="G126" s="85">
        <v>30.7</v>
      </c>
      <c r="H126" s="85">
        <v>30.3</v>
      </c>
      <c r="I126" s="85">
        <f t="shared" si="64"/>
        <v>29.433333333333334</v>
      </c>
      <c r="J126" s="85">
        <v>0</v>
      </c>
      <c r="K126" s="85">
        <v>0</v>
      </c>
      <c r="L126" s="85">
        <v>1</v>
      </c>
      <c r="M126" s="85">
        <v>0</v>
      </c>
      <c r="N126" s="85">
        <v>0</v>
      </c>
      <c r="O126" s="85">
        <v>0</v>
      </c>
      <c r="P126" s="85">
        <v>0</v>
      </c>
      <c r="Q126" s="85">
        <v>32.71</v>
      </c>
      <c r="R126" s="85">
        <v>32.97</v>
      </c>
      <c r="S126" s="85">
        <v>1</v>
      </c>
      <c r="T126" s="85">
        <v>1</v>
      </c>
      <c r="U126" s="85">
        <v>0</v>
      </c>
      <c r="V126" s="85">
        <v>0</v>
      </c>
      <c r="W126" s="85">
        <v>-1</v>
      </c>
      <c r="X126" s="85">
        <v>-0.5</v>
      </c>
      <c r="Y126" s="85">
        <v>0</v>
      </c>
      <c r="Z126" s="85">
        <v>1</v>
      </c>
      <c r="AA126" s="85">
        <v>0.5</v>
      </c>
      <c r="AB126" s="85">
        <v>-1</v>
      </c>
      <c r="AC126" s="85">
        <v>-0.5</v>
      </c>
      <c r="AD126" s="85">
        <v>-1</v>
      </c>
      <c r="AE126" s="85">
        <v>-1</v>
      </c>
      <c r="AF126" s="85">
        <v>1</v>
      </c>
      <c r="AG126" s="85">
        <v>36.11</v>
      </c>
      <c r="AH126" s="85">
        <v>36.03</v>
      </c>
      <c r="AI126" s="14">
        <f t="shared" si="62"/>
        <v>3.3999999999999986</v>
      </c>
      <c r="AJ126" s="14">
        <f t="shared" si="63"/>
        <v>3.0600000000000023</v>
      </c>
      <c r="AL126" s="103"/>
      <c r="AM126" s="207" t="s">
        <v>468</v>
      </c>
      <c r="AN126" s="207" t="s">
        <v>106</v>
      </c>
      <c r="AO126" s="208">
        <f>TTEST(S$3:S$12:S118:S127,T$3:T$12:T118:T127,2,1)</f>
        <v>5.2225156727524194E-22</v>
      </c>
      <c r="AP126" s="209"/>
      <c r="AQ126" s="209"/>
      <c r="AR126" s="208"/>
      <c r="AS126" s="209"/>
      <c r="AT126" s="209"/>
      <c r="AU126" s="208">
        <f>TTEST(S$27:S$36:S142:S151,T$27:T$36:T142:T151,2,1)</f>
        <v>1.6464014374022357E-22</v>
      </c>
      <c r="AV126" s="209"/>
      <c r="AW126" s="209"/>
      <c r="AX126" s="208"/>
      <c r="AY126" s="209"/>
      <c r="AZ126" s="209"/>
      <c r="BA126" s="208">
        <f>TTEST(S$15:S$24:S130:S139,T$15:T$24:T130:T139,2,1)</f>
        <v>2.0695258515173418E-23</v>
      </c>
      <c r="BB126" s="209"/>
      <c r="BC126" s="209"/>
      <c r="BD126" s="210"/>
      <c r="BE126" s="210"/>
      <c r="BF126" s="210"/>
    </row>
    <row r="127" spans="1:58">
      <c r="A127" s="3">
        <v>44268.575960439819</v>
      </c>
      <c r="B127" s="4" t="s">
        <v>28</v>
      </c>
      <c r="C127" s="4" t="s">
        <v>45</v>
      </c>
      <c r="D127" s="10" t="s">
        <v>59</v>
      </c>
      <c r="E127" s="4" t="s">
        <v>23</v>
      </c>
      <c r="F127" s="85">
        <v>46.2</v>
      </c>
      <c r="G127" s="85">
        <v>48.8</v>
      </c>
      <c r="H127" s="85">
        <v>47.6</v>
      </c>
      <c r="I127" s="85">
        <f t="shared" si="64"/>
        <v>47.533333333333331</v>
      </c>
      <c r="J127" s="85">
        <v>-1</v>
      </c>
      <c r="K127" s="85">
        <v>0</v>
      </c>
      <c r="L127" s="85">
        <v>1.5</v>
      </c>
      <c r="M127" s="85">
        <v>0</v>
      </c>
      <c r="N127" s="85">
        <v>0</v>
      </c>
      <c r="O127" s="85">
        <v>1</v>
      </c>
      <c r="P127" s="85">
        <v>1</v>
      </c>
      <c r="Q127" s="85">
        <v>33.28</v>
      </c>
      <c r="R127" s="85">
        <v>33.18</v>
      </c>
      <c r="S127" s="85">
        <v>0.5</v>
      </c>
      <c r="T127" s="85">
        <v>1</v>
      </c>
      <c r="U127" s="85">
        <v>0</v>
      </c>
      <c r="V127" s="85">
        <v>0</v>
      </c>
      <c r="W127" s="85">
        <v>1</v>
      </c>
      <c r="X127" s="85">
        <v>0.5</v>
      </c>
      <c r="Y127" s="85">
        <v>0</v>
      </c>
      <c r="Z127" s="85">
        <v>0.5</v>
      </c>
      <c r="AA127" s="85">
        <v>1.5</v>
      </c>
      <c r="AB127" s="85">
        <v>0.5</v>
      </c>
      <c r="AC127" s="85">
        <v>0.5</v>
      </c>
      <c r="AD127" s="85">
        <v>1.5</v>
      </c>
      <c r="AE127" s="85">
        <v>0.5</v>
      </c>
      <c r="AF127" s="85">
        <v>0</v>
      </c>
      <c r="AG127" s="85">
        <v>36.29</v>
      </c>
      <c r="AH127" s="85">
        <v>36.020000000000003</v>
      </c>
      <c r="AI127" s="14">
        <f t="shared" si="62"/>
        <v>3.009999999999998</v>
      </c>
      <c r="AJ127" s="14">
        <f t="shared" si="63"/>
        <v>2.8400000000000034</v>
      </c>
      <c r="AL127" s="103"/>
      <c r="AM127" s="192" t="s">
        <v>469</v>
      </c>
      <c r="AN127" s="192" t="s">
        <v>470</v>
      </c>
      <c r="AO127" s="193">
        <f>TTEST(Z$3:Z$12,AA$3:AA$12,2,1)</f>
        <v>1.3577665393918963E-4</v>
      </c>
      <c r="AP127" s="195"/>
      <c r="AQ127" s="195"/>
      <c r="AR127" s="193"/>
      <c r="AS127" s="195"/>
      <c r="AT127" s="195"/>
      <c r="AU127" s="193">
        <f>TTEST(Z$27:Z$36,AA$27:AA$36,2,1)</f>
        <v>3.6787497879786073E-2</v>
      </c>
      <c r="AV127" s="195"/>
      <c r="AW127" s="195"/>
      <c r="AX127" s="193"/>
      <c r="AY127" s="195"/>
      <c r="AZ127" s="195"/>
      <c r="BA127" s="193">
        <f>TTEST(Z$15:Z$24,AA$15:AA$24,2,1)</f>
        <v>8.7713971349677523E-5</v>
      </c>
      <c r="BB127" s="195"/>
      <c r="BC127" s="195"/>
      <c r="BD127" s="194"/>
      <c r="BE127" s="194"/>
      <c r="BF127" s="194"/>
    </row>
    <row r="128" spans="1:58">
      <c r="A128" s="3"/>
      <c r="B128" s="83" t="s">
        <v>272</v>
      </c>
      <c r="C128" s="81" t="s">
        <v>45</v>
      </c>
      <c r="D128" s="84" t="s">
        <v>59</v>
      </c>
      <c r="E128" s="81" t="s">
        <v>23</v>
      </c>
      <c r="F128" s="86">
        <f t="shared" ref="F128:AJ128" si="65">AVERAGE(F118:F127)</f>
        <v>35.49</v>
      </c>
      <c r="G128" s="86">
        <f t="shared" si="65"/>
        <v>36.25</v>
      </c>
      <c r="H128" s="86">
        <f t="shared" si="65"/>
        <v>35.790000000000006</v>
      </c>
      <c r="I128" s="86">
        <f t="shared" si="65"/>
        <v>35.843333333333341</v>
      </c>
      <c r="J128" s="86">
        <f t="shared" si="65"/>
        <v>0.3</v>
      </c>
      <c r="K128" s="86">
        <f t="shared" si="65"/>
        <v>0.2</v>
      </c>
      <c r="L128" s="86">
        <f t="shared" si="65"/>
        <v>0.7</v>
      </c>
      <c r="M128" s="86">
        <f t="shared" si="65"/>
        <v>0.25</v>
      </c>
      <c r="N128" s="86">
        <f t="shared" si="65"/>
        <v>0.25</v>
      </c>
      <c r="O128" s="86">
        <f t="shared" si="65"/>
        <v>0.4</v>
      </c>
      <c r="P128" s="86">
        <f t="shared" si="65"/>
        <v>0.4</v>
      </c>
      <c r="Q128" s="86">
        <f t="shared" si="65"/>
        <v>32.798000000000002</v>
      </c>
      <c r="R128" s="86">
        <f t="shared" si="65"/>
        <v>32.658000000000001</v>
      </c>
      <c r="S128" s="86">
        <f t="shared" si="65"/>
        <v>0.7</v>
      </c>
      <c r="T128" s="86">
        <f t="shared" si="65"/>
        <v>0.95</v>
      </c>
      <c r="U128" s="86">
        <f t="shared" si="65"/>
        <v>0.4</v>
      </c>
      <c r="V128" s="86">
        <f t="shared" si="65"/>
        <v>0.25</v>
      </c>
      <c r="W128" s="86">
        <f t="shared" si="65"/>
        <v>0.45</v>
      </c>
      <c r="X128" s="86">
        <f t="shared" si="65"/>
        <v>0.3</v>
      </c>
      <c r="Y128" s="86">
        <f t="shared" si="65"/>
        <v>0.05</v>
      </c>
      <c r="Z128" s="86">
        <f t="shared" si="65"/>
        <v>1</v>
      </c>
      <c r="AA128" s="86">
        <f t="shared" si="65"/>
        <v>1.1000000000000001</v>
      </c>
      <c r="AB128" s="86">
        <f t="shared" si="65"/>
        <v>0.45</v>
      </c>
      <c r="AC128" s="86">
        <f t="shared" si="65"/>
        <v>0.45</v>
      </c>
      <c r="AD128" s="86">
        <f t="shared" si="65"/>
        <v>0.1</v>
      </c>
      <c r="AE128" s="86">
        <f t="shared" si="65"/>
        <v>-0.1</v>
      </c>
      <c r="AF128" s="86">
        <f t="shared" si="65"/>
        <v>0.2</v>
      </c>
      <c r="AG128" s="86">
        <f t="shared" si="65"/>
        <v>35.410000000000011</v>
      </c>
      <c r="AH128" s="86">
        <f t="shared" si="65"/>
        <v>35.322000000000003</v>
      </c>
      <c r="AI128" s="86">
        <f t="shared" si="65"/>
        <v>2.6120000000000005</v>
      </c>
      <c r="AJ128" s="86">
        <f t="shared" si="65"/>
        <v>2.6640000000000024</v>
      </c>
      <c r="AK128" s="102" t="s">
        <v>275</v>
      </c>
      <c r="AL128" s="106"/>
      <c r="AM128" s="192" t="s">
        <v>469</v>
      </c>
      <c r="AN128" s="192" t="s">
        <v>471</v>
      </c>
      <c r="AO128" s="193">
        <f>TTEST(Z$39:Z$48,AA$39:AA$48,2,1)</f>
        <v>0.67830974180557879</v>
      </c>
      <c r="AP128" s="195"/>
      <c r="AQ128" s="195"/>
      <c r="AR128" s="193"/>
      <c r="AS128" s="195"/>
      <c r="AT128" s="195"/>
      <c r="AU128" s="193">
        <f>TTEST(Z$63:Z$72,AA$63:AA$72,2,1)</f>
        <v>8.1126188845840649E-2</v>
      </c>
      <c r="AV128" s="195"/>
      <c r="AW128" s="195"/>
      <c r="AX128" s="193"/>
      <c r="AY128" s="195"/>
      <c r="AZ128" s="195"/>
      <c r="BA128" s="193">
        <f>TTEST(Z$51:Z$60,AA$51:AA$60,2,1)</f>
        <v>0.19342205960333222</v>
      </c>
      <c r="BB128" s="195"/>
      <c r="BC128" s="195"/>
      <c r="BD128" s="194"/>
      <c r="BE128" s="194"/>
      <c r="BF128" s="194"/>
    </row>
    <row r="129" spans="1:58">
      <c r="A129" s="3"/>
      <c r="B129" s="83" t="s">
        <v>273</v>
      </c>
      <c r="C129" s="81" t="s">
        <v>45</v>
      </c>
      <c r="D129" s="84" t="s">
        <v>59</v>
      </c>
      <c r="E129" s="81" t="s">
        <v>23</v>
      </c>
      <c r="F129" s="82">
        <f>STDEVP(F118:F127)</f>
        <v>5.1053795157656898</v>
      </c>
      <c r="G129" s="82">
        <f t="shared" ref="G129:AH129" si="66">STDEVP(G118:G127)</f>
        <v>5.1063196139685409</v>
      </c>
      <c r="H129" s="82">
        <f t="shared" si="66"/>
        <v>4.6545569069461283</v>
      </c>
      <c r="I129" s="82">
        <f t="shared" si="66"/>
        <v>4.8403179418068385</v>
      </c>
      <c r="J129" s="82">
        <f t="shared" si="66"/>
        <v>1.1000000000000001</v>
      </c>
      <c r="K129" s="82">
        <f t="shared" si="66"/>
        <v>0.50990195135927852</v>
      </c>
      <c r="L129" s="82">
        <f t="shared" si="66"/>
        <v>0.9</v>
      </c>
      <c r="M129" s="82">
        <f t="shared" si="66"/>
        <v>0.81394102980498528</v>
      </c>
      <c r="N129" s="82">
        <f t="shared" si="66"/>
        <v>0.81394102980498528</v>
      </c>
      <c r="O129" s="82">
        <f t="shared" si="66"/>
        <v>0.7</v>
      </c>
      <c r="P129" s="82">
        <f t="shared" si="66"/>
        <v>0.7</v>
      </c>
      <c r="Q129" s="82">
        <f t="shared" si="66"/>
        <v>1.2860622068935854</v>
      </c>
      <c r="R129" s="82">
        <f t="shared" si="66"/>
        <v>1.6502108956130421</v>
      </c>
      <c r="S129" s="82">
        <f t="shared" si="66"/>
        <v>0.6</v>
      </c>
      <c r="T129" s="82">
        <f t="shared" si="66"/>
        <v>0.72284161474004804</v>
      </c>
      <c r="U129" s="82">
        <f t="shared" si="66"/>
        <v>0.62449979983983983</v>
      </c>
      <c r="V129" s="82">
        <f t="shared" si="66"/>
        <v>0.90138781886599728</v>
      </c>
      <c r="W129" s="82">
        <f t="shared" si="66"/>
        <v>0.96046863561492735</v>
      </c>
      <c r="X129" s="82">
        <f t="shared" si="66"/>
        <v>0.50990195135927852</v>
      </c>
      <c r="Y129" s="82">
        <f t="shared" si="66"/>
        <v>0.75663729752107778</v>
      </c>
      <c r="Z129" s="82">
        <f t="shared" si="66"/>
        <v>0.70710678118654757</v>
      </c>
      <c r="AA129" s="82">
        <f t="shared" si="66"/>
        <v>0.4898979485566356</v>
      </c>
      <c r="AB129" s="82">
        <f t="shared" si="66"/>
        <v>0.82006097334283623</v>
      </c>
      <c r="AC129" s="82">
        <f t="shared" si="66"/>
        <v>0.82006097334283623</v>
      </c>
      <c r="AD129" s="82">
        <f t="shared" si="66"/>
        <v>0.96953597148326576</v>
      </c>
      <c r="AE129" s="82">
        <f t="shared" si="66"/>
        <v>0.73484692283495345</v>
      </c>
      <c r="AF129" s="82">
        <f t="shared" si="66"/>
        <v>0.74833147735478833</v>
      </c>
      <c r="AG129" s="82">
        <f t="shared" si="66"/>
        <v>1.5234237755792053</v>
      </c>
      <c r="AH129" s="82">
        <f t="shared" si="66"/>
        <v>1.757036140777986</v>
      </c>
      <c r="AI129" s="82">
        <f>STDEVP(AI118:AI127)</f>
        <v>0.6400593722460437</v>
      </c>
      <c r="AJ129" s="82">
        <f t="shared" ref="AJ129" si="67">STDEVP(AJ118:AJ127)</f>
        <v>0.87650670276957976</v>
      </c>
      <c r="AK129" s="101">
        <f>TTEST(AI118:AI127,AJ118:AJ127,2,1)</f>
        <v>0.83148101194156121</v>
      </c>
      <c r="AL129" s="105"/>
      <c r="AM129" s="192" t="s">
        <v>469</v>
      </c>
      <c r="AN129" s="192" t="s">
        <v>106</v>
      </c>
      <c r="AO129" s="193">
        <f>TTEST(Z$3:Z$12:Z118:Z127,AA$3:AA$12:AA118:AA127,2,1)</f>
        <v>4.3673657578899904E-13</v>
      </c>
      <c r="AP129" s="194"/>
      <c r="AQ129" s="194"/>
      <c r="AR129" s="194"/>
      <c r="AS129" s="194"/>
      <c r="AT129" s="194"/>
      <c r="AU129" s="193">
        <f>TTEST(Z$27:Z$36:Z142:Z151,AA$27:AA$36:AA142:AA151,2,1)</f>
        <v>3.8415150525121945E-9</v>
      </c>
      <c r="AV129" s="194"/>
      <c r="AW129" s="194"/>
      <c r="AX129" s="194"/>
      <c r="AY129" s="194"/>
      <c r="AZ129" s="194"/>
      <c r="BA129" s="193">
        <f>TTEST(Z$15:Z$24:Z130:Z139,AA$15:AA$24:AA130:AA139,2,1)</f>
        <v>1.5642172732687123E-10</v>
      </c>
      <c r="BB129" s="194"/>
      <c r="BC129" s="194"/>
      <c r="BD129" s="194"/>
      <c r="BE129" s="194"/>
      <c r="BF129" s="194"/>
    </row>
    <row r="130" spans="1:58">
      <c r="A130" s="3">
        <v>44266.458858495374</v>
      </c>
      <c r="B130" s="4" t="s">
        <v>26</v>
      </c>
      <c r="C130" s="4" t="s">
        <v>45</v>
      </c>
      <c r="D130" s="10" t="s">
        <v>59</v>
      </c>
      <c r="E130" s="4" t="s">
        <v>24</v>
      </c>
      <c r="F130" s="85">
        <v>32.5</v>
      </c>
      <c r="G130" s="85">
        <v>32.5</v>
      </c>
      <c r="H130" s="85">
        <v>33.299999999999997</v>
      </c>
      <c r="I130" s="85">
        <f>AVERAGE(F130:H130)</f>
        <v>32.766666666666666</v>
      </c>
      <c r="J130" s="85">
        <v>1</v>
      </c>
      <c r="K130" s="85">
        <v>0.5</v>
      </c>
      <c r="L130" s="85">
        <v>0</v>
      </c>
      <c r="M130" s="85">
        <v>0.5</v>
      </c>
      <c r="N130" s="85">
        <v>0.5</v>
      </c>
      <c r="O130" s="85">
        <v>0</v>
      </c>
      <c r="P130" s="85">
        <v>0</v>
      </c>
      <c r="Q130" s="85">
        <v>34.1</v>
      </c>
      <c r="R130" s="85">
        <v>34</v>
      </c>
      <c r="S130" s="85">
        <v>0</v>
      </c>
      <c r="T130" s="85">
        <v>2</v>
      </c>
      <c r="U130" s="85">
        <v>0</v>
      </c>
      <c r="V130" s="85">
        <v>-1.5</v>
      </c>
      <c r="W130" s="85">
        <v>2.5</v>
      </c>
      <c r="X130" s="85">
        <v>2</v>
      </c>
      <c r="Y130" s="85">
        <v>-2</v>
      </c>
      <c r="Z130" s="85">
        <v>0</v>
      </c>
      <c r="AA130" s="85">
        <v>2</v>
      </c>
      <c r="AB130" s="85">
        <v>0.5</v>
      </c>
      <c r="AC130" s="85">
        <v>-1.5</v>
      </c>
      <c r="AD130" s="85">
        <v>1.5</v>
      </c>
      <c r="AE130" s="85">
        <v>1.5</v>
      </c>
      <c r="AF130" s="85">
        <v>-2</v>
      </c>
      <c r="AG130" s="85">
        <v>35.299999999999997</v>
      </c>
      <c r="AH130" s="85">
        <v>35</v>
      </c>
      <c r="AI130" s="14">
        <f t="shared" ref="AI130:AI139" si="68">AG130-Q130</f>
        <v>1.1999999999999957</v>
      </c>
      <c r="AJ130" s="14">
        <f t="shared" ref="AJ130:AJ139" si="69">AH130-R130</f>
        <v>1</v>
      </c>
      <c r="AL130" s="103"/>
      <c r="AM130" s="206"/>
      <c r="AN130" s="206"/>
    </row>
    <row r="131" spans="1:58">
      <c r="A131" s="3">
        <v>44266.598967164347</v>
      </c>
      <c r="B131" s="4" t="s">
        <v>39</v>
      </c>
      <c r="C131" s="4" t="s">
        <v>45</v>
      </c>
      <c r="D131" s="10" t="s">
        <v>59</v>
      </c>
      <c r="E131" s="4" t="s">
        <v>24</v>
      </c>
      <c r="F131" s="85">
        <v>37.200000000000003</v>
      </c>
      <c r="G131" s="85">
        <v>37.5</v>
      </c>
      <c r="H131" s="85">
        <v>37.9</v>
      </c>
      <c r="I131" s="85">
        <f t="shared" ref="I131:I139" si="70">AVERAGE(F131:H131)</f>
        <v>37.533333333333331</v>
      </c>
      <c r="J131" s="85">
        <v>1</v>
      </c>
      <c r="K131" s="85">
        <v>0</v>
      </c>
      <c r="L131" s="85">
        <v>1</v>
      </c>
      <c r="M131" s="85">
        <v>0.5</v>
      </c>
      <c r="N131" s="85">
        <v>0.5</v>
      </c>
      <c r="O131" s="85">
        <v>0</v>
      </c>
      <c r="P131" s="85">
        <v>0</v>
      </c>
      <c r="Q131" s="85">
        <v>33.99</v>
      </c>
      <c r="R131" s="85">
        <v>34.07</v>
      </c>
      <c r="S131" s="85">
        <v>0.5</v>
      </c>
      <c r="T131" s="85">
        <v>1</v>
      </c>
      <c r="U131" s="85">
        <v>0</v>
      </c>
      <c r="V131" s="85">
        <v>0.5</v>
      </c>
      <c r="W131" s="85">
        <v>1</v>
      </c>
      <c r="X131" s="85">
        <v>0.5</v>
      </c>
      <c r="Y131" s="85">
        <v>-0.5</v>
      </c>
      <c r="Z131" s="85">
        <v>1</v>
      </c>
      <c r="AA131" s="85">
        <v>1</v>
      </c>
      <c r="AB131" s="85">
        <v>1</v>
      </c>
      <c r="AC131" s="85">
        <v>1</v>
      </c>
      <c r="AD131" s="85">
        <v>-0.5</v>
      </c>
      <c r="AE131" s="85">
        <v>0</v>
      </c>
      <c r="AF131" s="85">
        <v>0.5</v>
      </c>
      <c r="AG131" s="85">
        <v>36.61</v>
      </c>
      <c r="AH131" s="85">
        <v>36.950000000000003</v>
      </c>
      <c r="AI131" s="14">
        <f t="shared" si="68"/>
        <v>2.6199999999999974</v>
      </c>
      <c r="AJ131" s="14">
        <f t="shared" si="69"/>
        <v>2.8800000000000026</v>
      </c>
      <c r="AL131" s="103"/>
      <c r="AN131" s="186" t="s">
        <v>467</v>
      </c>
    </row>
    <row r="132" spans="1:58" ht="12.9" thickBot="1">
      <c r="A132" s="3">
        <v>44266.70554171296</v>
      </c>
      <c r="B132" s="4" t="s">
        <v>42</v>
      </c>
      <c r="C132" s="4" t="s">
        <v>45</v>
      </c>
      <c r="D132" s="10" t="s">
        <v>59</v>
      </c>
      <c r="E132" s="4" t="s">
        <v>24</v>
      </c>
      <c r="F132" s="85">
        <v>36.6</v>
      </c>
      <c r="G132" s="85">
        <v>33.5</v>
      </c>
      <c r="H132" s="85">
        <v>33.700000000000003</v>
      </c>
      <c r="I132" s="85">
        <f t="shared" si="70"/>
        <v>34.6</v>
      </c>
      <c r="J132" s="85">
        <v>-0.5</v>
      </c>
      <c r="K132" s="85">
        <v>-0.5</v>
      </c>
      <c r="L132" s="85">
        <v>1</v>
      </c>
      <c r="M132" s="85">
        <v>0.5</v>
      </c>
      <c r="N132" s="85">
        <v>-0.5</v>
      </c>
      <c r="O132" s="85">
        <v>0.5</v>
      </c>
      <c r="P132" s="85">
        <v>0.5</v>
      </c>
      <c r="Q132" s="85">
        <v>33</v>
      </c>
      <c r="R132" s="85">
        <v>32.78</v>
      </c>
      <c r="S132" s="85">
        <v>0.5</v>
      </c>
      <c r="T132" s="85">
        <v>1</v>
      </c>
      <c r="U132" s="85">
        <v>0</v>
      </c>
      <c r="V132" s="85">
        <v>0.5</v>
      </c>
      <c r="W132" s="85">
        <v>1</v>
      </c>
      <c r="X132" s="85">
        <v>1</v>
      </c>
      <c r="Y132" s="85">
        <v>0.5</v>
      </c>
      <c r="Z132" s="85">
        <v>0.5</v>
      </c>
      <c r="AA132" s="85">
        <v>1</v>
      </c>
      <c r="AB132" s="85">
        <v>-1.5</v>
      </c>
      <c r="AC132" s="85">
        <v>0.5</v>
      </c>
      <c r="AD132" s="85">
        <v>0.5</v>
      </c>
      <c r="AE132" s="85">
        <v>0.5</v>
      </c>
      <c r="AF132" s="85">
        <v>1</v>
      </c>
      <c r="AG132" s="85">
        <v>33.65</v>
      </c>
      <c r="AH132" s="85">
        <v>35.090000000000003</v>
      </c>
      <c r="AI132" s="14">
        <f t="shared" si="68"/>
        <v>0.64999999999999858</v>
      </c>
      <c r="AJ132" s="14">
        <f t="shared" si="69"/>
        <v>2.3100000000000023</v>
      </c>
      <c r="AL132" s="103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</row>
    <row r="133" spans="1:58">
      <c r="A133" s="3">
        <v>44266.7129580787</v>
      </c>
      <c r="B133" s="4" t="s">
        <v>29</v>
      </c>
      <c r="C133" s="4" t="s">
        <v>45</v>
      </c>
      <c r="D133" s="10" t="s">
        <v>59</v>
      </c>
      <c r="E133" s="4" t="s">
        <v>24</v>
      </c>
      <c r="F133" s="85">
        <v>30.5</v>
      </c>
      <c r="G133" s="85">
        <v>25.6</v>
      </c>
      <c r="H133" s="85">
        <v>30.7</v>
      </c>
      <c r="I133" s="85">
        <f t="shared" si="70"/>
        <v>28.933333333333334</v>
      </c>
      <c r="J133" s="85">
        <v>-1.5</v>
      </c>
      <c r="K133" s="85">
        <v>-0.5</v>
      </c>
      <c r="L133" s="85">
        <v>1</v>
      </c>
      <c r="M133" s="85">
        <v>0</v>
      </c>
      <c r="N133" s="85">
        <v>0</v>
      </c>
      <c r="O133" s="85">
        <v>0</v>
      </c>
      <c r="P133" s="85">
        <v>0</v>
      </c>
      <c r="Q133" s="85">
        <v>33.08</v>
      </c>
      <c r="R133" s="85">
        <v>32.75</v>
      </c>
      <c r="S133" s="85">
        <v>0</v>
      </c>
      <c r="T133" s="85">
        <v>1.5</v>
      </c>
      <c r="U133" s="85">
        <v>1</v>
      </c>
      <c r="V133" s="85">
        <v>0</v>
      </c>
      <c r="W133" s="85">
        <v>2</v>
      </c>
      <c r="X133" s="85">
        <v>2</v>
      </c>
      <c r="Y133" s="85">
        <v>-1</v>
      </c>
      <c r="Z133" s="85">
        <v>0.5</v>
      </c>
      <c r="AA133" s="85">
        <v>2</v>
      </c>
      <c r="AB133" s="85">
        <v>1</v>
      </c>
      <c r="AC133" s="85">
        <v>0</v>
      </c>
      <c r="AD133" s="85">
        <v>1.5</v>
      </c>
      <c r="AE133" s="85">
        <v>1.5</v>
      </c>
      <c r="AF133" s="85">
        <v>-1</v>
      </c>
      <c r="AG133" s="85">
        <v>34.99</v>
      </c>
      <c r="AH133" s="85">
        <v>35.76</v>
      </c>
      <c r="AI133" s="14">
        <f t="shared" si="68"/>
        <v>1.9100000000000037</v>
      </c>
      <c r="AJ133" s="14">
        <f t="shared" si="69"/>
        <v>3.009999999999998</v>
      </c>
      <c r="AL133" s="103"/>
      <c r="AM133" s="190"/>
      <c r="AN133" s="92"/>
      <c r="AO133" s="308" t="s">
        <v>108</v>
      </c>
      <c r="AP133" s="304"/>
      <c r="AQ133" s="304"/>
      <c r="AR133" s="304"/>
      <c r="AS133" s="304"/>
      <c r="AT133" s="309"/>
      <c r="AU133" s="308" t="s">
        <v>109</v>
      </c>
      <c r="AV133" s="304"/>
      <c r="AW133" s="304"/>
      <c r="AX133" s="304"/>
      <c r="AY133" s="304"/>
      <c r="AZ133" s="309"/>
      <c r="BA133" s="304" t="s">
        <v>115</v>
      </c>
      <c r="BB133" s="304"/>
      <c r="BC133" s="304"/>
      <c r="BD133" s="304"/>
      <c r="BE133" s="304"/>
      <c r="BF133" s="304"/>
    </row>
    <row r="134" spans="1:58" ht="12.9" thickBot="1">
      <c r="A134" s="3">
        <v>44267.485397164353</v>
      </c>
      <c r="B134" s="4" t="s">
        <v>41</v>
      </c>
      <c r="C134" s="4" t="s">
        <v>45</v>
      </c>
      <c r="D134" s="10" t="s">
        <v>59</v>
      </c>
      <c r="E134" s="4" t="s">
        <v>24</v>
      </c>
      <c r="F134" s="85">
        <v>42.6</v>
      </c>
      <c r="G134" s="85">
        <v>41.8</v>
      </c>
      <c r="H134" s="85">
        <v>43.4</v>
      </c>
      <c r="I134" s="85">
        <f t="shared" si="70"/>
        <v>42.6</v>
      </c>
      <c r="J134" s="85">
        <v>-0.5</v>
      </c>
      <c r="K134" s="85">
        <v>0</v>
      </c>
      <c r="L134" s="85">
        <v>1</v>
      </c>
      <c r="M134" s="85">
        <v>-1</v>
      </c>
      <c r="N134" s="85">
        <v>-1</v>
      </c>
      <c r="O134" s="85">
        <v>2</v>
      </c>
      <c r="P134" s="85">
        <v>2</v>
      </c>
      <c r="Q134" s="85">
        <v>33.770000000000003</v>
      </c>
      <c r="R134" s="85">
        <v>33.549999999999997</v>
      </c>
      <c r="S134" s="85">
        <v>0</v>
      </c>
      <c r="T134" s="85">
        <v>2.5</v>
      </c>
      <c r="U134" s="85">
        <v>1</v>
      </c>
      <c r="V134" s="85">
        <v>0.5</v>
      </c>
      <c r="W134" s="85">
        <v>2</v>
      </c>
      <c r="X134" s="85">
        <v>2</v>
      </c>
      <c r="Y134" s="85">
        <v>-1</v>
      </c>
      <c r="Z134" s="85">
        <v>1</v>
      </c>
      <c r="AA134" s="85">
        <v>1</v>
      </c>
      <c r="AB134" s="85">
        <v>1</v>
      </c>
      <c r="AC134" s="85">
        <v>1</v>
      </c>
      <c r="AD134" s="85">
        <v>0</v>
      </c>
      <c r="AE134" s="85">
        <v>0</v>
      </c>
      <c r="AF134" s="85">
        <v>0</v>
      </c>
      <c r="AG134" s="85">
        <v>36.44</v>
      </c>
      <c r="AH134" s="85">
        <v>36.42</v>
      </c>
      <c r="AI134" s="14">
        <f t="shared" si="68"/>
        <v>2.6699999999999946</v>
      </c>
      <c r="AJ134" s="14">
        <f t="shared" si="69"/>
        <v>2.8700000000000045</v>
      </c>
      <c r="AL134" s="103"/>
      <c r="AM134" s="93"/>
      <c r="AN134" s="93"/>
      <c r="AO134" s="305" t="s">
        <v>156</v>
      </c>
      <c r="AP134" s="306"/>
      <c r="AQ134" s="306"/>
      <c r="AR134" s="306" t="s">
        <v>158</v>
      </c>
      <c r="AS134" s="306"/>
      <c r="AT134" s="307"/>
      <c r="AU134" s="305" t="s">
        <v>158</v>
      </c>
      <c r="AV134" s="306"/>
      <c r="AW134" s="306"/>
      <c r="AX134" s="306" t="s">
        <v>157</v>
      </c>
      <c r="AY134" s="306"/>
      <c r="AZ134" s="307"/>
      <c r="BA134" s="306" t="s">
        <v>156</v>
      </c>
      <c r="BB134" s="306"/>
      <c r="BC134" s="306"/>
      <c r="BD134" s="306" t="s">
        <v>157</v>
      </c>
      <c r="BE134" s="306"/>
      <c r="BF134" s="306"/>
    </row>
    <row r="135" spans="1:58" ht="12.9" thickTop="1">
      <c r="A135" s="3">
        <v>44267.602862488427</v>
      </c>
      <c r="B135" s="4" t="s">
        <v>33</v>
      </c>
      <c r="C135" s="4" t="s">
        <v>45</v>
      </c>
      <c r="D135" s="10" t="s">
        <v>59</v>
      </c>
      <c r="E135" s="4" t="s">
        <v>24</v>
      </c>
      <c r="F135" s="85">
        <v>31.9</v>
      </c>
      <c r="G135" s="85">
        <v>31.6</v>
      </c>
      <c r="H135" s="85">
        <v>29.6</v>
      </c>
      <c r="I135" s="85">
        <f t="shared" si="70"/>
        <v>31.033333333333331</v>
      </c>
      <c r="J135" s="85">
        <v>1.5</v>
      </c>
      <c r="K135" s="85">
        <v>-0.5</v>
      </c>
      <c r="L135" s="85">
        <v>-1</v>
      </c>
      <c r="M135" s="85">
        <v>1</v>
      </c>
      <c r="N135" s="85">
        <v>1</v>
      </c>
      <c r="O135" s="85">
        <v>0</v>
      </c>
      <c r="P135" s="85">
        <v>0</v>
      </c>
      <c r="Q135" s="85">
        <v>31.83</v>
      </c>
      <c r="R135" s="85">
        <v>31.76</v>
      </c>
      <c r="S135" s="85">
        <v>0</v>
      </c>
      <c r="T135" s="85">
        <v>2</v>
      </c>
      <c r="U135" s="85">
        <v>0.5</v>
      </c>
      <c r="V135" s="85">
        <v>1</v>
      </c>
      <c r="W135" s="85">
        <v>2</v>
      </c>
      <c r="X135" s="85">
        <v>2</v>
      </c>
      <c r="Y135" s="85">
        <v>0.5</v>
      </c>
      <c r="Z135" s="85">
        <v>2</v>
      </c>
      <c r="AA135" s="85">
        <v>0.5</v>
      </c>
      <c r="AB135" s="85">
        <v>-0.5</v>
      </c>
      <c r="AC135" s="85">
        <v>0.5</v>
      </c>
      <c r="AD135" s="85">
        <v>2</v>
      </c>
      <c r="AE135" s="85">
        <v>1.5</v>
      </c>
      <c r="AF135" s="85">
        <v>-1</v>
      </c>
      <c r="AG135" s="85">
        <v>33.520000000000003</v>
      </c>
      <c r="AH135" s="85">
        <v>33.01</v>
      </c>
      <c r="AI135" s="14">
        <f t="shared" si="68"/>
        <v>1.6900000000000048</v>
      </c>
      <c r="AJ135" s="14">
        <f t="shared" si="69"/>
        <v>1.2499999999999964</v>
      </c>
      <c r="AL135" s="103"/>
      <c r="AM135" s="300" t="s">
        <v>465</v>
      </c>
      <c r="AN135" s="94" t="s">
        <v>155</v>
      </c>
      <c r="AO135" s="197">
        <f>AVERAGE(O$3:O$12)</f>
        <v>0.15</v>
      </c>
      <c r="AP135" s="95" t="s">
        <v>274</v>
      </c>
      <c r="AQ135" s="187">
        <f>STDEVP(O$3:O$12)</f>
        <v>0.67268120235368556</v>
      </c>
      <c r="AR135" s="95">
        <f>AVERAGE(P$3:P$12)</f>
        <v>0.1</v>
      </c>
      <c r="AS135" s="95" t="s">
        <v>274</v>
      </c>
      <c r="AT135" s="198">
        <f>STDEVP(P$3:P$12)</f>
        <v>0.66332495807107994</v>
      </c>
      <c r="AU135" s="202">
        <f>AVERAGE(O$27:O$36)</f>
        <v>0.21428571428571427</v>
      </c>
      <c r="AV135" s="97" t="s">
        <v>274</v>
      </c>
      <c r="AW135" s="187">
        <f>STDEVP(O$15:O$24)</f>
        <v>0.7433034373659253</v>
      </c>
      <c r="AX135" s="97">
        <f>AVERAGE(P$27:P$36)</f>
        <v>0.21428571428571427</v>
      </c>
      <c r="AY135" s="97" t="s">
        <v>274</v>
      </c>
      <c r="AZ135" s="203">
        <f>STDEVP(P$27:P$36)</f>
        <v>0.7491491772643939</v>
      </c>
      <c r="BA135" s="97">
        <f>AVERAGE(O$15:O$24)</f>
        <v>0.35</v>
      </c>
      <c r="BB135" s="97" t="s">
        <v>274</v>
      </c>
      <c r="BC135" s="187">
        <f>STDEVP(O$15:O$24)</f>
        <v>0.7433034373659253</v>
      </c>
      <c r="BD135" s="97">
        <f>AVERAGE(P$15:P$24)</f>
        <v>0.3</v>
      </c>
      <c r="BE135" s="97" t="s">
        <v>274</v>
      </c>
      <c r="BF135" s="187">
        <f>STDEVP(P$15:P$24)</f>
        <v>0.67823299831252681</v>
      </c>
    </row>
    <row r="136" spans="1:58">
      <c r="A136" s="3">
        <v>44267.706090555555</v>
      </c>
      <c r="B136" s="4" t="s">
        <v>32</v>
      </c>
      <c r="C136" s="4" t="s">
        <v>45</v>
      </c>
      <c r="D136" s="10" t="s">
        <v>59</v>
      </c>
      <c r="E136" s="4" t="s">
        <v>24</v>
      </c>
      <c r="F136" s="85">
        <v>35.1</v>
      </c>
      <c r="G136" s="85">
        <v>36.6</v>
      </c>
      <c r="H136" s="85">
        <v>35.5</v>
      </c>
      <c r="I136" s="85">
        <f t="shared" si="70"/>
        <v>35.733333333333334</v>
      </c>
      <c r="J136" s="85">
        <v>0.5</v>
      </c>
      <c r="K136" s="85">
        <v>0.5</v>
      </c>
      <c r="L136" s="85">
        <v>-0.5</v>
      </c>
      <c r="M136" s="85">
        <v>-1</v>
      </c>
      <c r="N136" s="85">
        <v>-1</v>
      </c>
      <c r="O136" s="85">
        <v>-1</v>
      </c>
      <c r="P136" s="85">
        <v>-1</v>
      </c>
      <c r="Q136" s="85">
        <v>29.79</v>
      </c>
      <c r="R136" s="85">
        <v>30.28</v>
      </c>
      <c r="S136" s="85">
        <v>0</v>
      </c>
      <c r="T136" s="85">
        <v>1</v>
      </c>
      <c r="U136" s="85">
        <v>0</v>
      </c>
      <c r="V136" s="85">
        <v>-0.5</v>
      </c>
      <c r="W136" s="85">
        <v>1</v>
      </c>
      <c r="X136" s="85">
        <v>1</v>
      </c>
      <c r="Y136" s="85">
        <v>-0.5</v>
      </c>
      <c r="Z136" s="85">
        <v>0</v>
      </c>
      <c r="AA136" s="85">
        <v>0.5</v>
      </c>
      <c r="AB136" s="85">
        <v>-0.5</v>
      </c>
      <c r="AC136" s="85">
        <v>0</v>
      </c>
      <c r="AD136" s="85">
        <v>0.5</v>
      </c>
      <c r="AE136" s="85">
        <v>0.5</v>
      </c>
      <c r="AF136" s="85">
        <v>0.5</v>
      </c>
      <c r="AG136" s="85">
        <v>32.64</v>
      </c>
      <c r="AH136" s="85">
        <v>33.369999999999997</v>
      </c>
      <c r="AI136" s="14">
        <f t="shared" si="68"/>
        <v>2.8500000000000014</v>
      </c>
      <c r="AJ136" s="14">
        <f t="shared" si="69"/>
        <v>3.0899999999999963</v>
      </c>
      <c r="AL136" s="103"/>
      <c r="AM136" s="301"/>
      <c r="AN136" s="98" t="s">
        <v>154</v>
      </c>
      <c r="AO136" s="197">
        <f>AVERAGE(O$39:O$48)</f>
        <v>0.4</v>
      </c>
      <c r="AP136" s="95" t="s">
        <v>274</v>
      </c>
      <c r="AQ136" s="188">
        <f>STDEVP(O$39:O$48)</f>
        <v>0.7</v>
      </c>
      <c r="AR136" s="95">
        <f>AVERAGE(P$39:P$48)</f>
        <v>0.4</v>
      </c>
      <c r="AS136" s="95" t="s">
        <v>274</v>
      </c>
      <c r="AT136" s="199">
        <f>STDEVP(P$39:P$48)</f>
        <v>0.7</v>
      </c>
      <c r="AU136" s="197">
        <f>AVERAGE(O$63:O$72)</f>
        <v>0.35</v>
      </c>
      <c r="AV136" s="95" t="s">
        <v>274</v>
      </c>
      <c r="AW136" s="188">
        <f>STDEVP(O$63:O$72)</f>
        <v>0.80777472107017556</v>
      </c>
      <c r="AX136" s="95">
        <f>AVERAGE(P$63:P$72)</f>
        <v>0.3</v>
      </c>
      <c r="AY136" s="95" t="s">
        <v>274</v>
      </c>
      <c r="AZ136" s="204">
        <f>STDEVP(P$63:P$72)</f>
        <v>0.81240384046359604</v>
      </c>
      <c r="BA136" s="95">
        <f>AVERAGE(O$51:O$60)</f>
        <v>0.2</v>
      </c>
      <c r="BB136" s="95" t="s">
        <v>274</v>
      </c>
      <c r="BC136" s="188">
        <f>STDEVP(O$51:O$60)</f>
        <v>0.71414284285428498</v>
      </c>
      <c r="BD136" s="95">
        <f>AVERAGE(P$51:P$60)</f>
        <v>0.2</v>
      </c>
      <c r="BE136" s="95" t="s">
        <v>274</v>
      </c>
      <c r="BF136" s="188">
        <f>STDEVP(P$51:P$60)</f>
        <v>0.71414284285428498</v>
      </c>
    </row>
    <row r="137" spans="1:58" ht="12.9" thickBot="1">
      <c r="A137" s="3">
        <v>44268.480835405091</v>
      </c>
      <c r="B137" s="4" t="s">
        <v>27</v>
      </c>
      <c r="C137" s="4" t="s">
        <v>45</v>
      </c>
      <c r="D137" s="10" t="s">
        <v>59</v>
      </c>
      <c r="E137" s="4" t="s">
        <v>24</v>
      </c>
      <c r="F137" s="85">
        <v>33.6</v>
      </c>
      <c r="G137" s="85">
        <v>33</v>
      </c>
      <c r="H137" s="85">
        <v>31.9</v>
      </c>
      <c r="I137" s="85">
        <f t="shared" si="70"/>
        <v>32.833333333333336</v>
      </c>
      <c r="J137" s="85">
        <v>-1</v>
      </c>
      <c r="K137" s="85">
        <v>-0.5</v>
      </c>
      <c r="L137" s="85">
        <v>0</v>
      </c>
      <c r="M137" s="85">
        <v>-1</v>
      </c>
      <c r="N137" s="85">
        <v>-1</v>
      </c>
      <c r="O137" s="85">
        <v>0</v>
      </c>
      <c r="P137" s="85">
        <v>0</v>
      </c>
      <c r="Q137" s="85">
        <v>29.67</v>
      </c>
      <c r="R137" s="85">
        <v>29.06</v>
      </c>
      <c r="S137" s="85">
        <v>0</v>
      </c>
      <c r="T137" s="85">
        <v>2</v>
      </c>
      <c r="U137" s="85">
        <v>0</v>
      </c>
      <c r="V137" s="85">
        <v>1</v>
      </c>
      <c r="W137" s="85">
        <v>2</v>
      </c>
      <c r="X137" s="85">
        <v>1</v>
      </c>
      <c r="Y137" s="85">
        <v>1</v>
      </c>
      <c r="Z137" s="85">
        <v>1</v>
      </c>
      <c r="AA137" s="85">
        <v>0.5</v>
      </c>
      <c r="AB137" s="85">
        <v>1</v>
      </c>
      <c r="AC137" s="85">
        <v>1</v>
      </c>
      <c r="AD137" s="85">
        <v>0.5</v>
      </c>
      <c r="AE137" s="85">
        <v>0.5</v>
      </c>
      <c r="AF137" s="85">
        <v>0</v>
      </c>
      <c r="AG137" s="85">
        <v>32.35</v>
      </c>
      <c r="AH137" s="85">
        <v>33.5</v>
      </c>
      <c r="AI137" s="14">
        <f t="shared" si="68"/>
        <v>2.6799999999999997</v>
      </c>
      <c r="AJ137" s="14">
        <f t="shared" si="69"/>
        <v>4.4400000000000013</v>
      </c>
      <c r="AL137" s="103"/>
      <c r="AM137" s="302"/>
      <c r="AN137" s="99" t="s">
        <v>153</v>
      </c>
      <c r="AO137" s="200">
        <f>AVERAGE(O$3:O$12,O$39:O$48)</f>
        <v>0.27500000000000002</v>
      </c>
      <c r="AP137" s="100" t="s">
        <v>274</v>
      </c>
      <c r="AQ137" s="189">
        <f>STDEVP(O$3:O$12,O$39:O$48)</f>
        <v>0.69776428684764313</v>
      </c>
      <c r="AR137" s="100">
        <f>AVERAGE(P$3:P$12,P$39:P$48)</f>
        <v>0.25</v>
      </c>
      <c r="AS137" s="100" t="s">
        <v>274</v>
      </c>
      <c r="AT137" s="201">
        <f>STDEVP(P$3:P$12,P$39:P$48)</f>
        <v>0.69821200218844703</v>
      </c>
      <c r="AU137" s="200">
        <f>AVERAGE(O$27:O$36,O$63:O$72)</f>
        <v>0.29411764705882354</v>
      </c>
      <c r="AV137" s="100" t="s">
        <v>274</v>
      </c>
      <c r="AW137" s="189">
        <f>STDEVP(O$27:O$36,O$63:O$72)</f>
        <v>0.78700518589762658</v>
      </c>
      <c r="AX137" s="100">
        <f>AVERAGE(P$27:P$36,P$63:P$72)</f>
        <v>0.26470588235294118</v>
      </c>
      <c r="AY137" s="100" t="s">
        <v>274</v>
      </c>
      <c r="AZ137" s="205">
        <f>STDEVP(P$27:P$36,P$63:P$72)</f>
        <v>0.78810358864554486</v>
      </c>
      <c r="BA137" s="100">
        <f>AVERAGE(O$15:O$24,O$51:O$60)</f>
        <v>0.27500000000000002</v>
      </c>
      <c r="BB137" s="100" t="s">
        <v>274</v>
      </c>
      <c r="BC137" s="189">
        <f>STDEVP(O$15:O$24,O$63:O$72)</f>
        <v>0.77620873481300123</v>
      </c>
      <c r="BD137" s="100">
        <f>AVERAGE(P$15:P$24,P$51:P$60)</f>
        <v>0.25</v>
      </c>
      <c r="BE137" s="100" t="s">
        <v>274</v>
      </c>
      <c r="BF137" s="189">
        <f>STDEVP(P$15:P$24,P$63:P$72)</f>
        <v>0.74833147735478833</v>
      </c>
    </row>
    <row r="138" spans="1:58">
      <c r="A138" s="3">
        <v>44268.596926412036</v>
      </c>
      <c r="B138" s="4" t="s">
        <v>34</v>
      </c>
      <c r="C138" s="4" t="s">
        <v>45</v>
      </c>
      <c r="D138" s="10" t="s">
        <v>59</v>
      </c>
      <c r="E138" s="4" t="s">
        <v>24</v>
      </c>
      <c r="F138" s="85">
        <v>30.8</v>
      </c>
      <c r="G138" s="85">
        <v>27</v>
      </c>
      <c r="H138" s="85">
        <v>31.7</v>
      </c>
      <c r="I138" s="85">
        <f t="shared" si="70"/>
        <v>29.833333333333332</v>
      </c>
      <c r="J138" s="85">
        <v>-0.5</v>
      </c>
      <c r="K138" s="85">
        <v>-0.5</v>
      </c>
      <c r="L138" s="85">
        <v>0.5</v>
      </c>
      <c r="M138" s="85">
        <v>0</v>
      </c>
      <c r="N138" s="85">
        <v>0</v>
      </c>
      <c r="O138" s="85">
        <v>0</v>
      </c>
      <c r="P138" s="85">
        <v>0</v>
      </c>
      <c r="Q138" s="85">
        <v>32.9</v>
      </c>
      <c r="R138" s="85">
        <v>32.69</v>
      </c>
      <c r="S138" s="85">
        <v>0.5</v>
      </c>
      <c r="T138" s="85">
        <v>2</v>
      </c>
      <c r="U138" s="85">
        <v>0</v>
      </c>
      <c r="V138" s="85">
        <v>-0.5</v>
      </c>
      <c r="W138" s="85">
        <v>2</v>
      </c>
      <c r="X138" s="85">
        <v>1.5</v>
      </c>
      <c r="Y138" s="85">
        <v>-1</v>
      </c>
      <c r="Z138" s="85">
        <v>1</v>
      </c>
      <c r="AA138" s="85">
        <v>2</v>
      </c>
      <c r="AB138" s="85">
        <v>0.5</v>
      </c>
      <c r="AC138" s="85">
        <v>-1</v>
      </c>
      <c r="AD138" s="85">
        <v>2</v>
      </c>
      <c r="AE138" s="85">
        <v>2</v>
      </c>
      <c r="AF138" s="85">
        <v>-1</v>
      </c>
      <c r="AG138" s="85">
        <v>35.090000000000003</v>
      </c>
      <c r="AH138" s="85">
        <v>36.58</v>
      </c>
      <c r="AI138" s="14">
        <f t="shared" si="68"/>
        <v>2.1900000000000048</v>
      </c>
      <c r="AJ138" s="14">
        <f t="shared" si="69"/>
        <v>3.8900000000000006</v>
      </c>
      <c r="AL138" s="103"/>
      <c r="AM138" s="303" t="s">
        <v>468</v>
      </c>
      <c r="AN138" s="94" t="s">
        <v>155</v>
      </c>
      <c r="AO138" s="197">
        <f>AVERAGE(U$3:U$12)</f>
        <v>-0.15</v>
      </c>
      <c r="AP138" s="95" t="s">
        <v>274</v>
      </c>
      <c r="AQ138" s="187">
        <f>STDEVP(U$3:U$12)</f>
        <v>0.70887234393789122</v>
      </c>
      <c r="AR138" s="95">
        <f>AVERAGE(V$3:V$12)</f>
        <v>-0.4</v>
      </c>
      <c r="AS138" s="95" t="s">
        <v>274</v>
      </c>
      <c r="AT138" s="198">
        <f>STDEVP(V$3:V$12)</f>
        <v>1.019803902718557</v>
      </c>
      <c r="AU138" s="202">
        <f>AVERAGE(U$27:U$36)</f>
        <v>-0.4</v>
      </c>
      <c r="AV138" s="97" t="s">
        <v>274</v>
      </c>
      <c r="AW138" s="187">
        <f>STDEVP(U$15:U$24)</f>
        <v>0.41533119314590372</v>
      </c>
      <c r="AX138" s="97">
        <f>AVERAGE(V$27:V$36)</f>
        <v>-0.45</v>
      </c>
      <c r="AY138" s="97" t="s">
        <v>274</v>
      </c>
      <c r="AZ138" s="203">
        <f>STDEVP(V$27:V$36)</f>
        <v>1.2338962679253065</v>
      </c>
      <c r="BA138" s="97">
        <f>AVERAGE(U$15:U$24)</f>
        <v>0.05</v>
      </c>
      <c r="BB138" s="97" t="s">
        <v>274</v>
      </c>
      <c r="BC138" s="187">
        <f>STDEVP(U$15:U$24)</f>
        <v>0.41533119314590372</v>
      </c>
      <c r="BD138" s="97">
        <f>AVERAGE(V$15:V$24)</f>
        <v>-0.75</v>
      </c>
      <c r="BE138" s="97" t="s">
        <v>274</v>
      </c>
      <c r="BF138" s="187">
        <f>STDEVP(V$15:V$24)</f>
        <v>1.0781929326423914</v>
      </c>
    </row>
    <row r="139" spans="1:58">
      <c r="A139" s="3">
        <v>44268.603789722227</v>
      </c>
      <c r="B139" s="4" t="s">
        <v>28</v>
      </c>
      <c r="C139" s="4" t="s">
        <v>45</v>
      </c>
      <c r="D139" s="10" t="s">
        <v>59</v>
      </c>
      <c r="E139" s="4" t="s">
        <v>24</v>
      </c>
      <c r="F139" s="85">
        <v>45.2</v>
      </c>
      <c r="G139" s="85">
        <v>46.7</v>
      </c>
      <c r="H139" s="85">
        <v>48.7</v>
      </c>
      <c r="I139" s="85">
        <f t="shared" si="70"/>
        <v>46.866666666666674</v>
      </c>
      <c r="J139" s="85">
        <v>-0.5</v>
      </c>
      <c r="K139" s="85">
        <v>0</v>
      </c>
      <c r="L139" s="85">
        <v>1.5</v>
      </c>
      <c r="M139" s="85">
        <v>0</v>
      </c>
      <c r="N139" s="85">
        <v>0</v>
      </c>
      <c r="O139" s="85">
        <v>0.5</v>
      </c>
      <c r="P139" s="85">
        <v>0.5</v>
      </c>
      <c r="Q139" s="85">
        <v>33.35</v>
      </c>
      <c r="R139" s="85">
        <v>33.46</v>
      </c>
      <c r="S139" s="85">
        <v>0</v>
      </c>
      <c r="T139" s="85">
        <v>1.5</v>
      </c>
      <c r="U139" s="85">
        <v>0.5</v>
      </c>
      <c r="V139" s="85">
        <v>-0.5</v>
      </c>
      <c r="W139" s="85">
        <v>2</v>
      </c>
      <c r="X139" s="85">
        <v>2</v>
      </c>
      <c r="Y139" s="85">
        <v>-0.5</v>
      </c>
      <c r="Z139" s="85">
        <v>0</v>
      </c>
      <c r="AA139" s="85">
        <v>1</v>
      </c>
      <c r="AB139" s="85">
        <v>0.5</v>
      </c>
      <c r="AC139" s="85">
        <v>-0.5</v>
      </c>
      <c r="AD139" s="85">
        <v>1</v>
      </c>
      <c r="AE139" s="85">
        <v>1</v>
      </c>
      <c r="AF139" s="85">
        <v>-0.5</v>
      </c>
      <c r="AG139" s="85">
        <v>35.979999999999997</v>
      </c>
      <c r="AH139" s="85">
        <v>36.6</v>
      </c>
      <c r="AI139" s="14">
        <f t="shared" si="68"/>
        <v>2.6299999999999955</v>
      </c>
      <c r="AJ139" s="14">
        <f t="shared" si="69"/>
        <v>3.1400000000000006</v>
      </c>
      <c r="AL139" s="103"/>
      <c r="AM139" s="301"/>
      <c r="AN139" s="98" t="s">
        <v>154</v>
      </c>
      <c r="AO139" s="197">
        <f>AVERAGE(U$39:U$48)</f>
        <v>0.4</v>
      </c>
      <c r="AP139" s="95" t="s">
        <v>274</v>
      </c>
      <c r="AQ139" s="188">
        <f>STDEVP(U$39:U$48)</f>
        <v>0.62449979983983983</v>
      </c>
      <c r="AR139" s="95">
        <f>AVERAGE(V$39:V$48)</f>
        <v>0.25</v>
      </c>
      <c r="AS139" s="95" t="s">
        <v>274</v>
      </c>
      <c r="AT139" s="199">
        <f>STDEVP(V$39:V$48)</f>
        <v>0.90138781886599728</v>
      </c>
      <c r="AU139" s="197">
        <f>AVERAGE(U$63:U$72)</f>
        <v>0.05</v>
      </c>
      <c r="AV139" s="95" t="s">
        <v>274</v>
      </c>
      <c r="AW139" s="188">
        <f>STDEVP(U$63:U$72)</f>
        <v>0.56789083458002731</v>
      </c>
      <c r="AX139" s="95">
        <f>AVERAGE(V$63:V$72)</f>
        <v>-0.35</v>
      </c>
      <c r="AY139" s="95" t="s">
        <v>274</v>
      </c>
      <c r="AZ139" s="204">
        <f>STDEVP(V$63:V$72)</f>
        <v>1.0012492197250393</v>
      </c>
      <c r="BA139" s="95">
        <f>AVERAGE(U$51:U$60)</f>
        <v>0.3</v>
      </c>
      <c r="BB139" s="95" t="s">
        <v>274</v>
      </c>
      <c r="BC139" s="188">
        <f>STDEVP(U$51:U$60)</f>
        <v>0.4</v>
      </c>
      <c r="BD139" s="95">
        <f>AVERAGE(V$51:V$60)</f>
        <v>0.05</v>
      </c>
      <c r="BE139" s="95" t="s">
        <v>274</v>
      </c>
      <c r="BF139" s="188">
        <f>STDEVP(V$51:V$60)</f>
        <v>0.75663729752107778</v>
      </c>
    </row>
    <row r="140" spans="1:58" ht="12.9" thickBot="1">
      <c r="A140" s="3"/>
      <c r="B140" s="83" t="s">
        <v>272</v>
      </c>
      <c r="C140" s="81" t="s">
        <v>45</v>
      </c>
      <c r="D140" s="84" t="s">
        <v>59</v>
      </c>
      <c r="E140" s="81" t="s">
        <v>24</v>
      </c>
      <c r="F140" s="86">
        <f t="shared" ref="F140:AJ140" si="71">AVERAGE(F130:F139)</f>
        <v>35.6</v>
      </c>
      <c r="G140" s="86">
        <f t="shared" si="71"/>
        <v>34.58</v>
      </c>
      <c r="H140" s="86">
        <f t="shared" si="71"/>
        <v>35.64</v>
      </c>
      <c r="I140" s="86">
        <f t="shared" si="71"/>
        <v>35.273333333333326</v>
      </c>
      <c r="J140" s="86">
        <f t="shared" si="71"/>
        <v>-0.05</v>
      </c>
      <c r="K140" s="86">
        <f t="shared" si="71"/>
        <v>-0.15</v>
      </c>
      <c r="L140" s="86">
        <f t="shared" si="71"/>
        <v>0.45</v>
      </c>
      <c r="M140" s="86">
        <f t="shared" si="71"/>
        <v>-0.05</v>
      </c>
      <c r="N140" s="86">
        <f t="shared" si="71"/>
        <v>-0.15</v>
      </c>
      <c r="O140" s="86">
        <f t="shared" si="71"/>
        <v>0.2</v>
      </c>
      <c r="P140" s="86">
        <f t="shared" si="71"/>
        <v>0.2</v>
      </c>
      <c r="Q140" s="86">
        <f t="shared" si="71"/>
        <v>32.548000000000002</v>
      </c>
      <c r="R140" s="86">
        <f t="shared" si="71"/>
        <v>32.439999999999991</v>
      </c>
      <c r="S140" s="86">
        <f t="shared" si="71"/>
        <v>0.15</v>
      </c>
      <c r="T140" s="86">
        <f t="shared" si="71"/>
        <v>1.65</v>
      </c>
      <c r="U140" s="86">
        <f t="shared" si="71"/>
        <v>0.3</v>
      </c>
      <c r="V140" s="86">
        <f t="shared" si="71"/>
        <v>0.05</v>
      </c>
      <c r="W140" s="86">
        <f t="shared" si="71"/>
        <v>1.75</v>
      </c>
      <c r="X140" s="86">
        <f t="shared" si="71"/>
        <v>1.5</v>
      </c>
      <c r="Y140" s="86">
        <f t="shared" si="71"/>
        <v>-0.45</v>
      </c>
      <c r="Z140" s="86">
        <f t="shared" si="71"/>
        <v>0.7</v>
      </c>
      <c r="AA140" s="86">
        <f t="shared" si="71"/>
        <v>1.1499999999999999</v>
      </c>
      <c r="AB140" s="86">
        <f t="shared" si="71"/>
        <v>0.3</v>
      </c>
      <c r="AC140" s="86">
        <f t="shared" si="71"/>
        <v>0.1</v>
      </c>
      <c r="AD140" s="86">
        <f t="shared" si="71"/>
        <v>0.9</v>
      </c>
      <c r="AE140" s="86">
        <f t="shared" si="71"/>
        <v>0.9</v>
      </c>
      <c r="AF140" s="86">
        <f t="shared" si="71"/>
        <v>-0.35</v>
      </c>
      <c r="AG140" s="86">
        <f t="shared" si="71"/>
        <v>34.657000000000004</v>
      </c>
      <c r="AH140" s="86">
        <f t="shared" si="71"/>
        <v>35.228000000000002</v>
      </c>
      <c r="AI140" s="86">
        <f t="shared" si="71"/>
        <v>2.1089999999999995</v>
      </c>
      <c r="AJ140" s="86">
        <f t="shared" si="71"/>
        <v>2.7880000000000003</v>
      </c>
      <c r="AK140" s="102" t="s">
        <v>275</v>
      </c>
      <c r="AL140" s="106"/>
      <c r="AM140" s="302"/>
      <c r="AN140" s="99" t="s">
        <v>153</v>
      </c>
      <c r="AO140" s="200">
        <f>AVERAGE(U$3:U$12,U$39:U$48)</f>
        <v>0.125</v>
      </c>
      <c r="AP140" s="100" t="s">
        <v>274</v>
      </c>
      <c r="AQ140" s="189">
        <f>STDEVP(U$3:U$12,U$39:U$48)</f>
        <v>0.72240916383999443</v>
      </c>
      <c r="AR140" s="100">
        <f>AVERAGE(V$3:V$12,V$39:V$48)</f>
        <v>-7.4999999999999997E-2</v>
      </c>
      <c r="AS140" s="100" t="s">
        <v>274</v>
      </c>
      <c r="AT140" s="201">
        <f>STDEVP(V$3:V$12,V$39:V$48)</f>
        <v>1.0158124826955022</v>
      </c>
      <c r="AU140" s="200">
        <f>AVERAGE(U$27:U$36,U$63:U$72)</f>
        <v>-0.17499999999999999</v>
      </c>
      <c r="AV140" s="100" t="s">
        <v>274</v>
      </c>
      <c r="AW140" s="189">
        <f>STDEVP(U$27:U$36,U$63:U$72)</f>
        <v>0.76280731511961786</v>
      </c>
      <c r="AX140" s="100">
        <f>AVERAGE(V$27:V$36,V$63:V$72)</f>
        <v>-0.4</v>
      </c>
      <c r="AY140" s="100" t="s">
        <v>274</v>
      </c>
      <c r="AZ140" s="205">
        <f>STDEVP(V$27:V$36,V$63:V$72)</f>
        <v>1.1247221879201992</v>
      </c>
      <c r="BA140" s="100">
        <f>AVERAGE(U$15:U$24,U$51:U$60)</f>
        <v>0.17499999999999999</v>
      </c>
      <c r="BB140" s="100" t="s">
        <v>274</v>
      </c>
      <c r="BC140" s="189">
        <f>STDEVP(U$15:U$24,U$63:U$72)</f>
        <v>0.49749371855330998</v>
      </c>
      <c r="BD140" s="100">
        <f>AVERAGE(V$15:V$24,V$51:V$60)</f>
        <v>-0.35</v>
      </c>
      <c r="BE140" s="100" t="s">
        <v>274</v>
      </c>
      <c r="BF140" s="189">
        <f>STDEVP(V$15:V$24,V$63:V$72)</f>
        <v>1.0594810050208545</v>
      </c>
    </row>
    <row r="141" spans="1:58">
      <c r="A141" s="3"/>
      <c r="B141" s="83" t="s">
        <v>273</v>
      </c>
      <c r="C141" s="81" t="s">
        <v>45</v>
      </c>
      <c r="D141" s="84" t="s">
        <v>59</v>
      </c>
      <c r="E141" s="81" t="s">
        <v>24</v>
      </c>
      <c r="F141" s="82">
        <f>STDEVP(F130:F139)</f>
        <v>4.7044659633161459</v>
      </c>
      <c r="G141" s="82">
        <f t="shared" ref="G141:AJ141" si="72">STDEVP(G130:G139)</f>
        <v>6.0547171692821751</v>
      </c>
      <c r="H141" s="82">
        <f t="shared" si="72"/>
        <v>5.7926159893436893</v>
      </c>
      <c r="I141" s="82">
        <f t="shared" si="72"/>
        <v>5.4209019339753715</v>
      </c>
      <c r="J141" s="82">
        <f t="shared" si="72"/>
        <v>0.93407708461347028</v>
      </c>
      <c r="K141" s="82">
        <f t="shared" si="72"/>
        <v>0.39051248379533271</v>
      </c>
      <c r="L141" s="82">
        <f t="shared" si="72"/>
        <v>0.75663729752107778</v>
      </c>
      <c r="M141" s="82">
        <f t="shared" si="72"/>
        <v>0.68738635424337602</v>
      </c>
      <c r="N141" s="82">
        <f t="shared" si="72"/>
        <v>0.67268120235368556</v>
      </c>
      <c r="O141" s="82">
        <f t="shared" si="72"/>
        <v>0.71414284285428498</v>
      </c>
      <c r="P141" s="82">
        <f t="shared" si="72"/>
        <v>0.71414284285428498</v>
      </c>
      <c r="Q141" s="82">
        <f t="shared" si="72"/>
        <v>1.5375552022610446</v>
      </c>
      <c r="R141" s="82">
        <f t="shared" si="72"/>
        <v>1.5553006140293262</v>
      </c>
      <c r="S141" s="82">
        <f t="shared" si="72"/>
        <v>0.229128784747792</v>
      </c>
      <c r="T141" s="82">
        <f t="shared" si="72"/>
        <v>0.50249378105604448</v>
      </c>
      <c r="U141" s="82">
        <f t="shared" si="72"/>
        <v>0.4</v>
      </c>
      <c r="V141" s="82">
        <f t="shared" si="72"/>
        <v>0.75663729752107778</v>
      </c>
      <c r="W141" s="82">
        <f t="shared" si="72"/>
        <v>0.51234753829797997</v>
      </c>
      <c r="X141" s="82">
        <f t="shared" si="72"/>
        <v>0.54772255750516607</v>
      </c>
      <c r="Y141" s="82">
        <f t="shared" si="72"/>
        <v>0.85</v>
      </c>
      <c r="Z141" s="82">
        <f t="shared" si="72"/>
        <v>0.6</v>
      </c>
      <c r="AA141" s="82">
        <f t="shared" si="72"/>
        <v>0.59371710435189584</v>
      </c>
      <c r="AB141" s="82">
        <f t="shared" si="72"/>
        <v>0.81240384046359604</v>
      </c>
      <c r="AC141" s="82">
        <f t="shared" si="72"/>
        <v>0.83066238629180744</v>
      </c>
      <c r="AD141" s="82">
        <f t="shared" si="72"/>
        <v>0.8</v>
      </c>
      <c r="AE141" s="82">
        <f t="shared" si="72"/>
        <v>0.66332495807107994</v>
      </c>
      <c r="AF141" s="82">
        <f t="shared" si="72"/>
        <v>0.86746757864487356</v>
      </c>
      <c r="AG141" s="82">
        <f t="shared" si="72"/>
        <v>1.4544005638062703</v>
      </c>
      <c r="AH141" s="82">
        <f t="shared" si="72"/>
        <v>1.4074146510534848</v>
      </c>
      <c r="AI141" s="82">
        <f t="shared" si="72"/>
        <v>0.69993499698186223</v>
      </c>
      <c r="AJ141" s="82">
        <f t="shared" si="72"/>
        <v>1.0006977565678865</v>
      </c>
      <c r="AK141" s="101">
        <f>TTEST(AI130:AI139,AJ130:AJ139,2,1)</f>
        <v>2.7386234841353541E-2</v>
      </c>
      <c r="AL141" s="105"/>
      <c r="AM141" s="303" t="s">
        <v>469</v>
      </c>
      <c r="AN141" s="94" t="s">
        <v>155</v>
      </c>
      <c r="AO141" s="197">
        <f>AVERAGE(AB$3:AB$12)</f>
        <v>-0.15</v>
      </c>
      <c r="AP141" s="95" t="s">
        <v>274</v>
      </c>
      <c r="AQ141" s="187">
        <f>STDEVP(AB$3:AB$12)</f>
        <v>0.77620873481300123</v>
      </c>
      <c r="AR141" s="95">
        <f>AVERAGE(AC$3:AC$12)</f>
        <v>-0.7</v>
      </c>
      <c r="AS141" s="95" t="s">
        <v>274</v>
      </c>
      <c r="AT141" s="198">
        <f>STDEVP(AC$3:AC$12)</f>
        <v>0.71414284285428498</v>
      </c>
      <c r="AU141" s="202">
        <f>AVERAGE(AB$27:AB$36)</f>
        <v>-0.75</v>
      </c>
      <c r="AV141" s="97" t="s">
        <v>274</v>
      </c>
      <c r="AW141" s="187">
        <f>STDEVP(AB$14:AB$23)</f>
        <v>0.61645053495344626</v>
      </c>
      <c r="AX141" s="97">
        <f>AVERAGE(AC$27:AC$36)</f>
        <v>-0.75</v>
      </c>
      <c r="AY141" s="97" t="s">
        <v>274</v>
      </c>
      <c r="AZ141" s="203">
        <f>STDEVP(AC$27:AC$36)</f>
        <v>1.2093386622447824</v>
      </c>
      <c r="BA141" s="97">
        <f>AVERAGE(AB$15:AB$24)</f>
        <v>-0.15</v>
      </c>
      <c r="BB141" s="97" t="s">
        <v>274</v>
      </c>
      <c r="BC141" s="187">
        <f>STDEVP(AB$15:AB$24)</f>
        <v>0.55000000000000004</v>
      </c>
      <c r="BD141" s="97">
        <f>AVERAGE(AC$15:AC$24)</f>
        <v>-0.7</v>
      </c>
      <c r="BE141" s="97" t="s">
        <v>274</v>
      </c>
      <c r="BF141" s="187">
        <f>STDEVP(AC$15:AC$24)</f>
        <v>0.9</v>
      </c>
    </row>
    <row r="142" spans="1:58">
      <c r="A142" s="3">
        <v>44266.486562337959</v>
      </c>
      <c r="B142" s="4" t="s">
        <v>26</v>
      </c>
      <c r="C142" s="4" t="s">
        <v>45</v>
      </c>
      <c r="D142" s="10" t="s">
        <v>59</v>
      </c>
      <c r="E142" s="4" t="s">
        <v>25</v>
      </c>
      <c r="F142" s="85">
        <v>36</v>
      </c>
      <c r="G142" s="85">
        <v>35.4</v>
      </c>
      <c r="H142" s="85">
        <v>35.299999999999997</v>
      </c>
      <c r="I142" s="85">
        <f>AVERAGE(F142:H142)</f>
        <v>35.56666666666667</v>
      </c>
      <c r="J142" s="85">
        <v>-0.5</v>
      </c>
      <c r="K142" s="85">
        <v>0</v>
      </c>
      <c r="L142" s="85">
        <v>0.5</v>
      </c>
      <c r="M142" s="85">
        <v>0</v>
      </c>
      <c r="N142" s="85">
        <v>0</v>
      </c>
      <c r="O142" s="85">
        <v>0.5</v>
      </c>
      <c r="P142" s="85">
        <v>0.5</v>
      </c>
      <c r="Q142" s="85">
        <v>33.6</v>
      </c>
      <c r="R142" s="85">
        <v>33.700000000000003</v>
      </c>
      <c r="S142" s="85">
        <v>1</v>
      </c>
      <c r="T142" s="85">
        <v>2.5</v>
      </c>
      <c r="U142" s="85">
        <v>-1</v>
      </c>
      <c r="V142" s="85">
        <v>-2</v>
      </c>
      <c r="W142" s="85">
        <v>1.5</v>
      </c>
      <c r="X142" s="85">
        <v>1</v>
      </c>
      <c r="Y142" s="85">
        <v>-1</v>
      </c>
      <c r="Z142" s="85">
        <v>1</v>
      </c>
      <c r="AA142" s="85">
        <v>2.5</v>
      </c>
      <c r="AB142" s="85">
        <v>-0.5</v>
      </c>
      <c r="AC142" s="85">
        <v>-2</v>
      </c>
      <c r="AD142" s="85">
        <v>2</v>
      </c>
      <c r="AE142" s="85">
        <v>1.5</v>
      </c>
      <c r="AF142" s="85">
        <v>-1.5</v>
      </c>
      <c r="AG142" s="85">
        <v>36.299999999999997</v>
      </c>
      <c r="AH142" s="85">
        <v>36.5</v>
      </c>
      <c r="AI142" s="14">
        <f t="shared" ref="AI142:AI151" si="73">AG142-Q142</f>
        <v>2.6999999999999957</v>
      </c>
      <c r="AJ142" s="14">
        <f t="shared" ref="AJ142:AJ151" si="74">AH142-R142</f>
        <v>2.7999999999999972</v>
      </c>
      <c r="AL142" s="103"/>
      <c r="AM142" s="301"/>
      <c r="AN142" s="98" t="s">
        <v>154</v>
      </c>
      <c r="AO142" s="197">
        <f>AVERAGE(AB$39:AB$48)</f>
        <v>0.45</v>
      </c>
      <c r="AP142" s="95" t="s">
        <v>274</v>
      </c>
      <c r="AQ142" s="188">
        <f>STDEVP(AB$39:AB$48)</f>
        <v>0.82006097334283623</v>
      </c>
      <c r="AR142" s="95">
        <f>AVERAGE(AC$39:AC$48)</f>
        <v>0.45</v>
      </c>
      <c r="AS142" s="95" t="s">
        <v>274</v>
      </c>
      <c r="AT142" s="199">
        <f>STDEVP(AC$39:AC$48)</f>
        <v>0.82006097334283623</v>
      </c>
      <c r="AU142" s="197">
        <f>AVERAGE(AB$63:AB$72)</f>
        <v>0.05</v>
      </c>
      <c r="AV142" s="95" t="s">
        <v>274</v>
      </c>
      <c r="AW142" s="188">
        <f>STDEVP(AB$63:AB$72)</f>
        <v>0.78898669190297499</v>
      </c>
      <c r="AX142" s="95">
        <f>AVERAGE(AC$63:AC$72)</f>
        <v>-0.2</v>
      </c>
      <c r="AY142" s="95" t="s">
        <v>274</v>
      </c>
      <c r="AZ142" s="204">
        <f>STDEVP(AC$63:AC$72)</f>
        <v>1.1224972160321824</v>
      </c>
      <c r="BA142" s="95">
        <f>AVERAGE(AB$51:AB$60)</f>
        <v>0.3</v>
      </c>
      <c r="BB142" s="95" t="s">
        <v>274</v>
      </c>
      <c r="BC142" s="188">
        <f>STDEVP(AB$51:AB$60)</f>
        <v>0.81240384046359604</v>
      </c>
      <c r="BD142" s="95">
        <f>AVERAGE(AC$51:AC$60)</f>
        <v>0.1</v>
      </c>
      <c r="BE142" s="95" t="s">
        <v>274</v>
      </c>
      <c r="BF142" s="188">
        <f>STDEVP(AC$51:AC$60)</f>
        <v>0.83066238629180744</v>
      </c>
    </row>
    <row r="143" spans="1:58" ht="12.9" thickBot="1">
      <c r="A143" s="3">
        <v>44266.585139745366</v>
      </c>
      <c r="B143" s="4" t="s">
        <v>39</v>
      </c>
      <c r="C143" s="4" t="s">
        <v>45</v>
      </c>
      <c r="D143" s="10" t="s">
        <v>59</v>
      </c>
      <c r="E143" s="4" t="s">
        <v>25</v>
      </c>
      <c r="F143" s="85">
        <v>34</v>
      </c>
      <c r="G143" s="85">
        <v>35.700000000000003</v>
      </c>
      <c r="H143" s="85">
        <v>34</v>
      </c>
      <c r="I143" s="85">
        <f t="shared" ref="I143:I151" si="75">AVERAGE(F143:H143)</f>
        <v>34.56666666666667</v>
      </c>
      <c r="J143" s="85">
        <v>0.5</v>
      </c>
      <c r="K143" s="85">
        <v>0.5</v>
      </c>
      <c r="L143" s="85">
        <v>1</v>
      </c>
      <c r="M143" s="85">
        <v>0.5</v>
      </c>
      <c r="N143" s="85">
        <v>0.5</v>
      </c>
      <c r="O143" s="85">
        <v>0.5</v>
      </c>
      <c r="P143" s="85">
        <v>0.5</v>
      </c>
      <c r="Q143" s="85">
        <v>34.26</v>
      </c>
      <c r="R143" s="85">
        <v>34.25</v>
      </c>
      <c r="S143" s="85">
        <v>2</v>
      </c>
      <c r="T143" s="85">
        <v>2</v>
      </c>
      <c r="U143" s="85">
        <v>0.5</v>
      </c>
      <c r="V143" s="85">
        <v>1</v>
      </c>
      <c r="W143" s="85">
        <v>1</v>
      </c>
      <c r="X143" s="85">
        <v>1</v>
      </c>
      <c r="Y143" s="85">
        <v>0</v>
      </c>
      <c r="Z143" s="85">
        <v>1</v>
      </c>
      <c r="AA143" s="85">
        <v>1</v>
      </c>
      <c r="AB143" s="85">
        <v>1</v>
      </c>
      <c r="AC143" s="85">
        <v>1</v>
      </c>
      <c r="AD143" s="85">
        <v>1</v>
      </c>
      <c r="AE143" s="85">
        <v>1.5</v>
      </c>
      <c r="AF143" s="85">
        <v>-0.5</v>
      </c>
      <c r="AG143" s="85">
        <v>37.51</v>
      </c>
      <c r="AH143" s="85">
        <v>37.08</v>
      </c>
      <c r="AI143" s="14">
        <f t="shared" si="73"/>
        <v>3.25</v>
      </c>
      <c r="AJ143" s="14">
        <f t="shared" si="74"/>
        <v>2.8299999999999983</v>
      </c>
      <c r="AL143" s="103"/>
      <c r="AM143" s="302"/>
      <c r="AN143" s="99" t="s">
        <v>153</v>
      </c>
      <c r="AO143" s="200">
        <f>AVERAGE(AB$3:AB$12,AB$39:AB$48)</f>
        <v>0.15</v>
      </c>
      <c r="AP143" s="100" t="s">
        <v>274</v>
      </c>
      <c r="AQ143" s="189">
        <f>STDEVP(AB$3:AB$12,AB$39:AB$48)</f>
        <v>0.85293610546159904</v>
      </c>
      <c r="AR143" s="100">
        <f>AVERAGE(AC$3:AC$12,AC$39:AC$48)</f>
        <v>-0.125</v>
      </c>
      <c r="AS143" s="100" t="s">
        <v>274</v>
      </c>
      <c r="AT143" s="201">
        <f>STDEVP(AC$3:AC$12,AC$39:AC$48)</f>
        <v>0.96014321848357598</v>
      </c>
      <c r="AU143" s="200">
        <f>AVERAGE(AB$27:AB$36,AB$63:AB$72)</f>
        <v>-0.35</v>
      </c>
      <c r="AV143" s="100" t="s">
        <v>274</v>
      </c>
      <c r="AW143" s="189">
        <f>STDEVP(AB$27:AB$36,AB$63:AB$72)</f>
        <v>0.90967026993301259</v>
      </c>
      <c r="AX143" s="100">
        <f>AVERAGE(AC$27:AC$36,AC$63:AC$72)</f>
        <v>-0.47499999999999998</v>
      </c>
      <c r="AY143" s="100" t="s">
        <v>274</v>
      </c>
      <c r="AZ143" s="205">
        <f>STDEVP(AC$27:AC$36,AC$63:AC$72)</f>
        <v>1.1986972094736852</v>
      </c>
      <c r="BA143" s="100">
        <f>AVERAGE(AB$15:AB$24,AB$51:AB$60)</f>
        <v>7.4999999999999997E-2</v>
      </c>
      <c r="BB143" s="100" t="s">
        <v>274</v>
      </c>
      <c r="BC143" s="189">
        <f>STDEVP(AB$15:AB$24,AB$63:AB$72)</f>
        <v>0.68738635424337602</v>
      </c>
      <c r="BD143" s="100">
        <f>AVERAGE(AC$15:AC$24,AC$51:AC$60)</f>
        <v>-0.3</v>
      </c>
      <c r="BE143" s="100" t="s">
        <v>274</v>
      </c>
      <c r="BF143" s="189">
        <f>STDEVP(AC$15:AC$24,AC$63:AC$72)</f>
        <v>1.0476163419878481</v>
      </c>
    </row>
    <row r="144" spans="1:58">
      <c r="A144" s="3">
        <v>44266.691723043987</v>
      </c>
      <c r="B144" s="4" t="s">
        <v>42</v>
      </c>
      <c r="C144" s="4" t="s">
        <v>45</v>
      </c>
      <c r="D144" s="10" t="s">
        <v>59</v>
      </c>
      <c r="E144" s="4" t="s">
        <v>25</v>
      </c>
      <c r="F144" s="85">
        <v>37.299999999999997</v>
      </c>
      <c r="G144" s="85">
        <v>37.200000000000003</v>
      </c>
      <c r="H144" s="85">
        <v>38.4</v>
      </c>
      <c r="I144" s="85">
        <f t="shared" si="75"/>
        <v>37.633333333333333</v>
      </c>
      <c r="J144" s="85">
        <v>-0.5</v>
      </c>
      <c r="K144" s="85">
        <v>-0.5</v>
      </c>
      <c r="L144" s="85">
        <v>0.5</v>
      </c>
      <c r="M144" s="85">
        <v>-0.5</v>
      </c>
      <c r="N144" s="85">
        <v>0</v>
      </c>
      <c r="O144" s="85">
        <v>0.5</v>
      </c>
      <c r="P144" s="85">
        <v>0</v>
      </c>
      <c r="Q144" s="85">
        <v>32.61</v>
      </c>
      <c r="R144" s="85">
        <v>32.51</v>
      </c>
      <c r="S144" s="85">
        <v>0</v>
      </c>
      <c r="T144" s="85">
        <v>2.5</v>
      </c>
      <c r="U144" s="85">
        <v>0</v>
      </c>
      <c r="V144" s="85">
        <v>0.5</v>
      </c>
      <c r="W144" s="85">
        <v>3</v>
      </c>
      <c r="X144" s="85">
        <v>2.5</v>
      </c>
      <c r="Y144" s="85">
        <v>0.5</v>
      </c>
      <c r="Z144" s="85">
        <v>0.5</v>
      </c>
      <c r="AA144" s="85">
        <v>2</v>
      </c>
      <c r="AB144" s="85">
        <v>-0.5</v>
      </c>
      <c r="AC144" s="85">
        <v>0.5</v>
      </c>
      <c r="AD144" s="85">
        <v>1.5</v>
      </c>
      <c r="AE144" s="85">
        <v>1</v>
      </c>
      <c r="AF144" s="85">
        <v>0.5</v>
      </c>
      <c r="AG144" s="85">
        <v>35.4</v>
      </c>
      <c r="AH144" s="85">
        <v>36.44</v>
      </c>
      <c r="AI144" s="14">
        <f t="shared" si="73"/>
        <v>2.7899999999999991</v>
      </c>
      <c r="AJ144" s="14">
        <f t="shared" si="74"/>
        <v>3.9299999999999997</v>
      </c>
      <c r="AL144" s="103"/>
    </row>
    <row r="145" spans="1:58">
      <c r="A145" s="3">
        <v>44266.699300474538</v>
      </c>
      <c r="B145" s="4" t="s">
        <v>29</v>
      </c>
      <c r="C145" s="4" t="s">
        <v>45</v>
      </c>
      <c r="D145" s="10" t="s">
        <v>59</v>
      </c>
      <c r="E145" s="4" t="s">
        <v>25</v>
      </c>
      <c r="F145" s="85">
        <v>31.3</v>
      </c>
      <c r="G145" s="85">
        <v>31.6</v>
      </c>
      <c r="H145" s="85">
        <v>28.8</v>
      </c>
      <c r="I145" s="85">
        <f t="shared" si="75"/>
        <v>30.566666666666666</v>
      </c>
      <c r="J145" s="85">
        <v>-1</v>
      </c>
      <c r="K145" s="85">
        <v>0</v>
      </c>
      <c r="L145" s="85">
        <v>2</v>
      </c>
      <c r="M145" s="85">
        <v>0</v>
      </c>
      <c r="N145" s="85">
        <v>0</v>
      </c>
      <c r="O145" s="85">
        <v>0</v>
      </c>
      <c r="P145" s="85">
        <v>0</v>
      </c>
      <c r="Q145" s="85">
        <v>33.06</v>
      </c>
      <c r="R145" s="85">
        <v>32.46</v>
      </c>
      <c r="S145" s="85">
        <v>0.5</v>
      </c>
      <c r="T145" s="85">
        <v>1.5</v>
      </c>
      <c r="U145" s="85">
        <v>0</v>
      </c>
      <c r="V145" s="85">
        <v>0</v>
      </c>
      <c r="W145" s="85">
        <v>0.5</v>
      </c>
      <c r="X145" s="85">
        <v>0.5</v>
      </c>
      <c r="Y145" s="85">
        <v>0</v>
      </c>
      <c r="Z145" s="85">
        <v>1</v>
      </c>
      <c r="AA145" s="85">
        <v>1.5</v>
      </c>
      <c r="AB145" s="85">
        <v>0</v>
      </c>
      <c r="AC145" s="85">
        <v>0</v>
      </c>
      <c r="AD145" s="85">
        <v>1</v>
      </c>
      <c r="AE145" s="85">
        <v>1</v>
      </c>
      <c r="AF145" s="85">
        <v>-0.5</v>
      </c>
      <c r="AG145" s="85">
        <v>36.96</v>
      </c>
      <c r="AH145" s="85">
        <v>37.46</v>
      </c>
      <c r="AI145" s="14">
        <f t="shared" si="73"/>
        <v>3.8999999999999986</v>
      </c>
      <c r="AJ145" s="14">
        <f t="shared" si="74"/>
        <v>5</v>
      </c>
      <c r="AL145" s="103"/>
      <c r="AM145" s="196" t="s">
        <v>276</v>
      </c>
    </row>
    <row r="146" spans="1:58">
      <c r="A146" s="3">
        <v>44267.471662291668</v>
      </c>
      <c r="B146" s="4" t="s">
        <v>41</v>
      </c>
      <c r="C146" s="4" t="s">
        <v>45</v>
      </c>
      <c r="D146" s="10" t="s">
        <v>59</v>
      </c>
      <c r="E146" s="4" t="s">
        <v>25</v>
      </c>
      <c r="F146" s="85">
        <v>42.4</v>
      </c>
      <c r="G146" s="85">
        <v>41.2</v>
      </c>
      <c r="H146" s="85">
        <v>39.299999999999997</v>
      </c>
      <c r="I146" s="85">
        <f t="shared" si="75"/>
        <v>40.966666666666661</v>
      </c>
      <c r="J146" s="85">
        <v>2</v>
      </c>
      <c r="K146" s="85">
        <v>0.5</v>
      </c>
      <c r="L146" s="85">
        <v>2.5</v>
      </c>
      <c r="M146" s="85">
        <v>1</v>
      </c>
      <c r="N146" s="85">
        <v>1</v>
      </c>
      <c r="O146" s="85">
        <v>2.5</v>
      </c>
      <c r="P146" s="85">
        <v>2.5</v>
      </c>
      <c r="Q146" s="85">
        <v>34.229999999999997</v>
      </c>
      <c r="R146" s="85">
        <v>33.85</v>
      </c>
      <c r="S146" s="85">
        <v>1</v>
      </c>
      <c r="T146" s="85">
        <v>2.5</v>
      </c>
      <c r="U146" s="85">
        <v>0.5</v>
      </c>
      <c r="V146" s="85">
        <v>0</v>
      </c>
      <c r="W146" s="85">
        <v>3</v>
      </c>
      <c r="X146" s="85">
        <v>2.5</v>
      </c>
      <c r="Y146" s="85">
        <v>-1</v>
      </c>
      <c r="Z146" s="85">
        <v>2</v>
      </c>
      <c r="AA146" s="85">
        <v>1.5</v>
      </c>
      <c r="AB146" s="85">
        <v>1</v>
      </c>
      <c r="AC146" s="85">
        <v>1</v>
      </c>
      <c r="AD146" s="85">
        <v>-1</v>
      </c>
      <c r="AE146" s="85">
        <v>-0.5</v>
      </c>
      <c r="AF146" s="85">
        <v>1</v>
      </c>
      <c r="AG146" s="85">
        <v>37.200000000000003</v>
      </c>
      <c r="AH146" s="85">
        <v>37.200000000000003</v>
      </c>
      <c r="AI146" s="14">
        <f t="shared" si="73"/>
        <v>2.970000000000006</v>
      </c>
      <c r="AJ146" s="14">
        <f t="shared" si="74"/>
        <v>3.3500000000000014</v>
      </c>
      <c r="AL146" s="103"/>
      <c r="AM146" s="192" t="s">
        <v>465</v>
      </c>
      <c r="AN146" s="192" t="s">
        <v>276</v>
      </c>
      <c r="AO146" s="193">
        <f>TTEST(O$3:O$12,O$39:O$48,2,1)</f>
        <v>0.47507092495719483</v>
      </c>
      <c r="AP146" s="193"/>
      <c r="AQ146" s="194"/>
      <c r="AR146" s="193">
        <f>TTEST(P$3:P$12,P$39:P$48,2,1)</f>
        <v>0.39382281469156166</v>
      </c>
      <c r="AS146" s="193"/>
      <c r="AT146" s="194"/>
      <c r="AU146" s="193">
        <f>TTEST(O$27:O$36,O$63:O$72,2,1)</f>
        <v>0.65849209759215643</v>
      </c>
      <c r="AV146" s="193"/>
      <c r="AW146" s="194"/>
      <c r="AX146" s="193">
        <f>TTEST(P$27:P$36,P$63:P$72,2,1)</f>
        <v>0.65849209759215643</v>
      </c>
      <c r="AY146" s="193"/>
      <c r="AZ146" s="194"/>
      <c r="BA146" s="193">
        <f>TTEST(O$15:O$24,O$51:O$60,2,1)</f>
        <v>0.6712680489585372</v>
      </c>
      <c r="BB146" s="193"/>
      <c r="BC146" s="194"/>
      <c r="BD146" s="193">
        <f>TTEST(P$15:P$24,P$51:P$60,2,1)</f>
        <v>0.76987499989213526</v>
      </c>
      <c r="BE146" s="193"/>
      <c r="BF146" s="194"/>
    </row>
    <row r="147" spans="1:58">
      <c r="A147" s="3">
        <v>44267.588977523148</v>
      </c>
      <c r="B147" s="4" t="s">
        <v>33</v>
      </c>
      <c r="C147" s="4" t="s">
        <v>45</v>
      </c>
      <c r="D147" s="10" t="s">
        <v>59</v>
      </c>
      <c r="E147" s="4" t="s">
        <v>25</v>
      </c>
      <c r="F147" s="85">
        <v>34.9</v>
      </c>
      <c r="G147" s="85">
        <v>33.9</v>
      </c>
      <c r="H147" s="85">
        <v>30.3</v>
      </c>
      <c r="I147" s="85">
        <f t="shared" si="75"/>
        <v>33.033333333333331</v>
      </c>
      <c r="J147" s="85">
        <v>1</v>
      </c>
      <c r="K147" s="85">
        <v>0.5</v>
      </c>
      <c r="L147" s="85">
        <v>0.5</v>
      </c>
      <c r="M147" s="85">
        <v>1</v>
      </c>
      <c r="N147" s="85">
        <v>0</v>
      </c>
      <c r="O147" s="85">
        <v>0</v>
      </c>
      <c r="P147" s="85">
        <v>0</v>
      </c>
      <c r="Q147" s="85">
        <v>33.08</v>
      </c>
      <c r="R147" s="85">
        <v>33.42</v>
      </c>
      <c r="S147" s="85">
        <v>1</v>
      </c>
      <c r="T147" s="85">
        <v>1.5</v>
      </c>
      <c r="U147" s="85">
        <v>0.5</v>
      </c>
      <c r="V147" s="85">
        <v>-0.5</v>
      </c>
      <c r="W147" s="85">
        <v>1</v>
      </c>
      <c r="X147" s="85">
        <v>2</v>
      </c>
      <c r="Y147" s="85">
        <v>-0.5</v>
      </c>
      <c r="Z147" s="85">
        <v>2</v>
      </c>
      <c r="AA147" s="85">
        <v>1.5</v>
      </c>
      <c r="AB147" s="85">
        <v>-0.5</v>
      </c>
      <c r="AC147" s="85">
        <v>-1</v>
      </c>
      <c r="AD147" s="85">
        <v>0.5</v>
      </c>
      <c r="AE147" s="85">
        <v>2</v>
      </c>
      <c r="AF147" s="85">
        <v>-1</v>
      </c>
      <c r="AG147" s="85">
        <v>35.799999999999997</v>
      </c>
      <c r="AH147" s="85">
        <v>35.5</v>
      </c>
      <c r="AI147" s="14">
        <f t="shared" si="73"/>
        <v>2.7199999999999989</v>
      </c>
      <c r="AJ147" s="14">
        <f t="shared" si="74"/>
        <v>2.0799999999999983</v>
      </c>
      <c r="AL147" s="103"/>
      <c r="AM147" s="192" t="s">
        <v>468</v>
      </c>
      <c r="AN147" s="192" t="s">
        <v>276</v>
      </c>
      <c r="AO147" s="193">
        <f>TTEST(U$3:U$12,U$39:U$48,2,1)</f>
        <v>0.22743273269391776</v>
      </c>
      <c r="AP147" s="193"/>
      <c r="AQ147" s="194"/>
      <c r="AR147" s="193">
        <f>TTEST(V$3:V$12,V$39:V$48,2,1)</f>
        <v>0.26176836956471566</v>
      </c>
      <c r="AS147" s="193"/>
      <c r="AT147" s="194"/>
      <c r="AU147" s="193">
        <f>TTEST(U$27:U$36,U$63:U$72,2,1)</f>
        <v>0.17078261244619528</v>
      </c>
      <c r="AV147" s="193"/>
      <c r="AW147" s="194"/>
      <c r="AX147" s="193">
        <f>TTEST(V$27:V$36,V$63:V$72,2,1)</f>
        <v>0.74345890728934905</v>
      </c>
      <c r="AY147" s="193"/>
      <c r="AZ147" s="194"/>
      <c r="BA147" s="193">
        <f>TTEST(U$15:U$24,U$51:U$60,2,1)</f>
        <v>0.27291221509403696</v>
      </c>
      <c r="BB147" s="193"/>
      <c r="BC147" s="194"/>
      <c r="BD147" s="193">
        <f>TTEST(V$15:V$24,V$51:V$60,2,1)</f>
        <v>6.5447759036218481E-2</v>
      </c>
      <c r="BE147" s="193"/>
      <c r="BF147" s="194"/>
    </row>
    <row r="148" spans="1:58">
      <c r="A148" s="3">
        <v>44267.692667731477</v>
      </c>
      <c r="B148" s="4" t="s">
        <v>32</v>
      </c>
      <c r="C148" s="4" t="s">
        <v>45</v>
      </c>
      <c r="D148" s="10" t="s">
        <v>59</v>
      </c>
      <c r="E148" s="4" t="s">
        <v>25</v>
      </c>
      <c r="F148" s="85">
        <v>36.799999999999997</v>
      </c>
      <c r="G148" s="85">
        <v>38.4</v>
      </c>
      <c r="H148" s="85">
        <v>37.9</v>
      </c>
      <c r="I148" s="85">
        <f t="shared" si="75"/>
        <v>37.699999999999996</v>
      </c>
      <c r="J148" s="85">
        <v>0.5</v>
      </c>
      <c r="K148" s="85">
        <v>0.5</v>
      </c>
      <c r="L148" s="85">
        <v>-1</v>
      </c>
      <c r="M148" s="85">
        <v>-0.5</v>
      </c>
      <c r="N148" s="85">
        <v>-0.5</v>
      </c>
      <c r="O148" s="85">
        <v>-0.5</v>
      </c>
      <c r="P148" s="85">
        <v>-0.5</v>
      </c>
      <c r="Q148" s="85">
        <v>30.12</v>
      </c>
      <c r="R148" s="85">
        <v>30.49</v>
      </c>
      <c r="S148" s="85">
        <v>0</v>
      </c>
      <c r="T148" s="85">
        <v>1</v>
      </c>
      <c r="U148" s="85">
        <v>0</v>
      </c>
      <c r="V148" s="85">
        <v>-0.5</v>
      </c>
      <c r="W148" s="85">
        <v>1</v>
      </c>
      <c r="X148" s="85">
        <v>0.5</v>
      </c>
      <c r="Y148" s="85">
        <v>-0.5</v>
      </c>
      <c r="Z148" s="85">
        <v>0</v>
      </c>
      <c r="AA148" s="85">
        <v>0.5</v>
      </c>
      <c r="AB148" s="85">
        <v>0</v>
      </c>
      <c r="AC148" s="85">
        <v>-0.5</v>
      </c>
      <c r="AD148" s="85">
        <v>0.5</v>
      </c>
      <c r="AE148" s="85">
        <v>0.5</v>
      </c>
      <c r="AF148" s="85">
        <v>-0.5</v>
      </c>
      <c r="AG148" s="85">
        <v>31.85</v>
      </c>
      <c r="AH148" s="85">
        <v>32.619999999999997</v>
      </c>
      <c r="AI148" s="14">
        <f t="shared" si="73"/>
        <v>1.7300000000000004</v>
      </c>
      <c r="AJ148" s="14">
        <f t="shared" si="74"/>
        <v>2.129999999999999</v>
      </c>
      <c r="AL148" s="103"/>
      <c r="AM148" s="192" t="s">
        <v>469</v>
      </c>
      <c r="AN148" s="192" t="s">
        <v>276</v>
      </c>
      <c r="AO148" s="193">
        <f>TTEST(AB$3:AB$12,AB$39:AB$48,2,1)</f>
        <v>0.147470017738945</v>
      </c>
      <c r="AP148" s="193"/>
      <c r="AQ148" s="194"/>
      <c r="AR148" s="193">
        <f>TTEST(AC$3:AC$12,AC$39:AC$48,2,1)</f>
        <v>2.1793573193719318E-2</v>
      </c>
      <c r="AS148" s="193"/>
      <c r="AT148" s="194"/>
      <c r="AU148" s="193">
        <f>TTEST(AB$27:AB$36,AB$63:AB$72,2,1)</f>
        <v>0.10388813106210167</v>
      </c>
      <c r="AV148" s="193"/>
      <c r="AW148" s="194"/>
      <c r="AX148" s="193">
        <f>TTEST(AC$27:AC$36,AC$63:AC$72,2,1)</f>
        <v>0.34760621208596465</v>
      </c>
      <c r="AY148" s="193"/>
      <c r="AZ148" s="194"/>
      <c r="BA148" s="193">
        <f>TTEST(AB$15:AB$24,AB$51:AB$60,2,1)</f>
        <v>0.21463946262920708</v>
      </c>
      <c r="BB148" s="193"/>
      <c r="BC148" s="194"/>
      <c r="BD148" s="193">
        <f>TTEST(AC$15:AC$24,AC$51:AC$60,2,1)</f>
        <v>3.6787497879786156E-2</v>
      </c>
      <c r="BE148" s="193"/>
      <c r="BF148" s="194"/>
    </row>
    <row r="149" spans="1:58">
      <c r="A149" s="3">
        <v>44268.466936331017</v>
      </c>
      <c r="B149" s="4" t="s">
        <v>27</v>
      </c>
      <c r="C149" s="4" t="s">
        <v>45</v>
      </c>
      <c r="D149" s="10" t="s">
        <v>59</v>
      </c>
      <c r="E149" s="4" t="s">
        <v>25</v>
      </c>
      <c r="F149" s="85">
        <v>32.9</v>
      </c>
      <c r="G149" s="85">
        <v>33.5</v>
      </c>
      <c r="H149" s="85">
        <v>31.1</v>
      </c>
      <c r="I149" s="85">
        <f t="shared" si="75"/>
        <v>32.5</v>
      </c>
      <c r="J149" s="85">
        <v>-1.5</v>
      </c>
      <c r="K149" s="85">
        <v>-1</v>
      </c>
      <c r="L149" s="85">
        <v>0</v>
      </c>
      <c r="M149" s="85">
        <v>-1.5</v>
      </c>
      <c r="N149" s="85">
        <v>-1.5</v>
      </c>
      <c r="O149" s="85">
        <v>-0.5</v>
      </c>
      <c r="P149" s="85">
        <v>-0.5</v>
      </c>
      <c r="Q149" s="85">
        <v>29.16</v>
      </c>
      <c r="R149" s="85">
        <v>28.52</v>
      </c>
      <c r="S149" s="85">
        <v>2</v>
      </c>
      <c r="T149" s="85">
        <v>2</v>
      </c>
      <c r="U149" s="85">
        <v>1</v>
      </c>
      <c r="V149" s="85">
        <v>1</v>
      </c>
      <c r="W149" s="85">
        <v>0.5</v>
      </c>
      <c r="X149" s="85">
        <v>0.5</v>
      </c>
      <c r="Y149" s="85">
        <v>0</v>
      </c>
      <c r="Z149" s="85">
        <v>2</v>
      </c>
      <c r="AA149" s="85">
        <v>2</v>
      </c>
      <c r="AB149" s="85">
        <v>1.5</v>
      </c>
      <c r="AC149" s="85">
        <v>1.5</v>
      </c>
      <c r="AD149" s="85">
        <v>0</v>
      </c>
      <c r="AE149" s="85">
        <v>0</v>
      </c>
      <c r="AF149" s="85">
        <v>0</v>
      </c>
      <c r="AG149" s="85">
        <v>32.75</v>
      </c>
      <c r="AH149" s="85">
        <v>32.409999999999997</v>
      </c>
      <c r="AI149" s="14">
        <f t="shared" si="73"/>
        <v>3.59</v>
      </c>
      <c r="AJ149" s="14">
        <f t="shared" si="74"/>
        <v>3.889999999999997</v>
      </c>
      <c r="AL149" s="103"/>
      <c r="AM149" s="196" t="s">
        <v>275</v>
      </c>
      <c r="AN149" s="98"/>
      <c r="AO149" s="95"/>
      <c r="AP149" s="95"/>
      <c r="AQ149" s="188"/>
      <c r="AR149" s="95"/>
      <c r="AS149" s="95"/>
      <c r="AT149" s="95"/>
      <c r="AU149" s="95"/>
      <c r="AV149" s="95"/>
      <c r="AW149" s="188"/>
      <c r="AX149" s="95"/>
      <c r="AY149" s="95"/>
      <c r="AZ149" s="188"/>
      <c r="BA149" s="95"/>
      <c r="BB149" s="95"/>
      <c r="BC149" s="188"/>
      <c r="BD149" s="95"/>
      <c r="BE149" s="95"/>
      <c r="BF149" s="188"/>
    </row>
    <row r="150" spans="1:58">
      <c r="A150" s="3">
        <v>44268.58323103009</v>
      </c>
      <c r="B150" s="4" t="s">
        <v>34</v>
      </c>
      <c r="C150" s="4" t="s">
        <v>45</v>
      </c>
      <c r="D150" s="10" t="s">
        <v>59</v>
      </c>
      <c r="E150" s="4" t="s">
        <v>25</v>
      </c>
      <c r="F150" s="85">
        <v>29.1</v>
      </c>
      <c r="G150" s="85">
        <v>28.5</v>
      </c>
      <c r="H150" s="85">
        <v>28.6</v>
      </c>
      <c r="I150" s="85">
        <f t="shared" si="75"/>
        <v>28.733333333333334</v>
      </c>
      <c r="J150" s="85">
        <v>-0.5</v>
      </c>
      <c r="K150" s="85">
        <v>-0.5</v>
      </c>
      <c r="L150" s="85">
        <v>0</v>
      </c>
      <c r="M150" s="85">
        <v>0</v>
      </c>
      <c r="N150" s="85">
        <v>0</v>
      </c>
      <c r="O150" s="85">
        <v>0</v>
      </c>
      <c r="P150" s="85">
        <v>0</v>
      </c>
      <c r="Q150" s="85">
        <v>33.92</v>
      </c>
      <c r="R150" s="85">
        <v>33.53</v>
      </c>
      <c r="S150" s="85">
        <v>1</v>
      </c>
      <c r="T150" s="85">
        <v>2</v>
      </c>
      <c r="U150" s="85">
        <v>-0.5</v>
      </c>
      <c r="V150" s="85">
        <v>-1.5</v>
      </c>
      <c r="W150" s="85">
        <v>2</v>
      </c>
      <c r="X150" s="85">
        <v>2</v>
      </c>
      <c r="Y150" s="85">
        <v>0</v>
      </c>
      <c r="Z150" s="85">
        <v>2</v>
      </c>
      <c r="AA150" s="85">
        <v>2.5</v>
      </c>
      <c r="AB150" s="85">
        <v>-1</v>
      </c>
      <c r="AC150" s="85">
        <v>-1.5</v>
      </c>
      <c r="AD150" s="85">
        <v>2.5</v>
      </c>
      <c r="AE150" s="85">
        <v>2</v>
      </c>
      <c r="AF150" s="85">
        <v>-1</v>
      </c>
      <c r="AG150" s="85">
        <v>36.56</v>
      </c>
      <c r="AH150" s="85">
        <v>38.450000000000003</v>
      </c>
      <c r="AI150" s="14">
        <f t="shared" si="73"/>
        <v>2.6400000000000006</v>
      </c>
      <c r="AJ150" s="14">
        <f t="shared" si="74"/>
        <v>4.9200000000000017</v>
      </c>
      <c r="AL150" s="103"/>
      <c r="AM150" s="192" t="s">
        <v>465</v>
      </c>
      <c r="AN150" s="192" t="s">
        <v>470</v>
      </c>
      <c r="AO150" s="193">
        <f>TTEST(O$3:O$12,P$3:P$12,2,1)</f>
        <v>0.34343639613791566</v>
      </c>
      <c r="AP150" s="195"/>
      <c r="AQ150" s="195"/>
      <c r="AR150" s="193"/>
      <c r="AS150" s="195"/>
      <c r="AT150" s="195"/>
      <c r="AU150" s="193" t="e">
        <f>TTEST(O$27:O$36,P$27:P$36,2,1)</f>
        <v>#DIV/0!</v>
      </c>
      <c r="AV150" s="195"/>
      <c r="AW150" s="195"/>
      <c r="AX150" s="193"/>
      <c r="AY150" s="195"/>
      <c r="AZ150" s="195"/>
      <c r="BA150" s="193">
        <f>TTEST(O$15:O$24,P$15:P$24,2,1)</f>
        <v>0.34343639613790794</v>
      </c>
      <c r="BB150" s="195"/>
      <c r="BC150" s="195"/>
      <c r="BD150" s="194"/>
      <c r="BE150" s="194"/>
      <c r="BF150" s="194"/>
    </row>
    <row r="151" spans="1:58">
      <c r="A151" s="3">
        <v>44268.589950034722</v>
      </c>
      <c r="B151" s="4" t="s">
        <v>28</v>
      </c>
      <c r="C151" s="4" t="s">
        <v>45</v>
      </c>
      <c r="D151" s="10" t="s">
        <v>59</v>
      </c>
      <c r="E151" s="4" t="s">
        <v>25</v>
      </c>
      <c r="F151" s="85">
        <v>46.6</v>
      </c>
      <c r="G151" s="85">
        <v>47.1</v>
      </c>
      <c r="H151" s="85">
        <v>46.7</v>
      </c>
      <c r="I151" s="85">
        <f t="shared" si="75"/>
        <v>46.800000000000004</v>
      </c>
      <c r="J151" s="85">
        <v>-0.5</v>
      </c>
      <c r="K151" s="85">
        <v>0</v>
      </c>
      <c r="L151" s="85">
        <v>2</v>
      </c>
      <c r="M151" s="85">
        <v>0</v>
      </c>
      <c r="N151" s="85">
        <v>0</v>
      </c>
      <c r="O151" s="85">
        <v>0.5</v>
      </c>
      <c r="P151" s="85">
        <v>0.5</v>
      </c>
      <c r="Q151" s="85">
        <v>33.76</v>
      </c>
      <c r="R151" s="85">
        <v>33.89</v>
      </c>
      <c r="S151" s="85">
        <v>0.5</v>
      </c>
      <c r="T151" s="85">
        <v>2</v>
      </c>
      <c r="U151" s="85">
        <v>-0.5</v>
      </c>
      <c r="V151" s="85">
        <v>-1.5</v>
      </c>
      <c r="W151" s="85">
        <v>2</v>
      </c>
      <c r="X151" s="85">
        <v>2</v>
      </c>
      <c r="Y151" s="85">
        <v>-1</v>
      </c>
      <c r="Z151" s="85">
        <v>1</v>
      </c>
      <c r="AA151" s="85">
        <v>2</v>
      </c>
      <c r="AB151" s="85">
        <v>-0.5</v>
      </c>
      <c r="AC151" s="85">
        <v>-1</v>
      </c>
      <c r="AD151" s="85">
        <v>2</v>
      </c>
      <c r="AE151" s="85">
        <v>1.5</v>
      </c>
      <c r="AF151" s="85">
        <v>-0.5</v>
      </c>
      <c r="AG151" s="85">
        <v>36.72</v>
      </c>
      <c r="AH151" s="85">
        <v>38</v>
      </c>
      <c r="AI151" s="14">
        <f t="shared" si="73"/>
        <v>2.9600000000000009</v>
      </c>
      <c r="AJ151" s="14">
        <f t="shared" si="74"/>
        <v>4.1099999999999994</v>
      </c>
      <c r="AL151" s="103"/>
      <c r="AM151" s="192" t="s">
        <v>465</v>
      </c>
      <c r="AN151" s="192" t="s">
        <v>471</v>
      </c>
      <c r="AO151" s="193" t="e">
        <f>TTEST(O$39:O$48,P$39:P$48,2,1)</f>
        <v>#DIV/0!</v>
      </c>
      <c r="AP151" s="195"/>
      <c r="AQ151" s="195"/>
      <c r="AR151" s="193"/>
      <c r="AS151" s="195"/>
      <c r="AT151" s="195"/>
      <c r="AU151" s="193">
        <f>TTEST(O$63:O$72,P$63:P$72,2,1)</f>
        <v>0.34343639613791194</v>
      </c>
      <c r="AV151" s="195"/>
      <c r="AW151" s="195"/>
      <c r="AX151" s="193"/>
      <c r="AY151" s="195"/>
      <c r="AZ151" s="195"/>
      <c r="BA151" s="193" t="e">
        <f>TTEST(O$51:O$60,P$51:P$60,2,1)</f>
        <v>#DIV/0!</v>
      </c>
      <c r="BB151" s="195"/>
      <c r="BC151" s="195"/>
      <c r="BD151" s="194"/>
      <c r="BE151" s="194"/>
      <c r="BF151" s="194"/>
    </row>
    <row r="152" spans="1:58">
      <c r="B152" s="83" t="s">
        <v>272</v>
      </c>
      <c r="C152" s="81" t="s">
        <v>45</v>
      </c>
      <c r="D152" s="84" t="s">
        <v>59</v>
      </c>
      <c r="E152" s="81" t="s">
        <v>25</v>
      </c>
      <c r="F152" s="86">
        <f t="shared" ref="F152:AJ152" si="76">AVERAGE(F142:F151)</f>
        <v>36.130000000000003</v>
      </c>
      <c r="G152" s="86">
        <f t="shared" si="76"/>
        <v>36.250000000000007</v>
      </c>
      <c r="H152" s="86">
        <f t="shared" si="76"/>
        <v>35.040000000000006</v>
      </c>
      <c r="I152" s="86">
        <f t="shared" si="76"/>
        <v>35.806666666666665</v>
      </c>
      <c r="J152" s="86">
        <f t="shared" si="76"/>
        <v>-0.05</v>
      </c>
      <c r="K152" s="86">
        <f t="shared" si="76"/>
        <v>0</v>
      </c>
      <c r="L152" s="86">
        <f t="shared" si="76"/>
        <v>0.8</v>
      </c>
      <c r="M152" s="86">
        <f t="shared" si="76"/>
        <v>0</v>
      </c>
      <c r="N152" s="86">
        <f t="shared" si="76"/>
        <v>-0.05</v>
      </c>
      <c r="O152" s="86">
        <f t="shared" si="76"/>
        <v>0.35</v>
      </c>
      <c r="P152" s="86">
        <f t="shared" si="76"/>
        <v>0.3</v>
      </c>
      <c r="Q152" s="86">
        <f t="shared" si="76"/>
        <v>32.78</v>
      </c>
      <c r="R152" s="86">
        <f t="shared" si="76"/>
        <v>32.661999999999999</v>
      </c>
      <c r="S152" s="86">
        <f t="shared" si="76"/>
        <v>0.9</v>
      </c>
      <c r="T152" s="86">
        <f t="shared" si="76"/>
        <v>1.95</v>
      </c>
      <c r="U152" s="86">
        <f t="shared" si="76"/>
        <v>0.05</v>
      </c>
      <c r="V152" s="86">
        <f t="shared" si="76"/>
        <v>-0.35</v>
      </c>
      <c r="W152" s="86">
        <f t="shared" si="76"/>
        <v>1.55</v>
      </c>
      <c r="X152" s="86">
        <f t="shared" si="76"/>
        <v>1.45</v>
      </c>
      <c r="Y152" s="86">
        <f t="shared" si="76"/>
        <v>-0.35</v>
      </c>
      <c r="Z152" s="86">
        <f t="shared" si="76"/>
        <v>1.25</v>
      </c>
      <c r="AA152" s="86">
        <f t="shared" si="76"/>
        <v>1.7</v>
      </c>
      <c r="AB152" s="86">
        <f t="shared" si="76"/>
        <v>0.05</v>
      </c>
      <c r="AC152" s="86">
        <f t="shared" si="76"/>
        <v>-0.2</v>
      </c>
      <c r="AD152" s="86">
        <f t="shared" si="76"/>
        <v>1</v>
      </c>
      <c r="AE152" s="86">
        <f t="shared" si="76"/>
        <v>1.05</v>
      </c>
      <c r="AF152" s="86">
        <f t="shared" si="76"/>
        <v>-0.4</v>
      </c>
      <c r="AG152" s="86">
        <f t="shared" si="76"/>
        <v>35.704999999999998</v>
      </c>
      <c r="AH152" s="86">
        <f t="shared" si="76"/>
        <v>36.166000000000004</v>
      </c>
      <c r="AI152" s="86">
        <f t="shared" si="76"/>
        <v>2.9249999999999998</v>
      </c>
      <c r="AJ152" s="86">
        <f t="shared" si="76"/>
        <v>3.5039999999999991</v>
      </c>
      <c r="AK152" s="102" t="s">
        <v>275</v>
      </c>
      <c r="AL152" s="106"/>
      <c r="AM152" s="192" t="s">
        <v>465</v>
      </c>
      <c r="AN152" s="192" t="s">
        <v>106</v>
      </c>
      <c r="AO152" s="193">
        <f>TTEST(O$3:O$12:O118:O127,P$3:P$12:P118:P127,2,1)</f>
        <v>9.637357040051836E-3</v>
      </c>
      <c r="AP152" s="195"/>
      <c r="AQ152" s="195"/>
      <c r="AR152" s="193"/>
      <c r="AS152" s="195"/>
      <c r="AT152" s="195"/>
      <c r="AU152" s="193">
        <f>TTEST(O$27:O$36:O142:O151,P$27:P$36:P142:P151,2,1)</f>
        <v>2.6665761009064762E-2</v>
      </c>
      <c r="AV152" s="195"/>
      <c r="AW152" s="195"/>
      <c r="AX152" s="193"/>
      <c r="AY152" s="195"/>
      <c r="AZ152" s="195"/>
      <c r="BA152" s="193">
        <f>TTEST(O$15:O$24:O130:O139,P$15:P$24:P130:P139,2,1)</f>
        <v>2.0010322162960066E-2</v>
      </c>
      <c r="BB152" s="195"/>
      <c r="BC152" s="195"/>
      <c r="BD152" s="194"/>
      <c r="BE152" s="194"/>
      <c r="BF152" s="194"/>
    </row>
    <row r="153" spans="1:58">
      <c r="B153" s="83" t="s">
        <v>273</v>
      </c>
      <c r="C153" s="81" t="s">
        <v>45</v>
      </c>
      <c r="D153" s="84" t="s">
        <v>59</v>
      </c>
      <c r="E153" s="81" t="s">
        <v>25</v>
      </c>
      <c r="F153" s="82">
        <f>STDEVP(F142:F151)</f>
        <v>4.8989896917629663</v>
      </c>
      <c r="G153" s="82">
        <f t="shared" ref="G153:AJ153" si="77">STDEVP(G142:G151)</f>
        <v>4.9350278621300427</v>
      </c>
      <c r="H153" s="82">
        <f t="shared" si="77"/>
        <v>5.4140927217770995</v>
      </c>
      <c r="I153" s="82">
        <f t="shared" si="77"/>
        <v>5.0210623045991563</v>
      </c>
      <c r="J153" s="82">
        <f t="shared" si="77"/>
        <v>0.98615414616580099</v>
      </c>
      <c r="K153" s="82">
        <f t="shared" si="77"/>
        <v>0.5</v>
      </c>
      <c r="L153" s="82">
        <f t="shared" si="77"/>
        <v>1.0295630140987</v>
      </c>
      <c r="M153" s="82">
        <f t="shared" si="77"/>
        <v>0.70710678118654757</v>
      </c>
      <c r="N153" s="82">
        <f t="shared" si="77"/>
        <v>0.61032778078668515</v>
      </c>
      <c r="O153" s="82">
        <f t="shared" si="77"/>
        <v>0.80777472107017556</v>
      </c>
      <c r="P153" s="82">
        <f t="shared" si="77"/>
        <v>0.81240384046359604</v>
      </c>
      <c r="Q153" s="82">
        <f t="shared" si="77"/>
        <v>1.6614030215453437</v>
      </c>
      <c r="R153" s="82">
        <f t="shared" si="77"/>
        <v>1.7258087958983181</v>
      </c>
      <c r="S153" s="82">
        <f t="shared" si="77"/>
        <v>0.66332495807107994</v>
      </c>
      <c r="T153" s="82">
        <f t="shared" si="77"/>
        <v>0.47169905660283018</v>
      </c>
      <c r="U153" s="82">
        <f t="shared" si="77"/>
        <v>0.56789083458002731</v>
      </c>
      <c r="V153" s="82">
        <f t="shared" si="77"/>
        <v>1.0012492197250393</v>
      </c>
      <c r="W153" s="82">
        <f t="shared" si="77"/>
        <v>0.87891979156234723</v>
      </c>
      <c r="X153" s="82">
        <f t="shared" si="77"/>
        <v>0.78898669190297499</v>
      </c>
      <c r="Y153" s="82">
        <f t="shared" si="77"/>
        <v>0.50249378105604448</v>
      </c>
      <c r="Z153" s="82">
        <f t="shared" si="77"/>
        <v>0.68007352543677213</v>
      </c>
      <c r="AA153" s="82">
        <f t="shared" si="77"/>
        <v>0.6</v>
      </c>
      <c r="AB153" s="82">
        <f t="shared" si="77"/>
        <v>0.78898669190297499</v>
      </c>
      <c r="AC153" s="82">
        <f t="shared" si="77"/>
        <v>1.1224972160321824</v>
      </c>
      <c r="AD153" s="82">
        <f t="shared" si="77"/>
        <v>1</v>
      </c>
      <c r="AE153" s="82">
        <f t="shared" si="77"/>
        <v>0.78898669190297499</v>
      </c>
      <c r="AF153" s="82">
        <f t="shared" si="77"/>
        <v>0.7</v>
      </c>
      <c r="AG153" s="82">
        <f t="shared" si="77"/>
        <v>1.8132415724331932</v>
      </c>
      <c r="AH153" s="82">
        <f t="shared" si="77"/>
        <v>1.9867319899775122</v>
      </c>
      <c r="AI153" s="82">
        <f t="shared" si="77"/>
        <v>0.5587351787743442</v>
      </c>
      <c r="AJ153" s="82">
        <f t="shared" si="77"/>
        <v>0.99146558185344924</v>
      </c>
      <c r="AK153" s="101">
        <f>TTEST(AI142:AI151,AJ142:AJ151,2,1)</f>
        <v>6.2315424022079888E-2</v>
      </c>
      <c r="AL153" s="105"/>
      <c r="AM153" s="207" t="s">
        <v>468</v>
      </c>
      <c r="AN153" s="207" t="s">
        <v>470</v>
      </c>
      <c r="AO153" s="208">
        <f>TTEST(U$3:U$12,V$3:V$12,2,1)</f>
        <v>0.13818475535118355</v>
      </c>
      <c r="AP153" s="209"/>
      <c r="AQ153" s="209"/>
      <c r="AR153" s="208"/>
      <c r="AS153" s="209"/>
      <c r="AT153" s="209"/>
      <c r="AU153" s="208">
        <f>TTEST(U$27:U$36,V$27:V$36,2,1)</f>
        <v>0.81137365524124561</v>
      </c>
      <c r="AV153" s="209"/>
      <c r="AW153" s="209"/>
      <c r="AX153" s="208"/>
      <c r="AY153" s="209"/>
      <c r="AZ153" s="209"/>
      <c r="BA153" s="208">
        <f>TTEST(U$15:U$24,V$15:V$24,2,1)</f>
        <v>3.6787497879786156E-2</v>
      </c>
      <c r="BB153" s="209"/>
      <c r="BC153" s="209"/>
      <c r="BD153" s="210"/>
      <c r="BE153" s="210"/>
      <c r="BF153" s="210"/>
    </row>
    <row r="154" spans="1:58">
      <c r="AK154" s="105"/>
      <c r="AM154" s="207" t="s">
        <v>468</v>
      </c>
      <c r="AN154" s="207" t="s">
        <v>471</v>
      </c>
      <c r="AO154" s="208">
        <f>TTEST(U$39:U$48,V$39:V$48,2,1)</f>
        <v>0.61644684075188716</v>
      </c>
      <c r="AP154" s="209"/>
      <c r="AQ154" s="209"/>
      <c r="AR154" s="208"/>
      <c r="AS154" s="209"/>
      <c r="AT154" s="209"/>
      <c r="AU154" s="208">
        <f>TTEST(U$63:U$72,V$63:V$72,2,1)</f>
        <v>6.9707375369552724E-2</v>
      </c>
      <c r="AV154" s="209"/>
      <c r="AW154" s="209"/>
      <c r="AX154" s="208"/>
      <c r="AY154" s="209"/>
      <c r="AZ154" s="209"/>
      <c r="BA154" s="208">
        <f>TTEST(U$63:U$72,V$63:V$72,2,1)</f>
        <v>6.9707375369552724E-2</v>
      </c>
      <c r="BB154" s="209"/>
      <c r="BC154" s="209"/>
      <c r="BD154" s="210"/>
      <c r="BE154" s="210"/>
      <c r="BF154" s="210"/>
    </row>
    <row r="155" spans="1:58">
      <c r="AM155" s="207" t="s">
        <v>468</v>
      </c>
      <c r="AN155" s="207" t="s">
        <v>106</v>
      </c>
      <c r="AO155" s="208">
        <f>TTEST(U$3:U$12:U118:U127,V$3:V$12:V118:V127,2,1)</f>
        <v>3.0581599453693233E-4</v>
      </c>
      <c r="AP155" s="209"/>
      <c r="AQ155" s="209"/>
      <c r="AR155" s="208"/>
      <c r="AS155" s="209"/>
      <c r="AT155" s="209"/>
      <c r="AU155" s="208">
        <f>TTEST(U$27:U$36:S171:S180,V$27:V$36:T171:T180,2,1)</f>
        <v>1.0759846503061607E-4</v>
      </c>
      <c r="AV155" s="209"/>
      <c r="AW155" s="209"/>
      <c r="AX155" s="208"/>
      <c r="AY155" s="209"/>
      <c r="AZ155" s="209"/>
      <c r="BA155" s="208">
        <f>TTEST(U$15:U$24:U142:U151,V$15:V$24:V142:V151,2,1)</f>
        <v>1.2302923369455251E-4</v>
      </c>
      <c r="BB155" s="209"/>
      <c r="BC155" s="209"/>
      <c r="BD155" s="210"/>
      <c r="BE155" s="210"/>
      <c r="BF155" s="210"/>
    </row>
    <row r="156" spans="1:58">
      <c r="AM156" s="192" t="s">
        <v>469</v>
      </c>
      <c r="AN156" s="192" t="s">
        <v>470</v>
      </c>
      <c r="AO156" s="193">
        <f>TTEST(AB$3:AB$12,AC$3:AC$12,2,1)</f>
        <v>1.1534870347430623E-2</v>
      </c>
      <c r="AP156" s="195"/>
      <c r="AQ156" s="195"/>
      <c r="AR156" s="193"/>
      <c r="AS156" s="195"/>
      <c r="AT156" s="195"/>
      <c r="AU156" s="193">
        <f>TTEST(AB$27:AB$36,AC$27:AC$36,2,1)</f>
        <v>1</v>
      </c>
      <c r="AV156" s="195"/>
      <c r="AW156" s="195"/>
      <c r="AX156" s="193"/>
      <c r="AY156" s="195"/>
      <c r="AZ156" s="195"/>
      <c r="BA156" s="193">
        <f>TTEST(AB$15:AB$24,AC$15:AC$24,2,1)</f>
        <v>3.1790928104358442E-2</v>
      </c>
      <c r="BB156" s="195"/>
      <c r="BC156" s="195"/>
      <c r="BD156" s="194"/>
      <c r="BE156" s="194"/>
      <c r="BF156" s="194"/>
    </row>
    <row r="157" spans="1:58">
      <c r="AM157" s="192" t="s">
        <v>469</v>
      </c>
      <c r="AN157" s="192" t="s">
        <v>471</v>
      </c>
      <c r="AO157" s="193">
        <f>TTEST(AB$39:AB$48,AC$39:AC$48,2,1)</f>
        <v>1</v>
      </c>
      <c r="AP157" s="195"/>
      <c r="AQ157" s="195"/>
      <c r="AR157" s="193"/>
      <c r="AS157" s="195"/>
      <c r="AT157" s="195"/>
      <c r="AU157" s="193">
        <f>TTEST(AB$63:AB$72,AC$63:AC$72,2,1)</f>
        <v>0.24433314386747892</v>
      </c>
      <c r="AV157" s="195"/>
      <c r="AW157" s="195"/>
      <c r="AX157" s="193"/>
      <c r="AY157" s="195"/>
      <c r="AZ157" s="195"/>
      <c r="BA157" s="193">
        <f>TTEST(AB$51:AB$60,AC$51:AC$60,2,1)</f>
        <v>0.61278812044494124</v>
      </c>
      <c r="BB157" s="195"/>
      <c r="BC157" s="195"/>
      <c r="BD157" s="194"/>
      <c r="BE157" s="194"/>
      <c r="BF157" s="194"/>
    </row>
    <row r="158" spans="1:58">
      <c r="AM158" s="192" t="s">
        <v>469</v>
      </c>
      <c r="AN158" s="192" t="s">
        <v>106</v>
      </c>
      <c r="AO158" s="193">
        <f>TTEST(AB$3:AB$12:AB118:AB127,AC$3:AC$12:AC118:AC127,2,1)</f>
        <v>4.9177626210741778E-4</v>
      </c>
      <c r="AP158" s="194"/>
      <c r="AQ158" s="194"/>
      <c r="AR158" s="194"/>
      <c r="AS158" s="194"/>
      <c r="AT158" s="194"/>
      <c r="AU158" s="193">
        <f>TTEST(AB$27:AB$36:AB142:AB151,AC$27:AC$36:AC142:AC151,2,1)</f>
        <v>1.3432421302603555E-2</v>
      </c>
      <c r="AV158" s="194"/>
      <c r="AW158" s="194"/>
      <c r="AX158" s="194"/>
      <c r="AY158" s="194"/>
      <c r="AZ158" s="194"/>
      <c r="BA158" s="193">
        <f>TTEST(AB$15:AB$24:AB130:AB139,AC$15:AC$24:AC130:AC139,2,1)</f>
        <v>5.4239131697324423E-3</v>
      </c>
      <c r="BB158" s="194"/>
      <c r="BC158" s="194"/>
      <c r="BD158" s="194"/>
      <c r="BE158" s="194"/>
      <c r="BF158" s="194"/>
    </row>
  </sheetData>
  <autoFilter ref="E1:E72" xr:uid="{15E26F1E-2683-45D9-A023-524D3333F72F}"/>
  <sortState xmlns:xlrd2="http://schemas.microsoft.com/office/spreadsheetml/2017/richdata2" ref="A3:AJ86">
    <sortCondition descending="1" ref="D3"/>
  </sortState>
  <mergeCells count="75">
    <mergeCell ref="BI25:BN25"/>
    <mergeCell ref="BO25:BT25"/>
    <mergeCell ref="BU25:BZ25"/>
    <mergeCell ref="BI26:BK26"/>
    <mergeCell ref="BL26:BN26"/>
    <mergeCell ref="BO26:BQ26"/>
    <mergeCell ref="BR26:BT26"/>
    <mergeCell ref="BU26:BW26"/>
    <mergeCell ref="BX26:BZ26"/>
    <mergeCell ref="AM56:AM58"/>
    <mergeCell ref="AM59:AM61"/>
    <mergeCell ref="AM62:AM64"/>
    <mergeCell ref="AO54:AT54"/>
    <mergeCell ref="AU54:AZ54"/>
    <mergeCell ref="BA54:BF54"/>
    <mergeCell ref="AO55:AQ55"/>
    <mergeCell ref="AR55:AT55"/>
    <mergeCell ref="AU55:AW55"/>
    <mergeCell ref="AX55:AZ55"/>
    <mergeCell ref="BA55:BC55"/>
    <mergeCell ref="BD55:BF55"/>
    <mergeCell ref="AO3:AT3"/>
    <mergeCell ref="AU3:AZ3"/>
    <mergeCell ref="BA3:BF3"/>
    <mergeCell ref="AO4:AQ4"/>
    <mergeCell ref="AR4:AT4"/>
    <mergeCell ref="AU4:AW4"/>
    <mergeCell ref="AX4:AZ4"/>
    <mergeCell ref="BA4:BC4"/>
    <mergeCell ref="BD4:BF4"/>
    <mergeCell ref="BA25:BF25"/>
    <mergeCell ref="AO26:AQ26"/>
    <mergeCell ref="AR26:AT26"/>
    <mergeCell ref="AU26:AW26"/>
    <mergeCell ref="AX26:AZ26"/>
    <mergeCell ref="BA26:BC26"/>
    <mergeCell ref="BD26:BF26"/>
    <mergeCell ref="AM27:AM29"/>
    <mergeCell ref="AM30:AM32"/>
    <mergeCell ref="AM33:AM35"/>
    <mergeCell ref="AO25:AT25"/>
    <mergeCell ref="AU25:AZ25"/>
    <mergeCell ref="AO82:AT82"/>
    <mergeCell ref="AU82:AZ82"/>
    <mergeCell ref="BA82:BF82"/>
    <mergeCell ref="AO83:AQ83"/>
    <mergeCell ref="AR83:AT83"/>
    <mergeCell ref="AU83:AW83"/>
    <mergeCell ref="AX83:AZ83"/>
    <mergeCell ref="BA83:BC83"/>
    <mergeCell ref="BD83:BF83"/>
    <mergeCell ref="AO104:AT104"/>
    <mergeCell ref="AU104:AZ104"/>
    <mergeCell ref="BA104:BF104"/>
    <mergeCell ref="AO105:AQ105"/>
    <mergeCell ref="AR105:AT105"/>
    <mergeCell ref="AU105:AW105"/>
    <mergeCell ref="AX105:AZ105"/>
    <mergeCell ref="BA105:BC105"/>
    <mergeCell ref="BD105:BF105"/>
    <mergeCell ref="AM106:AM108"/>
    <mergeCell ref="AM109:AM111"/>
    <mergeCell ref="AM112:AM114"/>
    <mergeCell ref="AO133:AT133"/>
    <mergeCell ref="AU133:AZ133"/>
    <mergeCell ref="AM135:AM137"/>
    <mergeCell ref="AM138:AM140"/>
    <mergeCell ref="AM141:AM143"/>
    <mergeCell ref="BA133:BF133"/>
    <mergeCell ref="AO134:AQ134"/>
    <mergeCell ref="AR134:AT134"/>
    <mergeCell ref="AU134:AW134"/>
    <mergeCell ref="AX134:AZ134"/>
    <mergeCell ref="BA134:BC134"/>
    <mergeCell ref="BD134:BF134"/>
  </mergeCells>
  <phoneticPr fontId="8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457D1-D76B-4FE9-B95C-3FA90EAC900E}">
  <dimension ref="A1:AD21"/>
  <sheetViews>
    <sheetView zoomScale="85" zoomScaleNormal="85" workbookViewId="0">
      <selection activeCell="AE20" sqref="AE20"/>
    </sheetView>
  </sheetViews>
  <sheetFormatPr defaultRowHeight="12.45"/>
  <cols>
    <col min="3" max="3" width="17.23046875" bestFit="1" customWidth="1"/>
    <col min="4" max="4" width="7.3828125" bestFit="1" customWidth="1"/>
    <col min="5" max="5" width="2.23046875" bestFit="1" customWidth="1"/>
    <col min="6" max="6" width="3.69140625" bestFit="1" customWidth="1"/>
    <col min="7" max="7" width="4.15234375" bestFit="1" customWidth="1"/>
    <col min="8" max="8" width="2.23046875" bestFit="1" customWidth="1"/>
    <col min="9" max="9" width="3.69140625" bestFit="1" customWidth="1"/>
    <col min="10" max="10" width="7.53515625" bestFit="1" customWidth="1"/>
    <col min="11" max="11" width="2.23046875" bestFit="1" customWidth="1"/>
    <col min="12" max="12" width="3.69140625" bestFit="1" customWidth="1"/>
    <col min="13" max="13" width="4.3828125" bestFit="1" customWidth="1"/>
    <col min="14" max="14" width="2.23046875" bestFit="1" customWidth="1"/>
    <col min="15" max="15" width="3.69140625" bestFit="1" customWidth="1"/>
    <col min="16" max="16" width="7.53515625" bestFit="1" customWidth="1"/>
    <col min="17" max="17" width="2.23046875" bestFit="1" customWidth="1"/>
    <col min="18" max="18" width="3.69140625" bestFit="1" customWidth="1"/>
    <col min="19" max="19" width="4.3828125" bestFit="1" customWidth="1"/>
    <col min="20" max="20" width="2.23046875" bestFit="1" customWidth="1"/>
    <col min="21" max="21" width="3.69140625" bestFit="1" customWidth="1"/>
    <col min="22" max="22" width="3.69140625" customWidth="1"/>
  </cols>
  <sheetData>
    <row r="1" spans="1:30">
      <c r="A1" s="15" t="s">
        <v>478</v>
      </c>
    </row>
    <row r="3" spans="1:30">
      <c r="B3" s="26" t="s">
        <v>489</v>
      </c>
      <c r="C3" s="210"/>
      <c r="D3" s="210" t="s">
        <v>113</v>
      </c>
      <c r="E3" s="210"/>
      <c r="F3" s="210"/>
      <c r="G3" s="210"/>
      <c r="H3" s="210"/>
      <c r="I3" s="210"/>
      <c r="J3" s="210" t="s">
        <v>116</v>
      </c>
      <c r="K3" s="210"/>
      <c r="L3" s="210"/>
      <c r="M3" s="210"/>
      <c r="N3" s="210"/>
      <c r="O3" s="210"/>
      <c r="P3" s="210" t="s">
        <v>114</v>
      </c>
      <c r="Q3" s="210"/>
      <c r="R3" s="210"/>
      <c r="S3" s="210"/>
      <c r="T3" s="210"/>
      <c r="U3" s="210"/>
      <c r="V3" s="104"/>
      <c r="Y3" s="15" t="s">
        <v>108</v>
      </c>
      <c r="AA3" s="15" t="s">
        <v>109</v>
      </c>
      <c r="AC3" s="15" t="s">
        <v>115</v>
      </c>
    </row>
    <row r="4" spans="1:30">
      <c r="B4" s="210"/>
      <c r="C4" s="210"/>
      <c r="D4" s="210" t="s">
        <v>479</v>
      </c>
      <c r="E4" s="210"/>
      <c r="F4" s="210"/>
      <c r="G4" s="210" t="s">
        <v>480</v>
      </c>
      <c r="H4" s="210"/>
      <c r="I4" s="210"/>
      <c r="J4" s="210" t="s">
        <v>480</v>
      </c>
      <c r="K4" s="210"/>
      <c r="L4" s="210"/>
      <c r="M4" s="210" t="s">
        <v>481</v>
      </c>
      <c r="N4" s="210"/>
      <c r="O4" s="210"/>
      <c r="P4" s="210" t="s">
        <v>479</v>
      </c>
      <c r="Q4" s="210"/>
      <c r="R4" s="210"/>
      <c r="S4" s="210" t="s">
        <v>481</v>
      </c>
      <c r="T4" s="210"/>
      <c r="U4" s="210"/>
      <c r="V4" s="104"/>
      <c r="Y4" s="15" t="s">
        <v>156</v>
      </c>
      <c r="Z4" s="15" t="s">
        <v>158</v>
      </c>
      <c r="AA4" s="15" t="s">
        <v>158</v>
      </c>
      <c r="AB4" s="15" t="s">
        <v>157</v>
      </c>
      <c r="AC4" s="15" t="s">
        <v>115</v>
      </c>
      <c r="AD4" s="15" t="s">
        <v>157</v>
      </c>
    </row>
    <row r="5" spans="1:30">
      <c r="B5" s="210" t="s">
        <v>482</v>
      </c>
      <c r="C5" s="210" t="s">
        <v>483</v>
      </c>
      <c r="D5" s="215">
        <v>0.15</v>
      </c>
      <c r="E5" s="215" t="s">
        <v>484</v>
      </c>
      <c r="F5" s="215">
        <v>0.32015621187164245</v>
      </c>
      <c r="G5" s="215">
        <v>0.15</v>
      </c>
      <c r="H5" s="215" t="s">
        <v>484</v>
      </c>
      <c r="I5" s="215">
        <v>0.32015621187164245</v>
      </c>
      <c r="J5" s="215">
        <v>7.1428571428571425E-2</v>
      </c>
      <c r="K5" s="215" t="s">
        <v>484</v>
      </c>
      <c r="L5" s="215">
        <v>0.32015621187164245</v>
      </c>
      <c r="M5" s="215">
        <v>7.1428571428571425E-2</v>
      </c>
      <c r="N5" s="215" t="s">
        <v>484</v>
      </c>
      <c r="O5" s="215">
        <v>0.49487165930539351</v>
      </c>
      <c r="P5" s="215">
        <v>0.15</v>
      </c>
      <c r="Q5" s="215" t="s">
        <v>484</v>
      </c>
      <c r="R5" s="215">
        <v>0.32015621187164245</v>
      </c>
      <c r="S5" s="215">
        <v>0.2</v>
      </c>
      <c r="T5" s="215" t="s">
        <v>484</v>
      </c>
      <c r="U5" s="215">
        <v>0.4</v>
      </c>
      <c r="V5" s="103"/>
      <c r="W5" s="15" t="s">
        <v>493</v>
      </c>
      <c r="X5" s="216" t="s">
        <v>491</v>
      </c>
      <c r="Y5" s="217">
        <f>D10-D7</f>
        <v>0.55000000000000004</v>
      </c>
      <c r="Z5" s="217">
        <f>G10-G7</f>
        <v>0.95</v>
      </c>
      <c r="AA5" s="217">
        <f>J10-J7</f>
        <v>0.94558823529411762</v>
      </c>
      <c r="AB5" s="217">
        <f>M10-M7</f>
        <v>1.875</v>
      </c>
      <c r="AC5" s="217">
        <f>P10-P7</f>
        <v>0.17499999999999999</v>
      </c>
      <c r="AD5" s="217">
        <f>S10-S7</f>
        <v>1.675</v>
      </c>
    </row>
    <row r="6" spans="1:30">
      <c r="B6" s="210"/>
      <c r="C6" s="210" t="s">
        <v>485</v>
      </c>
      <c r="D6" s="215">
        <v>0.25</v>
      </c>
      <c r="E6" s="215" t="s">
        <v>484</v>
      </c>
      <c r="F6" s="215">
        <v>0.81394102980498528</v>
      </c>
      <c r="G6" s="215">
        <v>0.25</v>
      </c>
      <c r="H6" s="215" t="s">
        <v>484</v>
      </c>
      <c r="I6" s="215">
        <v>0.81394102980498528</v>
      </c>
      <c r="J6" s="215">
        <v>0</v>
      </c>
      <c r="K6" s="215" t="s">
        <v>484</v>
      </c>
      <c r="L6" s="215">
        <v>0.70710678118654757</v>
      </c>
      <c r="M6" s="215">
        <v>-0.05</v>
      </c>
      <c r="N6" s="215" t="s">
        <v>484</v>
      </c>
      <c r="O6" s="215">
        <v>0.61032778078668515</v>
      </c>
      <c r="P6" s="215">
        <v>-0.05</v>
      </c>
      <c r="Q6" s="215" t="s">
        <v>484</v>
      </c>
      <c r="R6" s="215">
        <v>0.68738635424337602</v>
      </c>
      <c r="S6" s="215">
        <v>-0.15</v>
      </c>
      <c r="T6" s="215" t="s">
        <v>484</v>
      </c>
      <c r="U6" s="215">
        <v>0.67268120235368556</v>
      </c>
      <c r="V6" s="103"/>
      <c r="W6" s="15" t="s">
        <v>495</v>
      </c>
      <c r="X6" s="216" t="s">
        <v>491</v>
      </c>
      <c r="Y6" s="217">
        <f>D13-D7</f>
        <v>0.77499999999999991</v>
      </c>
      <c r="Z6" s="217">
        <f>G13-G7</f>
        <v>1.175</v>
      </c>
      <c r="AA6" s="217">
        <f>J13-J7</f>
        <v>1.2955882352941177</v>
      </c>
      <c r="AB6" s="217">
        <f>M13-M7</f>
        <v>1.75</v>
      </c>
      <c r="AC6" s="217">
        <f>P13-P7</f>
        <v>0.6</v>
      </c>
      <c r="AD6" s="217">
        <f>S13-S7</f>
        <v>1.2250000000000001</v>
      </c>
    </row>
    <row r="7" spans="1:30">
      <c r="B7" s="210"/>
      <c r="C7" s="210" t="s">
        <v>486</v>
      </c>
      <c r="D7" s="215">
        <v>0.2</v>
      </c>
      <c r="E7" s="215" t="s">
        <v>484</v>
      </c>
      <c r="F7" s="215">
        <v>0.62048368229954287</v>
      </c>
      <c r="G7" s="215">
        <v>0.2</v>
      </c>
      <c r="H7" s="215" t="s">
        <v>484</v>
      </c>
      <c r="I7" s="215">
        <v>0.62048368229954287</v>
      </c>
      <c r="J7" s="215">
        <v>2.9411764705882353E-2</v>
      </c>
      <c r="K7" s="215" t="s">
        <v>484</v>
      </c>
      <c r="L7" s="215">
        <v>0.62943925173625581</v>
      </c>
      <c r="M7" s="215">
        <v>0</v>
      </c>
      <c r="N7" s="215" t="s">
        <v>484</v>
      </c>
      <c r="O7" s="215">
        <v>0.56879645899452103</v>
      </c>
      <c r="P7" s="215">
        <v>0.05</v>
      </c>
      <c r="Q7" s="215" t="s">
        <v>484</v>
      </c>
      <c r="R7" s="215">
        <v>0.55396299515400849</v>
      </c>
      <c r="S7" s="215">
        <v>2.5000000000000001E-2</v>
      </c>
      <c r="T7" s="215" t="s">
        <v>484</v>
      </c>
      <c r="U7" s="215">
        <v>0.53091901453988255</v>
      </c>
      <c r="V7" s="103"/>
      <c r="X7" s="15"/>
      <c r="Y7" s="80"/>
      <c r="Z7" s="80"/>
      <c r="AA7" s="80"/>
      <c r="AB7" s="80"/>
      <c r="AC7" s="80"/>
      <c r="AD7" s="80"/>
    </row>
    <row r="8" spans="1:30">
      <c r="B8" s="210" t="s">
        <v>487</v>
      </c>
      <c r="C8" s="210" t="s">
        <v>483</v>
      </c>
      <c r="D8" s="215">
        <v>0.8</v>
      </c>
      <c r="E8" s="215" t="s">
        <v>484</v>
      </c>
      <c r="F8" s="215">
        <v>0.45825756949558399</v>
      </c>
      <c r="G8" s="215">
        <v>1.35</v>
      </c>
      <c r="H8" s="215" t="s">
        <v>484</v>
      </c>
      <c r="I8" s="215">
        <v>0.67268120235368556</v>
      </c>
      <c r="J8" s="215">
        <v>1.05</v>
      </c>
      <c r="K8" s="215" t="s">
        <v>484</v>
      </c>
      <c r="L8" s="215">
        <v>0.2449489742783178</v>
      </c>
      <c r="M8" s="215">
        <v>1.8</v>
      </c>
      <c r="N8" s="215" t="s">
        <v>484</v>
      </c>
      <c r="O8" s="215">
        <v>0.6</v>
      </c>
      <c r="P8" s="215">
        <v>0.3</v>
      </c>
      <c r="Q8" s="215" t="s">
        <v>484</v>
      </c>
      <c r="R8" s="215">
        <v>0.2449489742783178</v>
      </c>
      <c r="S8" s="215">
        <v>1.75</v>
      </c>
      <c r="T8" s="215" t="s">
        <v>484</v>
      </c>
      <c r="U8" s="215">
        <v>0.51234753829797997</v>
      </c>
      <c r="V8" s="103"/>
    </row>
    <row r="9" spans="1:30">
      <c r="B9" s="210"/>
      <c r="C9" s="210" t="s">
        <v>485</v>
      </c>
      <c r="D9" s="215">
        <v>0.7</v>
      </c>
      <c r="E9" s="215" t="s">
        <v>484</v>
      </c>
      <c r="F9" s="215">
        <v>0.6</v>
      </c>
      <c r="G9" s="215">
        <v>0.95</v>
      </c>
      <c r="H9" s="215" t="s">
        <v>484</v>
      </c>
      <c r="I9" s="215">
        <v>0.72284161474004804</v>
      </c>
      <c r="J9" s="215">
        <v>0.9</v>
      </c>
      <c r="K9" s="215" t="s">
        <v>484</v>
      </c>
      <c r="L9" s="215">
        <v>0.66332495807107994</v>
      </c>
      <c r="M9" s="215">
        <v>1.95</v>
      </c>
      <c r="N9" s="215" t="s">
        <v>484</v>
      </c>
      <c r="O9" s="215">
        <v>0.47169905660283018</v>
      </c>
      <c r="P9" s="215">
        <v>0.15</v>
      </c>
      <c r="Q9" s="215" t="s">
        <v>484</v>
      </c>
      <c r="R9" s="215">
        <v>0.229128784747792</v>
      </c>
      <c r="S9" s="215">
        <v>1.65</v>
      </c>
      <c r="T9" s="215" t="s">
        <v>484</v>
      </c>
      <c r="U9" s="215">
        <v>0.50249378105604448</v>
      </c>
      <c r="V9" s="103"/>
      <c r="Y9" s="15" t="s">
        <v>156</v>
      </c>
      <c r="Z9" s="15" t="s">
        <v>158</v>
      </c>
      <c r="AA9" s="15" t="s">
        <v>157</v>
      </c>
    </row>
    <row r="10" spans="1:30">
      <c r="B10" s="210"/>
      <c r="C10" s="210" t="s">
        <v>486</v>
      </c>
      <c r="D10" s="215">
        <v>0.75</v>
      </c>
      <c r="E10" s="215" t="s">
        <v>484</v>
      </c>
      <c r="F10" s="215">
        <v>0.53619026473818043</v>
      </c>
      <c r="G10" s="215">
        <v>1.1499999999999999</v>
      </c>
      <c r="H10" s="215" t="s">
        <v>484</v>
      </c>
      <c r="I10" s="215">
        <v>0.72629195231669752</v>
      </c>
      <c r="J10" s="215">
        <v>0.97499999999999998</v>
      </c>
      <c r="K10" s="215" t="s">
        <v>484</v>
      </c>
      <c r="L10" s="215">
        <v>0.60156047077579822</v>
      </c>
      <c r="M10" s="215">
        <v>1.875</v>
      </c>
      <c r="N10" s="215" t="s">
        <v>484</v>
      </c>
      <c r="O10" s="215">
        <v>0.54486236794258425</v>
      </c>
      <c r="P10" s="215">
        <v>0.22500000000000001</v>
      </c>
      <c r="Q10" s="215" t="s">
        <v>484</v>
      </c>
      <c r="R10" s="215">
        <v>0.5830951894845301</v>
      </c>
      <c r="S10" s="215">
        <v>1.7</v>
      </c>
      <c r="T10" s="215" t="s">
        <v>484</v>
      </c>
      <c r="U10" s="215">
        <v>0.50249378105604448</v>
      </c>
      <c r="V10" s="103"/>
      <c r="W10" s="15" t="s">
        <v>493</v>
      </c>
      <c r="X10" s="15" t="s">
        <v>475</v>
      </c>
      <c r="Y10">
        <v>26.4</v>
      </c>
      <c r="Z10">
        <v>34.9</v>
      </c>
      <c r="AA10">
        <v>40.200000000000003</v>
      </c>
    </row>
    <row r="11" spans="1:30">
      <c r="B11" s="210" t="s">
        <v>488</v>
      </c>
      <c r="C11" s="210" t="s">
        <v>483</v>
      </c>
      <c r="D11" s="215">
        <v>0.95</v>
      </c>
      <c r="E11" s="215" t="s">
        <v>484</v>
      </c>
      <c r="F11" s="215">
        <v>0.52201532544552753</v>
      </c>
      <c r="G11" s="215">
        <v>1.65</v>
      </c>
      <c r="H11" s="215" t="s">
        <v>484</v>
      </c>
      <c r="I11" s="215">
        <v>0.50249378105604448</v>
      </c>
      <c r="J11" s="215">
        <v>1.4</v>
      </c>
      <c r="K11" s="215" t="s">
        <v>484</v>
      </c>
      <c r="L11" s="215">
        <v>0.3</v>
      </c>
      <c r="M11" s="215">
        <v>1.8</v>
      </c>
      <c r="N11" s="215" t="s">
        <v>484</v>
      </c>
      <c r="O11" s="215">
        <v>0.50990195135927852</v>
      </c>
      <c r="P11" s="215">
        <v>0.6</v>
      </c>
      <c r="Q11" s="215" t="s">
        <v>484</v>
      </c>
      <c r="R11" s="215">
        <v>0.3</v>
      </c>
      <c r="S11" s="215">
        <v>1.35</v>
      </c>
      <c r="T11" s="215" t="s">
        <v>484</v>
      </c>
      <c r="U11" s="215">
        <v>0.45</v>
      </c>
      <c r="V11" s="103"/>
    </row>
    <row r="12" spans="1:30">
      <c r="B12" s="210"/>
      <c r="C12" s="210" t="s">
        <v>485</v>
      </c>
      <c r="D12" s="215">
        <v>1</v>
      </c>
      <c r="E12" s="215" t="s">
        <v>484</v>
      </c>
      <c r="F12" s="215">
        <v>0.70710678118654757</v>
      </c>
      <c r="G12" s="215">
        <v>1.1000000000000001</v>
      </c>
      <c r="H12" s="215" t="s">
        <v>484</v>
      </c>
      <c r="I12" s="215">
        <v>0.4898979485566356</v>
      </c>
      <c r="J12" s="215">
        <v>1.25</v>
      </c>
      <c r="K12" s="215" t="s">
        <v>484</v>
      </c>
      <c r="L12" s="215">
        <v>0.68007352543677213</v>
      </c>
      <c r="M12" s="215">
        <v>1.7</v>
      </c>
      <c r="N12" s="215" t="s">
        <v>484</v>
      </c>
      <c r="O12" s="215">
        <v>0.6</v>
      </c>
      <c r="P12" s="215">
        <v>0.7</v>
      </c>
      <c r="Q12" s="215" t="s">
        <v>484</v>
      </c>
      <c r="R12" s="215">
        <v>0.6</v>
      </c>
      <c r="S12" s="215">
        <v>1.1499999999999999</v>
      </c>
      <c r="T12" s="215" t="s">
        <v>484</v>
      </c>
      <c r="U12" s="215">
        <v>0.59371710435189584</v>
      </c>
      <c r="V12" s="103"/>
      <c r="W12" s="15" t="s">
        <v>493</v>
      </c>
      <c r="X12" s="216" t="s">
        <v>491</v>
      </c>
      <c r="Y12" s="217">
        <f>AVERAGE(Y5,AC5)</f>
        <v>0.36250000000000004</v>
      </c>
      <c r="Z12" s="217">
        <f>AVERAGE(Z5,AA5)</f>
        <v>0.94779411764705879</v>
      </c>
      <c r="AA12" s="217">
        <f>AVERAGE(AB5,AD5)</f>
        <v>1.7749999999999999</v>
      </c>
    </row>
    <row r="13" spans="1:30">
      <c r="B13" s="210"/>
      <c r="C13" s="210" t="s">
        <v>486</v>
      </c>
      <c r="D13" s="215">
        <v>0.97499999999999998</v>
      </c>
      <c r="E13" s="215" t="s">
        <v>484</v>
      </c>
      <c r="F13" s="215">
        <v>0.62199276523123648</v>
      </c>
      <c r="G13" s="215">
        <v>1.375</v>
      </c>
      <c r="H13" s="215" t="s">
        <v>484</v>
      </c>
      <c r="I13" s="215">
        <v>0.56734028589551089</v>
      </c>
      <c r="J13" s="215">
        <v>1.325</v>
      </c>
      <c r="K13" s="215" t="s">
        <v>484</v>
      </c>
      <c r="L13" s="215">
        <v>0.63786754110865362</v>
      </c>
      <c r="M13" s="215">
        <v>1.75</v>
      </c>
      <c r="N13" s="215" t="s">
        <v>484</v>
      </c>
      <c r="O13" s="215">
        <v>0.55901699437494745</v>
      </c>
      <c r="P13" s="215">
        <v>0.65</v>
      </c>
      <c r="Q13" s="215" t="s">
        <v>484</v>
      </c>
      <c r="R13" s="215">
        <v>0.61796035471541377</v>
      </c>
      <c r="S13" s="215">
        <v>1.25</v>
      </c>
      <c r="T13" s="215" t="s">
        <v>484</v>
      </c>
      <c r="U13" s="215">
        <v>0.55845769759221697</v>
      </c>
      <c r="V13" s="103"/>
      <c r="W13" s="15" t="s">
        <v>495</v>
      </c>
      <c r="X13" s="216" t="s">
        <v>491</v>
      </c>
      <c r="Y13" s="217">
        <f>AVERAGE(Y6,AC6)</f>
        <v>0.6875</v>
      </c>
      <c r="Z13" s="217">
        <f>AVERAGE(Z6,AA6)</f>
        <v>1.2352941176470589</v>
      </c>
      <c r="AA13" s="217">
        <f>AVERAGE(AB6,AD6)</f>
        <v>1.4875</v>
      </c>
    </row>
    <row r="14" spans="1:30">
      <c r="V14" s="104"/>
    </row>
    <row r="15" spans="1:30">
      <c r="E15" s="217"/>
      <c r="F15" s="217"/>
      <c r="H15" s="217"/>
      <c r="I15" s="217"/>
      <c r="K15" s="217"/>
      <c r="L15" s="217"/>
      <c r="N15" s="217"/>
      <c r="O15" s="217"/>
      <c r="Q15" s="217"/>
      <c r="R15" s="217"/>
      <c r="T15" s="217"/>
      <c r="U15" s="217"/>
      <c r="V15" s="217"/>
    </row>
    <row r="17" spans="23:30">
      <c r="W17" t="s">
        <v>492</v>
      </c>
      <c r="X17" t="s">
        <v>496</v>
      </c>
      <c r="Y17">
        <v>0.36250000000000004</v>
      </c>
      <c r="Z17">
        <v>0.94779411764705879</v>
      </c>
      <c r="AA17">
        <v>1.7749999999999999</v>
      </c>
    </row>
    <row r="18" spans="23:30">
      <c r="W18" t="s">
        <v>494</v>
      </c>
      <c r="X18" t="s">
        <v>496</v>
      </c>
      <c r="Y18">
        <v>0.6875</v>
      </c>
      <c r="Z18">
        <v>1.2352941176470589</v>
      </c>
      <c r="AA18">
        <v>1.4875</v>
      </c>
    </row>
    <row r="19" spans="23:30">
      <c r="W19" t="s">
        <v>492</v>
      </c>
      <c r="X19" t="s">
        <v>490</v>
      </c>
      <c r="Y19">
        <v>26.4</v>
      </c>
      <c r="Z19">
        <v>34.9</v>
      </c>
      <c r="AA19">
        <v>40.200000000000003</v>
      </c>
      <c r="AB19">
        <v>40.200000000000003</v>
      </c>
      <c r="AC19">
        <v>26.4</v>
      </c>
    </row>
    <row r="21" spans="23:30">
      <c r="Y21">
        <v>26.4</v>
      </c>
      <c r="Z21">
        <v>34.9</v>
      </c>
      <c r="AA21">
        <v>34.9</v>
      </c>
      <c r="AB21">
        <v>40.200000000000003</v>
      </c>
      <c r="AC21">
        <v>26.4</v>
      </c>
      <c r="AD21">
        <v>40.200000000000003</v>
      </c>
    </row>
  </sheetData>
  <phoneticPr fontId="8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J163"/>
  <sheetViews>
    <sheetView zoomScale="70" zoomScaleNormal="70" workbookViewId="0">
      <pane ySplit="2" topLeftCell="A3" activePane="bottomLeft" state="frozen"/>
      <selection pane="bottomLeft" activeCell="I58" sqref="I58"/>
    </sheetView>
  </sheetViews>
  <sheetFormatPr defaultColWidth="14.4609375" defaultRowHeight="15.75" customHeight="1"/>
  <cols>
    <col min="1" max="39" width="21.53515625" customWidth="1"/>
  </cols>
  <sheetData>
    <row r="1" spans="1:35" ht="15.75" customHeight="1">
      <c r="F1" s="5" t="s">
        <v>48</v>
      </c>
      <c r="G1" s="5" t="s">
        <v>48</v>
      </c>
      <c r="H1" s="5" t="s">
        <v>48</v>
      </c>
      <c r="I1" s="5" t="s">
        <v>48</v>
      </c>
      <c r="J1" s="5" t="s">
        <v>48</v>
      </c>
      <c r="K1" s="5" t="s">
        <v>48</v>
      </c>
      <c r="L1" s="5" t="s">
        <v>48</v>
      </c>
      <c r="M1" s="5" t="s">
        <v>48</v>
      </c>
      <c r="N1" s="5" t="s">
        <v>48</v>
      </c>
      <c r="O1" s="5" t="s">
        <v>48</v>
      </c>
      <c r="P1" s="5" t="s">
        <v>48</v>
      </c>
      <c r="Q1" s="5" t="s">
        <v>48</v>
      </c>
      <c r="R1" s="5" t="s">
        <v>49</v>
      </c>
      <c r="S1" s="5" t="s">
        <v>49</v>
      </c>
      <c r="T1" s="5" t="s">
        <v>49</v>
      </c>
      <c r="U1" s="5" t="s">
        <v>49</v>
      </c>
      <c r="V1" s="5" t="s">
        <v>49</v>
      </c>
      <c r="W1" s="5" t="s">
        <v>49</v>
      </c>
      <c r="X1" s="5" t="s">
        <v>49</v>
      </c>
      <c r="Y1" s="5" t="s">
        <v>50</v>
      </c>
      <c r="Z1" s="5" t="s">
        <v>50</v>
      </c>
      <c r="AA1" s="5" t="s">
        <v>50</v>
      </c>
      <c r="AB1" s="5" t="s">
        <v>50</v>
      </c>
      <c r="AC1" s="5" t="s">
        <v>50</v>
      </c>
      <c r="AD1" s="5" t="s">
        <v>50</v>
      </c>
      <c r="AE1" s="5" t="s">
        <v>50</v>
      </c>
      <c r="AF1" s="5" t="s">
        <v>50</v>
      </c>
      <c r="AG1" s="5" t="s">
        <v>50</v>
      </c>
      <c r="AH1" s="5" t="s">
        <v>50</v>
      </c>
      <c r="AI1" s="5" t="s">
        <v>50</v>
      </c>
    </row>
    <row r="2" spans="1:35" ht="14.6">
      <c r="A2" s="1" t="s">
        <v>0</v>
      </c>
      <c r="B2" s="1" t="s">
        <v>1</v>
      </c>
      <c r="C2" s="1" t="s">
        <v>2</v>
      </c>
      <c r="D2" s="9" t="s">
        <v>55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2" t="s">
        <v>20</v>
      </c>
      <c r="Q2" s="2" t="s">
        <v>21</v>
      </c>
      <c r="R2" s="1" t="s">
        <v>13</v>
      </c>
      <c r="S2" s="1" t="s">
        <v>14</v>
      </c>
      <c r="T2" s="1" t="s">
        <v>15</v>
      </c>
      <c r="U2" s="1" t="s">
        <v>16</v>
      </c>
      <c r="V2" s="1" t="s">
        <v>17</v>
      </c>
      <c r="W2" s="1" t="s">
        <v>17</v>
      </c>
      <c r="X2" s="1" t="s">
        <v>18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17</v>
      </c>
      <c r="AD2" s="1" t="s">
        <v>17</v>
      </c>
      <c r="AE2" s="2" t="s">
        <v>19</v>
      </c>
      <c r="AF2" s="2" t="s">
        <v>20</v>
      </c>
      <c r="AG2" s="2" t="s">
        <v>21</v>
      </c>
      <c r="AH2" s="12" t="s">
        <v>62</v>
      </c>
      <c r="AI2" s="12" t="s">
        <v>63</v>
      </c>
    </row>
    <row r="3" spans="1:35" ht="12.45">
      <c r="A3" s="3">
        <v>44266.45287025463</v>
      </c>
      <c r="B3" s="4" t="s">
        <v>36</v>
      </c>
      <c r="C3" s="4" t="s">
        <v>45</v>
      </c>
      <c r="D3" s="10" t="s">
        <v>57</v>
      </c>
      <c r="E3" s="4" t="s">
        <v>24</v>
      </c>
      <c r="F3" s="4">
        <v>25.6</v>
      </c>
      <c r="G3" s="4">
        <v>19.2</v>
      </c>
      <c r="H3" s="4">
        <v>26.3</v>
      </c>
      <c r="I3" s="4">
        <v>0</v>
      </c>
      <c r="J3" s="4">
        <v>0</v>
      </c>
      <c r="K3" s="4">
        <v>2</v>
      </c>
      <c r="L3" s="4">
        <v>0</v>
      </c>
      <c r="M3" s="4">
        <v>0</v>
      </c>
      <c r="N3" s="4">
        <v>2</v>
      </c>
      <c r="O3" s="4">
        <v>2</v>
      </c>
      <c r="P3" s="4">
        <v>33.9</v>
      </c>
      <c r="Q3" s="4">
        <v>32.799999999999997</v>
      </c>
      <c r="R3" s="4">
        <v>0.5</v>
      </c>
      <c r="S3" s="4">
        <v>2.5</v>
      </c>
      <c r="T3" s="4">
        <v>-0.5</v>
      </c>
      <c r="U3" s="4">
        <v>-2</v>
      </c>
      <c r="V3" s="4">
        <v>2.5</v>
      </c>
      <c r="W3" s="4">
        <v>2</v>
      </c>
      <c r="X3" s="4">
        <v>-1.5</v>
      </c>
      <c r="Y3" s="4">
        <v>0.5</v>
      </c>
      <c r="Z3" s="4">
        <v>1</v>
      </c>
      <c r="AA3" s="4">
        <v>-0.5</v>
      </c>
      <c r="AB3" s="4">
        <v>-1</v>
      </c>
      <c r="AC3" s="4">
        <v>1</v>
      </c>
      <c r="AD3" s="4">
        <v>0.5</v>
      </c>
      <c r="AE3" s="4">
        <v>-1</v>
      </c>
      <c r="AF3" s="4">
        <v>35.590000000000003</v>
      </c>
      <c r="AG3" s="4">
        <v>34.61</v>
      </c>
      <c r="AH3">
        <f>AF3-P3</f>
        <v>1.6900000000000048</v>
      </c>
      <c r="AI3">
        <f>AG3-Q3</f>
        <v>1.8100000000000023</v>
      </c>
    </row>
    <row r="4" spans="1:35" ht="12.45">
      <c r="A4" s="3">
        <v>44266.458858495374</v>
      </c>
      <c r="B4" s="4" t="s">
        <v>26</v>
      </c>
      <c r="C4" s="4" t="s">
        <v>45</v>
      </c>
      <c r="D4" s="10" t="s">
        <v>59</v>
      </c>
      <c r="E4" s="4" t="s">
        <v>24</v>
      </c>
      <c r="F4" s="4">
        <v>32.5</v>
      </c>
      <c r="G4" s="4">
        <v>32.5</v>
      </c>
      <c r="H4" s="4">
        <v>33.299999999999997</v>
      </c>
      <c r="I4" s="4">
        <v>1</v>
      </c>
      <c r="J4" s="4">
        <v>0.5</v>
      </c>
      <c r="K4" s="4">
        <v>0</v>
      </c>
      <c r="L4" s="4">
        <v>0.5</v>
      </c>
      <c r="M4" s="4">
        <v>0.5</v>
      </c>
      <c r="N4" s="4">
        <v>0</v>
      </c>
      <c r="O4" s="4">
        <v>0</v>
      </c>
      <c r="P4" s="4">
        <v>34.1</v>
      </c>
      <c r="Q4" s="4">
        <v>34</v>
      </c>
      <c r="R4" s="4">
        <v>0</v>
      </c>
      <c r="S4" s="4">
        <v>2</v>
      </c>
      <c r="T4" s="4">
        <v>0</v>
      </c>
      <c r="U4" s="4">
        <v>-1.5</v>
      </c>
      <c r="V4" s="4">
        <v>2.5</v>
      </c>
      <c r="W4" s="4">
        <v>2</v>
      </c>
      <c r="X4" s="4">
        <v>-2</v>
      </c>
      <c r="Y4" s="4">
        <v>0</v>
      </c>
      <c r="Z4" s="4">
        <v>2</v>
      </c>
      <c r="AA4" s="4">
        <v>0.5</v>
      </c>
      <c r="AB4" s="4">
        <v>-1.5</v>
      </c>
      <c r="AC4" s="4">
        <v>1.5</v>
      </c>
      <c r="AD4" s="4">
        <v>1.5</v>
      </c>
      <c r="AE4" s="4">
        <v>-2</v>
      </c>
      <c r="AF4" s="4">
        <v>35.299999999999997</v>
      </c>
      <c r="AG4" s="4">
        <v>35</v>
      </c>
      <c r="AH4">
        <f t="shared" ref="AH4:AH63" si="0">AF4-P4</f>
        <v>1.1999999999999957</v>
      </c>
      <c r="AI4">
        <f t="shared" ref="AI4:AI63" si="1">AG4-Q4</f>
        <v>1</v>
      </c>
    </row>
    <row r="5" spans="1:35" ht="12.45">
      <c r="A5" s="3">
        <v>44266.465739513893</v>
      </c>
      <c r="B5" s="4" t="s">
        <v>36</v>
      </c>
      <c r="C5" s="4" t="s">
        <v>45</v>
      </c>
      <c r="D5" s="10" t="s">
        <v>57</v>
      </c>
      <c r="E5" s="4" t="s">
        <v>23</v>
      </c>
      <c r="F5" s="4">
        <v>22.5</v>
      </c>
      <c r="G5" s="4">
        <v>22</v>
      </c>
      <c r="H5" s="4">
        <v>24.7</v>
      </c>
      <c r="I5" s="4">
        <v>0</v>
      </c>
      <c r="J5" s="4">
        <v>0</v>
      </c>
      <c r="K5" s="4">
        <v>1.5</v>
      </c>
      <c r="L5" s="4">
        <v>0</v>
      </c>
      <c r="M5" s="4">
        <v>0</v>
      </c>
      <c r="N5" s="4">
        <v>2</v>
      </c>
      <c r="O5" s="4">
        <v>2</v>
      </c>
      <c r="P5" s="4">
        <v>34.119999999999997</v>
      </c>
      <c r="Q5" s="4">
        <v>33.29</v>
      </c>
      <c r="R5" s="4">
        <v>0.5</v>
      </c>
      <c r="S5" s="4">
        <v>1</v>
      </c>
      <c r="T5" s="4">
        <v>-0.5</v>
      </c>
      <c r="U5" s="4">
        <v>-1</v>
      </c>
      <c r="V5" s="4">
        <v>1</v>
      </c>
      <c r="W5" s="4">
        <v>0.5</v>
      </c>
      <c r="X5" s="4">
        <v>-1</v>
      </c>
      <c r="Y5" s="4">
        <v>0</v>
      </c>
      <c r="Z5" s="4">
        <v>0.5</v>
      </c>
      <c r="AA5" s="4">
        <v>0</v>
      </c>
      <c r="AB5" s="4">
        <v>-0.5</v>
      </c>
      <c r="AC5" s="4">
        <v>0.5</v>
      </c>
      <c r="AD5" s="4">
        <v>0.5</v>
      </c>
      <c r="AE5" s="4">
        <v>-0.5</v>
      </c>
      <c r="AF5" s="4">
        <v>36.56</v>
      </c>
      <c r="AG5" s="4">
        <v>36.47</v>
      </c>
      <c r="AH5">
        <f t="shared" si="0"/>
        <v>2.4400000000000048</v>
      </c>
      <c r="AI5">
        <f t="shared" si="1"/>
        <v>3.1799999999999997</v>
      </c>
    </row>
    <row r="6" spans="1:35" ht="12.45">
      <c r="A6" s="3">
        <v>44266.472915613427</v>
      </c>
      <c r="B6" s="4" t="s">
        <v>26</v>
      </c>
      <c r="C6" s="4" t="s">
        <v>45</v>
      </c>
      <c r="D6" s="10" t="s">
        <v>59</v>
      </c>
      <c r="E6" s="4" t="s">
        <v>23</v>
      </c>
      <c r="F6" s="4">
        <v>34.1</v>
      </c>
      <c r="G6" s="4">
        <v>35.299999999999997</v>
      </c>
      <c r="H6" s="4">
        <v>36</v>
      </c>
      <c r="I6" s="4">
        <v>1</v>
      </c>
      <c r="J6" s="4">
        <v>0.5</v>
      </c>
      <c r="K6" s="4">
        <v>0</v>
      </c>
      <c r="L6" s="4">
        <v>0.5</v>
      </c>
      <c r="M6" s="4">
        <v>0.5</v>
      </c>
      <c r="N6" s="4">
        <v>0</v>
      </c>
      <c r="O6" s="4">
        <v>0</v>
      </c>
      <c r="P6" s="4">
        <v>33.9</v>
      </c>
      <c r="Q6" s="4">
        <v>34</v>
      </c>
      <c r="R6" s="4">
        <v>0</v>
      </c>
      <c r="S6" s="4">
        <v>2</v>
      </c>
      <c r="T6" s="4">
        <v>1</v>
      </c>
      <c r="U6" s="4">
        <v>-1.5</v>
      </c>
      <c r="V6" s="4">
        <v>2</v>
      </c>
      <c r="W6" s="4">
        <v>0.5</v>
      </c>
      <c r="X6" s="4">
        <v>-2</v>
      </c>
      <c r="Y6" s="4">
        <v>0</v>
      </c>
      <c r="Z6" s="4">
        <v>1.5</v>
      </c>
      <c r="AA6" s="4">
        <v>1</v>
      </c>
      <c r="AB6" s="4">
        <v>-1</v>
      </c>
      <c r="AC6" s="4">
        <v>1.5</v>
      </c>
      <c r="AD6" s="4">
        <v>1</v>
      </c>
      <c r="AE6" s="4">
        <v>-1.5</v>
      </c>
      <c r="AF6" s="4">
        <v>36.200000000000003</v>
      </c>
      <c r="AG6" s="4">
        <v>36.4</v>
      </c>
      <c r="AH6">
        <f t="shared" si="0"/>
        <v>2.3000000000000043</v>
      </c>
      <c r="AI6">
        <f t="shared" si="1"/>
        <v>2.3999999999999986</v>
      </c>
    </row>
    <row r="7" spans="1:35" ht="12.45">
      <c r="A7" s="3">
        <v>44266.479764479169</v>
      </c>
      <c r="B7" s="4" t="s">
        <v>36</v>
      </c>
      <c r="C7" s="4" t="s">
        <v>45</v>
      </c>
      <c r="D7" s="10" t="s">
        <v>57</v>
      </c>
      <c r="E7" s="4" t="s">
        <v>25</v>
      </c>
      <c r="F7" s="4">
        <v>24.1</v>
      </c>
      <c r="G7" s="4">
        <v>23.5</v>
      </c>
      <c r="H7" s="4">
        <v>24.5</v>
      </c>
      <c r="I7" s="4">
        <v>0</v>
      </c>
      <c r="J7" s="4">
        <v>0</v>
      </c>
      <c r="K7" s="4">
        <v>2</v>
      </c>
      <c r="L7" s="4">
        <v>0</v>
      </c>
      <c r="M7" s="4">
        <v>0</v>
      </c>
      <c r="N7" s="4">
        <v>2</v>
      </c>
      <c r="O7" s="4">
        <v>2</v>
      </c>
      <c r="P7" s="4">
        <v>34.83</v>
      </c>
      <c r="Q7" s="4">
        <v>34.19</v>
      </c>
      <c r="R7" s="4">
        <v>2</v>
      </c>
      <c r="S7" s="4">
        <v>3</v>
      </c>
      <c r="T7" s="4">
        <v>-1.5</v>
      </c>
      <c r="U7" s="4">
        <v>-2.5</v>
      </c>
      <c r="V7" s="4">
        <v>2.5</v>
      </c>
      <c r="W7" s="4">
        <v>2</v>
      </c>
      <c r="X7" s="4">
        <v>-0.5</v>
      </c>
      <c r="Y7" s="4">
        <v>1.5</v>
      </c>
      <c r="Z7" s="4">
        <v>1</v>
      </c>
      <c r="AA7" s="4">
        <v>-1.5</v>
      </c>
      <c r="AB7" s="4">
        <v>-0.5</v>
      </c>
      <c r="AC7" s="4">
        <v>-1</v>
      </c>
      <c r="AD7" s="4">
        <v>-0.5</v>
      </c>
      <c r="AE7" s="4">
        <v>0.5</v>
      </c>
      <c r="AF7" s="4">
        <v>36.11</v>
      </c>
      <c r="AG7" s="4">
        <v>35.33</v>
      </c>
      <c r="AH7">
        <f t="shared" si="0"/>
        <v>1.2800000000000011</v>
      </c>
      <c r="AI7">
        <f t="shared" si="1"/>
        <v>1.1400000000000006</v>
      </c>
    </row>
    <row r="8" spans="1:35" ht="12.45">
      <c r="A8" s="3">
        <v>44266.486562337959</v>
      </c>
      <c r="B8" s="4" t="s">
        <v>26</v>
      </c>
      <c r="C8" s="4" t="s">
        <v>45</v>
      </c>
      <c r="D8" s="10" t="s">
        <v>59</v>
      </c>
      <c r="E8" s="4" t="s">
        <v>25</v>
      </c>
      <c r="F8" s="4">
        <v>36</v>
      </c>
      <c r="G8" s="4">
        <v>35.4</v>
      </c>
      <c r="H8" s="4">
        <v>35.299999999999997</v>
      </c>
      <c r="I8" s="4">
        <v>-0.5</v>
      </c>
      <c r="J8" s="4">
        <v>0</v>
      </c>
      <c r="K8" s="4">
        <v>0.5</v>
      </c>
      <c r="L8" s="4">
        <v>0</v>
      </c>
      <c r="M8" s="4">
        <v>0</v>
      </c>
      <c r="N8" s="4">
        <v>0.5</v>
      </c>
      <c r="O8" s="4">
        <v>0.5</v>
      </c>
      <c r="P8" s="4">
        <v>33.6</v>
      </c>
      <c r="Q8" s="4">
        <v>33.700000000000003</v>
      </c>
      <c r="R8" s="4">
        <v>1</v>
      </c>
      <c r="S8" s="4">
        <v>2.5</v>
      </c>
      <c r="T8" s="4">
        <v>-1</v>
      </c>
      <c r="U8" s="4">
        <v>-2</v>
      </c>
      <c r="V8" s="4">
        <v>1.5</v>
      </c>
      <c r="W8" s="4">
        <v>1</v>
      </c>
      <c r="X8" s="4">
        <v>-1</v>
      </c>
      <c r="Y8" s="4">
        <v>1</v>
      </c>
      <c r="Z8" s="4">
        <v>2.5</v>
      </c>
      <c r="AA8" s="4">
        <v>-0.5</v>
      </c>
      <c r="AB8" s="4">
        <v>-2</v>
      </c>
      <c r="AC8" s="4">
        <v>2</v>
      </c>
      <c r="AD8" s="4">
        <v>1.5</v>
      </c>
      <c r="AE8" s="4">
        <v>-1.5</v>
      </c>
      <c r="AF8" s="4">
        <v>36.299999999999997</v>
      </c>
      <c r="AG8" s="4">
        <v>36.5</v>
      </c>
      <c r="AH8">
        <f t="shared" si="0"/>
        <v>2.6999999999999957</v>
      </c>
      <c r="AI8">
        <f t="shared" si="1"/>
        <v>2.7999999999999972</v>
      </c>
    </row>
    <row r="9" spans="1:35" ht="12.45">
      <c r="A9" s="3">
        <v>44266.571493495372</v>
      </c>
      <c r="B9" s="4" t="s">
        <v>39</v>
      </c>
      <c r="C9" s="4" t="s">
        <v>45</v>
      </c>
      <c r="D9" s="10" t="s">
        <v>59</v>
      </c>
      <c r="E9" s="4" t="s">
        <v>23</v>
      </c>
      <c r="F9" s="4">
        <v>35.799999999999997</v>
      </c>
      <c r="G9" s="4">
        <v>39</v>
      </c>
      <c r="H9" s="4">
        <v>38.4</v>
      </c>
      <c r="I9" s="4">
        <v>0</v>
      </c>
      <c r="J9" s="4">
        <v>0</v>
      </c>
      <c r="K9" s="4">
        <v>0</v>
      </c>
      <c r="L9" s="4">
        <v>0.5</v>
      </c>
      <c r="M9" s="4">
        <v>0.5</v>
      </c>
      <c r="N9" s="4">
        <v>0</v>
      </c>
      <c r="O9" s="4">
        <v>0</v>
      </c>
      <c r="P9" s="4">
        <v>33.549999999999997</v>
      </c>
      <c r="Q9" s="4">
        <v>33.619999999999997</v>
      </c>
      <c r="R9" s="4">
        <v>1</v>
      </c>
      <c r="S9" s="4">
        <v>1</v>
      </c>
      <c r="T9" s="4">
        <v>0.5</v>
      </c>
      <c r="U9" s="4">
        <v>0.5</v>
      </c>
      <c r="V9" s="4">
        <v>-0.5</v>
      </c>
      <c r="W9" s="4">
        <v>0</v>
      </c>
      <c r="X9" s="4">
        <v>0.5</v>
      </c>
      <c r="Y9" s="4">
        <v>1</v>
      </c>
      <c r="Z9" s="4">
        <v>0.5</v>
      </c>
      <c r="AA9" s="4">
        <v>0</v>
      </c>
      <c r="AB9" s="4">
        <v>1</v>
      </c>
      <c r="AC9" s="4">
        <v>-0.5</v>
      </c>
      <c r="AD9" s="4">
        <v>-1</v>
      </c>
      <c r="AE9" s="4">
        <v>1</v>
      </c>
      <c r="AF9" s="4">
        <v>37.06</v>
      </c>
      <c r="AG9" s="4">
        <v>37.090000000000003</v>
      </c>
      <c r="AH9">
        <f t="shared" si="0"/>
        <v>3.5100000000000051</v>
      </c>
      <c r="AI9">
        <f t="shared" si="1"/>
        <v>3.470000000000006</v>
      </c>
    </row>
    <row r="10" spans="1:35" ht="12.45">
      <c r="A10" s="3">
        <v>44266.577940694449</v>
      </c>
      <c r="B10" s="4" t="s">
        <v>38</v>
      </c>
      <c r="C10" s="4" t="s">
        <v>45</v>
      </c>
      <c r="D10" s="10" t="s">
        <v>57</v>
      </c>
      <c r="E10" s="4" t="s">
        <v>23</v>
      </c>
      <c r="F10" s="4">
        <v>30.9</v>
      </c>
      <c r="G10" s="4">
        <v>32.1</v>
      </c>
      <c r="H10" s="4">
        <v>31.2</v>
      </c>
      <c r="I10" s="4">
        <v>0.5</v>
      </c>
      <c r="J10" s="4">
        <v>-0.5</v>
      </c>
      <c r="K10" s="4">
        <v>1</v>
      </c>
      <c r="L10" s="4">
        <v>1</v>
      </c>
      <c r="M10" s="4">
        <v>1</v>
      </c>
      <c r="N10" s="4">
        <v>-0.5</v>
      </c>
      <c r="O10" s="4">
        <v>-0.5</v>
      </c>
      <c r="P10" s="4">
        <v>34.61</v>
      </c>
      <c r="Q10" s="4">
        <v>33.799999999999997</v>
      </c>
      <c r="R10" s="4">
        <v>1</v>
      </c>
      <c r="S10" s="4">
        <v>1.5</v>
      </c>
      <c r="T10" s="4">
        <v>0.5</v>
      </c>
      <c r="U10" s="4">
        <v>-0.5</v>
      </c>
      <c r="V10" s="4">
        <v>1.5</v>
      </c>
      <c r="W10" s="4">
        <v>1</v>
      </c>
      <c r="X10" s="4">
        <v>-1</v>
      </c>
      <c r="Y10" s="4">
        <v>1</v>
      </c>
      <c r="Z10" s="4">
        <v>2</v>
      </c>
      <c r="AA10" s="4">
        <v>-0.5</v>
      </c>
      <c r="AB10" s="4">
        <v>-1.5</v>
      </c>
      <c r="AC10" s="4">
        <v>1.5</v>
      </c>
      <c r="AD10" s="4">
        <v>1.5</v>
      </c>
      <c r="AE10" s="4">
        <v>-1</v>
      </c>
      <c r="AF10" s="4">
        <v>36.909999999999997</v>
      </c>
      <c r="AG10" s="4">
        <v>36.880000000000003</v>
      </c>
      <c r="AH10">
        <f t="shared" si="0"/>
        <v>2.2999999999999972</v>
      </c>
      <c r="AI10">
        <f t="shared" si="1"/>
        <v>3.0800000000000054</v>
      </c>
    </row>
    <row r="11" spans="1:35" ht="12.45">
      <c r="A11" s="3">
        <v>44266.585139745366</v>
      </c>
      <c r="B11" s="4" t="s">
        <v>39</v>
      </c>
      <c r="C11" s="4" t="s">
        <v>45</v>
      </c>
      <c r="D11" s="10" t="s">
        <v>59</v>
      </c>
      <c r="E11" s="4" t="s">
        <v>25</v>
      </c>
      <c r="F11" s="4">
        <v>34</v>
      </c>
      <c r="G11" s="4">
        <v>35.700000000000003</v>
      </c>
      <c r="H11" s="4">
        <v>34</v>
      </c>
      <c r="I11" s="4">
        <v>0.5</v>
      </c>
      <c r="J11" s="4">
        <v>0.5</v>
      </c>
      <c r="K11" s="4">
        <v>1</v>
      </c>
      <c r="L11" s="4">
        <v>0.5</v>
      </c>
      <c r="M11" s="4">
        <v>0.5</v>
      </c>
      <c r="N11" s="4">
        <v>0.5</v>
      </c>
      <c r="O11" s="4">
        <v>0.5</v>
      </c>
      <c r="P11" s="4">
        <v>34.26</v>
      </c>
      <c r="Q11" s="4">
        <v>34.25</v>
      </c>
      <c r="R11" s="4">
        <v>2</v>
      </c>
      <c r="S11" s="4">
        <v>2</v>
      </c>
      <c r="T11" s="4">
        <v>0.5</v>
      </c>
      <c r="U11" s="4">
        <v>1</v>
      </c>
      <c r="V11" s="4">
        <v>1</v>
      </c>
      <c r="W11" s="4">
        <v>1</v>
      </c>
      <c r="X11" s="4">
        <v>0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1.5</v>
      </c>
      <c r="AE11" s="4">
        <v>-0.5</v>
      </c>
      <c r="AF11" s="4">
        <v>37.51</v>
      </c>
      <c r="AG11" s="4">
        <v>37.08</v>
      </c>
      <c r="AH11">
        <f t="shared" si="0"/>
        <v>3.25</v>
      </c>
      <c r="AI11">
        <f t="shared" si="1"/>
        <v>2.8299999999999983</v>
      </c>
    </row>
    <row r="12" spans="1:35" ht="12.45">
      <c r="A12" s="3">
        <v>44266.592267106476</v>
      </c>
      <c r="B12" s="4" t="s">
        <v>38</v>
      </c>
      <c r="C12" s="4" t="s">
        <v>45</v>
      </c>
      <c r="D12" s="10" t="s">
        <v>57</v>
      </c>
      <c r="E12" s="4" t="s">
        <v>25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6">
        <v>1.5</v>
      </c>
      <c r="S12" s="6">
        <v>2</v>
      </c>
      <c r="T12" s="6">
        <v>1</v>
      </c>
      <c r="U12" s="6">
        <v>1.5</v>
      </c>
      <c r="V12" s="6">
        <v>1</v>
      </c>
      <c r="W12" s="6">
        <v>1</v>
      </c>
      <c r="X12" s="6">
        <v>-1.5</v>
      </c>
      <c r="Y12" s="6">
        <v>1</v>
      </c>
      <c r="Z12" s="6">
        <v>2</v>
      </c>
      <c r="AA12" s="6">
        <v>-1</v>
      </c>
      <c r="AB12" s="6">
        <v>-1.5</v>
      </c>
      <c r="AC12" s="6">
        <v>1.5</v>
      </c>
      <c r="AD12" s="6">
        <v>1</v>
      </c>
      <c r="AE12" s="6">
        <v>-1.5</v>
      </c>
      <c r="AF12" s="6">
        <v>37.01</v>
      </c>
      <c r="AG12" s="6">
        <v>38.32</v>
      </c>
      <c r="AH12" s="13"/>
      <c r="AI12" s="13"/>
    </row>
    <row r="13" spans="1:35" ht="12.45">
      <c r="A13" s="3">
        <v>44266.598967164347</v>
      </c>
      <c r="B13" s="4" t="s">
        <v>39</v>
      </c>
      <c r="C13" s="4" t="s">
        <v>45</v>
      </c>
      <c r="D13" s="10" t="s">
        <v>59</v>
      </c>
      <c r="E13" s="4" t="s">
        <v>24</v>
      </c>
      <c r="F13" s="4">
        <v>37.200000000000003</v>
      </c>
      <c r="G13" s="4">
        <v>37.5</v>
      </c>
      <c r="H13" s="4">
        <v>37.9</v>
      </c>
      <c r="I13" s="4">
        <v>1</v>
      </c>
      <c r="J13" s="4">
        <v>0</v>
      </c>
      <c r="K13" s="4">
        <v>1</v>
      </c>
      <c r="L13" s="4">
        <v>0.5</v>
      </c>
      <c r="M13" s="4">
        <v>0.5</v>
      </c>
      <c r="N13" s="4">
        <v>0</v>
      </c>
      <c r="O13" s="4">
        <v>0</v>
      </c>
      <c r="P13" s="4">
        <v>33.99</v>
      </c>
      <c r="Q13" s="4">
        <v>34.07</v>
      </c>
      <c r="R13" s="4">
        <v>0.5</v>
      </c>
      <c r="S13" s="4">
        <v>1</v>
      </c>
      <c r="T13" s="4">
        <v>0</v>
      </c>
      <c r="U13" s="4">
        <v>0.5</v>
      </c>
      <c r="V13" s="4">
        <v>1</v>
      </c>
      <c r="W13" s="4">
        <v>0.5</v>
      </c>
      <c r="X13" s="4">
        <v>-0.5</v>
      </c>
      <c r="Y13" s="4">
        <v>1</v>
      </c>
      <c r="Z13" s="4">
        <v>1</v>
      </c>
      <c r="AA13" s="4">
        <v>1</v>
      </c>
      <c r="AB13" s="4">
        <v>1</v>
      </c>
      <c r="AC13" s="4">
        <v>-0.5</v>
      </c>
      <c r="AD13" s="4">
        <v>0</v>
      </c>
      <c r="AE13" s="4">
        <v>0.5</v>
      </c>
      <c r="AF13" s="4">
        <v>36.61</v>
      </c>
      <c r="AG13" s="4">
        <v>36.950000000000003</v>
      </c>
      <c r="AH13">
        <f t="shared" si="0"/>
        <v>2.6199999999999974</v>
      </c>
      <c r="AI13">
        <f t="shared" si="1"/>
        <v>2.8800000000000026</v>
      </c>
    </row>
    <row r="14" spans="1:35" ht="12.45">
      <c r="A14" s="3">
        <v>44266.605638090274</v>
      </c>
      <c r="B14" s="4" t="s">
        <v>38</v>
      </c>
      <c r="C14" s="4" t="s">
        <v>45</v>
      </c>
      <c r="D14" s="10" t="s">
        <v>57</v>
      </c>
      <c r="E14" s="4" t="s">
        <v>24</v>
      </c>
      <c r="F14" s="4">
        <v>32.5</v>
      </c>
      <c r="G14" s="4">
        <v>32.200000000000003</v>
      </c>
      <c r="H14" s="4">
        <v>31.4</v>
      </c>
      <c r="I14" s="4">
        <v>1</v>
      </c>
      <c r="J14" s="4">
        <v>0.5</v>
      </c>
      <c r="K14" s="4">
        <v>1</v>
      </c>
      <c r="L14" s="4">
        <v>0.5</v>
      </c>
      <c r="M14" s="4">
        <v>0.5</v>
      </c>
      <c r="N14" s="4">
        <v>0.5</v>
      </c>
      <c r="O14" s="4">
        <v>0.5</v>
      </c>
      <c r="P14" s="4">
        <v>33.89</v>
      </c>
      <c r="Q14" s="4">
        <v>33.44</v>
      </c>
      <c r="R14" s="4">
        <v>0.5</v>
      </c>
      <c r="S14" s="4">
        <v>1.5</v>
      </c>
      <c r="T14" s="4">
        <v>1</v>
      </c>
      <c r="U14" s="4">
        <v>-1</v>
      </c>
      <c r="V14" s="4">
        <v>1.5</v>
      </c>
      <c r="W14" s="4">
        <v>1</v>
      </c>
      <c r="X14" s="4">
        <v>-1</v>
      </c>
      <c r="Y14" s="4">
        <v>0.5</v>
      </c>
      <c r="Z14" s="4">
        <v>1.5</v>
      </c>
      <c r="AA14" s="4">
        <v>1</v>
      </c>
      <c r="AB14" s="4">
        <v>-0.5</v>
      </c>
      <c r="AC14" s="4">
        <v>1</v>
      </c>
      <c r="AD14" s="4">
        <v>0.5</v>
      </c>
      <c r="AE14" s="4">
        <v>-1.5</v>
      </c>
      <c r="AF14" s="4">
        <v>36.729999999999997</v>
      </c>
      <c r="AG14" s="4">
        <v>37.82</v>
      </c>
      <c r="AH14">
        <f t="shared" si="0"/>
        <v>2.8399999999999963</v>
      </c>
      <c r="AI14">
        <f t="shared" si="1"/>
        <v>4.3800000000000026</v>
      </c>
    </row>
    <row r="15" spans="1:35" ht="12.45">
      <c r="A15" s="3">
        <v>44266.678039999999</v>
      </c>
      <c r="B15" s="4" t="s">
        <v>42</v>
      </c>
      <c r="C15" s="4" t="s">
        <v>45</v>
      </c>
      <c r="D15" s="10" t="s">
        <v>59</v>
      </c>
      <c r="E15" s="4" t="s">
        <v>23</v>
      </c>
      <c r="F15" s="4">
        <v>34.799999999999997</v>
      </c>
      <c r="G15" s="4">
        <v>36.299999999999997</v>
      </c>
      <c r="H15" s="4">
        <v>33.299999999999997</v>
      </c>
      <c r="I15" s="4">
        <v>-0.5</v>
      </c>
      <c r="J15" s="4">
        <v>-0.5</v>
      </c>
      <c r="K15" s="4">
        <v>0.5</v>
      </c>
      <c r="L15" s="4">
        <v>0</v>
      </c>
      <c r="M15" s="4">
        <v>0</v>
      </c>
      <c r="N15" s="4">
        <v>0.5</v>
      </c>
      <c r="O15" s="4">
        <v>0.5</v>
      </c>
      <c r="P15" s="4">
        <v>32.32</v>
      </c>
      <c r="Q15" s="4">
        <v>32.75</v>
      </c>
      <c r="R15" s="4">
        <v>1</v>
      </c>
      <c r="S15" s="4">
        <v>0.5</v>
      </c>
      <c r="T15" s="4">
        <v>0</v>
      </c>
      <c r="U15" s="4">
        <v>0</v>
      </c>
      <c r="V15" s="4">
        <v>1</v>
      </c>
      <c r="W15" s="4">
        <v>0.5</v>
      </c>
      <c r="X15" s="4">
        <v>0</v>
      </c>
      <c r="Y15" s="4">
        <v>1.5</v>
      </c>
      <c r="Z15" s="4">
        <v>1</v>
      </c>
      <c r="AA15" s="4">
        <v>-0.5</v>
      </c>
      <c r="AB15" s="4">
        <v>0</v>
      </c>
      <c r="AC15" s="4">
        <v>0.5</v>
      </c>
      <c r="AD15" s="4">
        <v>0.5</v>
      </c>
      <c r="AE15" s="4">
        <v>-0.5</v>
      </c>
      <c r="AF15" s="4">
        <v>35.11</v>
      </c>
      <c r="AG15" s="4">
        <v>35.83</v>
      </c>
      <c r="AH15">
        <f t="shared" si="0"/>
        <v>2.7899999999999991</v>
      </c>
      <c r="AI15">
        <f t="shared" si="1"/>
        <v>3.0799999999999983</v>
      </c>
    </row>
    <row r="16" spans="1:35" ht="12.45">
      <c r="A16" s="3">
        <v>44266.68559724537</v>
      </c>
      <c r="B16" s="4" t="s">
        <v>29</v>
      </c>
      <c r="C16" s="4" t="s">
        <v>45</v>
      </c>
      <c r="D16" s="10" t="s">
        <v>59</v>
      </c>
      <c r="E16" s="4" t="s">
        <v>23</v>
      </c>
      <c r="F16" s="4">
        <v>31.2</v>
      </c>
      <c r="G16" s="4">
        <v>31.4</v>
      </c>
      <c r="H16" s="4">
        <v>32.700000000000003</v>
      </c>
      <c r="I16" s="4">
        <v>-0.5</v>
      </c>
      <c r="J16" s="4">
        <v>0</v>
      </c>
      <c r="K16" s="4">
        <v>2</v>
      </c>
      <c r="L16" s="4">
        <v>0</v>
      </c>
      <c r="M16" s="4">
        <v>0</v>
      </c>
      <c r="N16" s="4">
        <v>0</v>
      </c>
      <c r="O16" s="4">
        <v>0</v>
      </c>
      <c r="P16" s="4">
        <v>34.090000000000003</v>
      </c>
      <c r="Q16" s="4">
        <v>33.4</v>
      </c>
      <c r="R16" s="4">
        <v>0.5</v>
      </c>
      <c r="S16" s="4">
        <v>0</v>
      </c>
      <c r="T16" s="4">
        <v>0</v>
      </c>
      <c r="U16" s="4">
        <v>0</v>
      </c>
      <c r="V16" s="4">
        <v>-0.5</v>
      </c>
      <c r="W16" s="4">
        <v>0</v>
      </c>
      <c r="X16" s="4">
        <v>0</v>
      </c>
      <c r="Y16" s="4">
        <v>1.5</v>
      </c>
      <c r="Z16" s="4">
        <v>1</v>
      </c>
      <c r="AA16" s="4">
        <v>0.5</v>
      </c>
      <c r="AB16" s="4">
        <v>0.5</v>
      </c>
      <c r="AC16" s="4">
        <v>-1</v>
      </c>
      <c r="AD16" s="4">
        <v>-1</v>
      </c>
      <c r="AE16" s="4">
        <v>0.5</v>
      </c>
      <c r="AF16" s="4">
        <v>35.6</v>
      </c>
      <c r="AG16" s="4">
        <v>35.69</v>
      </c>
      <c r="AH16">
        <f t="shared" si="0"/>
        <v>1.509999999999998</v>
      </c>
      <c r="AI16">
        <f t="shared" si="1"/>
        <v>2.2899999999999991</v>
      </c>
    </row>
    <row r="17" spans="1:35" ht="12.45">
      <c r="A17" s="3">
        <v>44266.691723043987</v>
      </c>
      <c r="B17" s="4" t="s">
        <v>42</v>
      </c>
      <c r="C17" s="4" t="s">
        <v>45</v>
      </c>
      <c r="D17" s="10" t="s">
        <v>59</v>
      </c>
      <c r="E17" s="4" t="s">
        <v>25</v>
      </c>
      <c r="F17" s="4">
        <v>37.299999999999997</v>
      </c>
      <c r="G17" s="4">
        <v>37.200000000000003</v>
      </c>
      <c r="H17" s="4">
        <v>38.4</v>
      </c>
      <c r="I17" s="4">
        <v>-0.5</v>
      </c>
      <c r="J17" s="4">
        <v>-0.5</v>
      </c>
      <c r="K17" s="4">
        <v>0.5</v>
      </c>
      <c r="L17" s="4">
        <v>-0.5</v>
      </c>
      <c r="M17" s="4">
        <v>0</v>
      </c>
      <c r="N17" s="4">
        <v>0.5</v>
      </c>
      <c r="O17" s="4">
        <v>0</v>
      </c>
      <c r="P17" s="4">
        <v>32.61</v>
      </c>
      <c r="Q17" s="4">
        <v>32.51</v>
      </c>
      <c r="R17" s="4">
        <v>0</v>
      </c>
      <c r="S17" s="4">
        <v>2.5</v>
      </c>
      <c r="T17" s="4">
        <v>0</v>
      </c>
      <c r="U17" s="4">
        <v>0.5</v>
      </c>
      <c r="V17" s="4">
        <v>3</v>
      </c>
      <c r="W17" s="4">
        <v>2.5</v>
      </c>
      <c r="X17" s="4">
        <v>0.5</v>
      </c>
      <c r="Y17" s="4">
        <v>0.5</v>
      </c>
      <c r="Z17" s="4">
        <v>2</v>
      </c>
      <c r="AA17" s="4">
        <v>-0.5</v>
      </c>
      <c r="AB17" s="4">
        <v>0.5</v>
      </c>
      <c r="AC17" s="4">
        <v>1.5</v>
      </c>
      <c r="AD17" s="4">
        <v>1</v>
      </c>
      <c r="AE17" s="4">
        <v>0.5</v>
      </c>
      <c r="AF17" s="4">
        <v>35.4</v>
      </c>
      <c r="AG17" s="4">
        <v>36.44</v>
      </c>
      <c r="AH17">
        <f t="shared" si="0"/>
        <v>2.7899999999999991</v>
      </c>
      <c r="AI17">
        <f t="shared" si="1"/>
        <v>3.9299999999999997</v>
      </c>
    </row>
    <row r="18" spans="1:35" ht="12.45">
      <c r="A18" s="3">
        <v>44266.699300474538</v>
      </c>
      <c r="B18" s="4" t="s">
        <v>29</v>
      </c>
      <c r="C18" s="4" t="s">
        <v>45</v>
      </c>
      <c r="D18" s="10" t="s">
        <v>59</v>
      </c>
      <c r="E18" s="4" t="s">
        <v>25</v>
      </c>
      <c r="F18" s="4">
        <v>31.3</v>
      </c>
      <c r="G18" s="4">
        <v>31.6</v>
      </c>
      <c r="H18" s="4">
        <v>28.8</v>
      </c>
      <c r="I18" s="4">
        <v>-1</v>
      </c>
      <c r="J18" s="4">
        <v>0</v>
      </c>
      <c r="K18" s="4">
        <v>2</v>
      </c>
      <c r="L18" s="4">
        <v>0</v>
      </c>
      <c r="M18" s="4">
        <v>0</v>
      </c>
      <c r="N18" s="4">
        <v>0</v>
      </c>
      <c r="O18" s="4">
        <v>0</v>
      </c>
      <c r="P18" s="4">
        <v>33.06</v>
      </c>
      <c r="Q18" s="4">
        <v>32.46</v>
      </c>
      <c r="R18" s="4">
        <v>0.5</v>
      </c>
      <c r="S18" s="4">
        <v>1.5</v>
      </c>
      <c r="T18" s="4">
        <v>0</v>
      </c>
      <c r="U18" s="4">
        <v>0</v>
      </c>
      <c r="V18" s="4">
        <v>0.5</v>
      </c>
      <c r="W18" s="4">
        <v>0.5</v>
      </c>
      <c r="X18" s="4">
        <v>0</v>
      </c>
      <c r="Y18" s="4">
        <v>1</v>
      </c>
      <c r="Z18" s="4">
        <v>1.5</v>
      </c>
      <c r="AA18" s="4">
        <v>0</v>
      </c>
      <c r="AB18" s="4">
        <v>0</v>
      </c>
      <c r="AC18" s="4">
        <v>1</v>
      </c>
      <c r="AD18" s="4">
        <v>1</v>
      </c>
      <c r="AE18" s="4">
        <v>-0.5</v>
      </c>
      <c r="AF18" s="4">
        <v>36.96</v>
      </c>
      <c r="AG18" s="4">
        <v>37.46</v>
      </c>
      <c r="AH18">
        <f t="shared" si="0"/>
        <v>3.8999999999999986</v>
      </c>
      <c r="AI18">
        <f t="shared" si="1"/>
        <v>5</v>
      </c>
    </row>
    <row r="19" spans="1:35" ht="12.45">
      <c r="A19" s="3">
        <v>44266.70554171296</v>
      </c>
      <c r="B19" s="4" t="s">
        <v>42</v>
      </c>
      <c r="C19" s="4" t="s">
        <v>45</v>
      </c>
      <c r="D19" s="10" t="s">
        <v>59</v>
      </c>
      <c r="E19" s="4" t="s">
        <v>24</v>
      </c>
      <c r="F19" s="4">
        <v>36.6</v>
      </c>
      <c r="G19" s="4">
        <v>33.5</v>
      </c>
      <c r="H19" s="4">
        <v>33.700000000000003</v>
      </c>
      <c r="I19" s="4">
        <v>-0.5</v>
      </c>
      <c r="J19" s="4">
        <v>-0.5</v>
      </c>
      <c r="K19" s="4">
        <v>1</v>
      </c>
      <c r="L19" s="4">
        <v>0.5</v>
      </c>
      <c r="M19" s="4">
        <v>-0.5</v>
      </c>
      <c r="N19" s="4">
        <v>0.5</v>
      </c>
      <c r="O19" s="4">
        <v>0.5</v>
      </c>
      <c r="P19" s="4">
        <v>33</v>
      </c>
      <c r="Q19" s="4">
        <v>32.78</v>
      </c>
      <c r="R19" s="4">
        <v>0.5</v>
      </c>
      <c r="S19" s="4">
        <v>1</v>
      </c>
      <c r="T19" s="4">
        <v>0</v>
      </c>
      <c r="U19" s="4">
        <v>0.5</v>
      </c>
      <c r="V19" s="4">
        <v>1</v>
      </c>
      <c r="W19" s="4">
        <v>1</v>
      </c>
      <c r="X19" s="4">
        <v>0.5</v>
      </c>
      <c r="Y19" s="4">
        <v>0.5</v>
      </c>
      <c r="Z19" s="4">
        <v>1</v>
      </c>
      <c r="AA19" s="4">
        <v>-1.5</v>
      </c>
      <c r="AB19" s="4">
        <v>0.5</v>
      </c>
      <c r="AC19" s="4">
        <v>0.5</v>
      </c>
      <c r="AD19" s="4">
        <v>0.5</v>
      </c>
      <c r="AE19" s="4">
        <v>1</v>
      </c>
      <c r="AF19" s="4">
        <v>33.65</v>
      </c>
      <c r="AG19" s="4">
        <v>35.090000000000003</v>
      </c>
      <c r="AH19">
        <f t="shared" si="0"/>
        <v>0.64999999999999858</v>
      </c>
      <c r="AI19">
        <f t="shared" si="1"/>
        <v>2.3100000000000023</v>
      </c>
    </row>
    <row r="20" spans="1:35" ht="12.45">
      <c r="A20" s="3">
        <v>44266.7129580787</v>
      </c>
      <c r="B20" s="4" t="s">
        <v>29</v>
      </c>
      <c r="C20" s="4" t="s">
        <v>45</v>
      </c>
      <c r="D20" s="10" t="s">
        <v>59</v>
      </c>
      <c r="E20" s="4" t="s">
        <v>24</v>
      </c>
      <c r="F20" s="4">
        <v>30.5</v>
      </c>
      <c r="G20" s="4">
        <v>25.6</v>
      </c>
      <c r="H20" s="4">
        <v>30.7</v>
      </c>
      <c r="I20" s="4">
        <v>-1.5</v>
      </c>
      <c r="J20" s="4">
        <v>-0.5</v>
      </c>
      <c r="K20" s="4">
        <v>1</v>
      </c>
      <c r="L20" s="4">
        <v>0</v>
      </c>
      <c r="M20" s="4">
        <v>0</v>
      </c>
      <c r="N20" s="4">
        <v>0</v>
      </c>
      <c r="O20" s="4">
        <v>0</v>
      </c>
      <c r="P20" s="4">
        <v>33.08</v>
      </c>
      <c r="Q20" s="4">
        <v>32.75</v>
      </c>
      <c r="R20" s="4">
        <v>0</v>
      </c>
      <c r="S20" s="4">
        <v>1.5</v>
      </c>
      <c r="T20" s="4">
        <v>1</v>
      </c>
      <c r="U20" s="4">
        <v>0</v>
      </c>
      <c r="V20" s="4">
        <v>2</v>
      </c>
      <c r="W20" s="4">
        <v>2</v>
      </c>
      <c r="X20" s="4">
        <v>-1</v>
      </c>
      <c r="Y20" s="4">
        <v>0.5</v>
      </c>
      <c r="Z20" s="4">
        <v>2</v>
      </c>
      <c r="AA20" s="4">
        <v>1</v>
      </c>
      <c r="AB20" s="4">
        <v>0</v>
      </c>
      <c r="AC20" s="4">
        <v>1.5</v>
      </c>
      <c r="AD20" s="4">
        <v>1.5</v>
      </c>
      <c r="AE20" s="4">
        <v>-1</v>
      </c>
      <c r="AF20" s="4">
        <v>34.99</v>
      </c>
      <c r="AG20" s="4">
        <v>35.76</v>
      </c>
      <c r="AH20">
        <f t="shared" si="0"/>
        <v>1.9100000000000037</v>
      </c>
      <c r="AI20">
        <f t="shared" si="1"/>
        <v>3.009999999999998</v>
      </c>
    </row>
    <row r="21" spans="1:35" ht="12.45">
      <c r="A21" s="3">
        <v>44266.845205497681</v>
      </c>
      <c r="B21" s="4" t="s">
        <v>30</v>
      </c>
      <c r="C21" s="4" t="s">
        <v>45</v>
      </c>
      <c r="D21" s="10" t="s">
        <v>57</v>
      </c>
      <c r="E21" s="4" t="s">
        <v>23</v>
      </c>
      <c r="F21" s="4">
        <v>31.8</v>
      </c>
      <c r="G21" s="4">
        <v>34.799999999999997</v>
      </c>
      <c r="H21" s="4">
        <v>33.4</v>
      </c>
      <c r="I21" s="4">
        <v>-1</v>
      </c>
      <c r="J21" s="4">
        <v>0</v>
      </c>
      <c r="K21" s="4">
        <v>0.5</v>
      </c>
      <c r="L21" s="4">
        <v>0</v>
      </c>
      <c r="M21" s="4">
        <v>0</v>
      </c>
      <c r="N21" s="4">
        <v>0.5</v>
      </c>
      <c r="O21" s="4">
        <v>0</v>
      </c>
      <c r="P21" s="4">
        <v>33.54</v>
      </c>
      <c r="Q21" s="4">
        <v>33.29</v>
      </c>
      <c r="R21" s="4">
        <v>0.5</v>
      </c>
      <c r="S21" s="4">
        <v>0.5</v>
      </c>
      <c r="T21" s="4">
        <v>0.5</v>
      </c>
      <c r="U21" s="4">
        <v>1</v>
      </c>
      <c r="V21" s="4">
        <v>0.5</v>
      </c>
      <c r="W21" s="4">
        <v>0.5</v>
      </c>
      <c r="X21" s="4">
        <v>0</v>
      </c>
      <c r="Y21" s="4">
        <v>0.5</v>
      </c>
      <c r="Z21" s="4">
        <v>1.5</v>
      </c>
      <c r="AA21" s="4">
        <v>1</v>
      </c>
      <c r="AB21" s="4">
        <v>1</v>
      </c>
      <c r="AC21" s="4">
        <v>1</v>
      </c>
      <c r="AD21" s="4">
        <v>1</v>
      </c>
      <c r="AE21" s="4">
        <v>0.5</v>
      </c>
      <c r="AF21" s="4">
        <v>36.6</v>
      </c>
      <c r="AG21" s="4">
        <v>36.9</v>
      </c>
      <c r="AH21">
        <f t="shared" si="0"/>
        <v>3.0600000000000023</v>
      </c>
      <c r="AI21">
        <f t="shared" si="1"/>
        <v>3.6099999999999994</v>
      </c>
    </row>
    <row r="22" spans="1:35" ht="12.45">
      <c r="A22" s="3">
        <v>44266.852728773149</v>
      </c>
      <c r="B22" s="4" t="s">
        <v>22</v>
      </c>
      <c r="C22" s="4" t="s">
        <v>45</v>
      </c>
      <c r="D22" s="10" t="s">
        <v>57</v>
      </c>
      <c r="E22" s="4" t="s">
        <v>23</v>
      </c>
      <c r="F22" s="4">
        <v>32.200000000000003</v>
      </c>
      <c r="G22" s="4">
        <v>29.2</v>
      </c>
      <c r="H22" s="4">
        <v>31.8</v>
      </c>
      <c r="I22" s="4">
        <v>-1</v>
      </c>
      <c r="J22" s="4">
        <v>-0.5</v>
      </c>
      <c r="K22" s="4">
        <v>1.5</v>
      </c>
      <c r="L22" s="4">
        <v>0</v>
      </c>
      <c r="M22" s="4">
        <v>0</v>
      </c>
      <c r="N22" s="4">
        <v>-0.5</v>
      </c>
      <c r="O22" s="4">
        <v>-0.5</v>
      </c>
      <c r="P22" s="4">
        <v>34.369999999999997</v>
      </c>
      <c r="Q22" s="4">
        <v>34.57</v>
      </c>
      <c r="R22" s="4">
        <v>0.5</v>
      </c>
      <c r="S22" s="4">
        <v>1</v>
      </c>
      <c r="T22" s="4">
        <v>0</v>
      </c>
      <c r="U22" s="4">
        <v>-0.5</v>
      </c>
      <c r="V22" s="4">
        <v>0.5</v>
      </c>
      <c r="W22" s="4">
        <v>0.5</v>
      </c>
      <c r="X22" s="4">
        <v>-0.5</v>
      </c>
      <c r="Y22" s="4">
        <v>1</v>
      </c>
      <c r="Z22" s="4">
        <v>1.5</v>
      </c>
      <c r="AA22" s="4">
        <v>-0.5</v>
      </c>
      <c r="AB22" s="4">
        <v>-0.5</v>
      </c>
      <c r="AC22" s="4">
        <v>0.5</v>
      </c>
      <c r="AD22" s="4">
        <v>0.5</v>
      </c>
      <c r="AE22" s="4">
        <v>0</v>
      </c>
      <c r="AF22" s="4">
        <v>35.700000000000003</v>
      </c>
      <c r="AG22" s="4">
        <v>36.51</v>
      </c>
      <c r="AH22">
        <f t="shared" si="0"/>
        <v>1.3300000000000054</v>
      </c>
      <c r="AI22">
        <f t="shared" si="1"/>
        <v>1.9399999999999977</v>
      </c>
    </row>
    <row r="23" spans="1:35" ht="12.45">
      <c r="A23" s="3">
        <v>44266.859069282407</v>
      </c>
      <c r="B23" s="4" t="s">
        <v>30</v>
      </c>
      <c r="C23" s="4" t="s">
        <v>45</v>
      </c>
      <c r="D23" s="10" t="s">
        <v>57</v>
      </c>
      <c r="E23" s="4" t="s">
        <v>25</v>
      </c>
      <c r="F23" s="4">
        <v>32.200000000000003</v>
      </c>
      <c r="G23" s="4">
        <v>32.200000000000003</v>
      </c>
      <c r="H23" s="4">
        <v>30.9</v>
      </c>
      <c r="I23" s="4"/>
      <c r="J23" s="4"/>
      <c r="K23" s="4"/>
      <c r="L23" s="4"/>
      <c r="M23" s="4"/>
      <c r="N23" s="4"/>
      <c r="O23" s="4"/>
      <c r="P23" s="4"/>
      <c r="Q23" s="4"/>
      <c r="R23" s="4">
        <v>1</v>
      </c>
      <c r="S23" s="4">
        <v>1.5</v>
      </c>
      <c r="T23" s="4">
        <v>0.5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1.5</v>
      </c>
      <c r="AA23" s="4">
        <v>1</v>
      </c>
      <c r="AB23" s="4">
        <v>1.5</v>
      </c>
      <c r="AC23" s="4">
        <v>1</v>
      </c>
      <c r="AD23" s="4">
        <v>1</v>
      </c>
      <c r="AE23" s="4">
        <v>2</v>
      </c>
      <c r="AF23" s="4">
        <v>37</v>
      </c>
      <c r="AG23" s="4">
        <v>37.299999999999997</v>
      </c>
      <c r="AH23" s="13"/>
      <c r="AI23" s="13"/>
    </row>
    <row r="24" spans="1:35" ht="12.45">
      <c r="A24" s="3">
        <v>44266.86679615741</v>
      </c>
      <c r="B24" s="4" t="s">
        <v>22</v>
      </c>
      <c r="C24" s="4" t="s">
        <v>45</v>
      </c>
      <c r="D24" s="10" t="s">
        <v>57</v>
      </c>
      <c r="E24" s="4" t="s">
        <v>25</v>
      </c>
      <c r="F24" s="4">
        <v>21.8</v>
      </c>
      <c r="G24" s="4">
        <v>31.4</v>
      </c>
      <c r="H24" s="4">
        <v>31.9</v>
      </c>
      <c r="I24" s="4">
        <v>-0.5</v>
      </c>
      <c r="J24" s="4">
        <v>-0.5</v>
      </c>
      <c r="K24" s="4">
        <v>1</v>
      </c>
      <c r="L24" s="4">
        <v>0.5</v>
      </c>
      <c r="M24" s="4">
        <v>0.5</v>
      </c>
      <c r="N24" s="4">
        <v>0</v>
      </c>
      <c r="O24" s="4">
        <v>0</v>
      </c>
      <c r="P24" s="4">
        <v>34.340000000000003</v>
      </c>
      <c r="Q24" s="4">
        <v>34.33</v>
      </c>
      <c r="R24" s="4">
        <v>0.5</v>
      </c>
      <c r="S24" s="4">
        <v>1.5</v>
      </c>
      <c r="T24" s="4">
        <v>0</v>
      </c>
      <c r="U24" s="4">
        <v>-0.5</v>
      </c>
      <c r="V24" s="4">
        <v>1</v>
      </c>
      <c r="W24" s="4">
        <v>1</v>
      </c>
      <c r="X24" s="4">
        <v>-0.5</v>
      </c>
      <c r="Y24" s="4">
        <v>1.5</v>
      </c>
      <c r="Z24" s="4">
        <v>1.5</v>
      </c>
      <c r="AA24" s="4">
        <v>-1</v>
      </c>
      <c r="AB24" s="4">
        <v>-1</v>
      </c>
      <c r="AC24" s="4">
        <v>0</v>
      </c>
      <c r="AD24" s="4">
        <v>0</v>
      </c>
      <c r="AE24" s="4">
        <v>-0.5</v>
      </c>
      <c r="AF24" s="4">
        <v>36.99</v>
      </c>
      <c r="AG24" s="4">
        <v>37.119999999999997</v>
      </c>
      <c r="AH24">
        <f t="shared" si="0"/>
        <v>2.6499999999999986</v>
      </c>
      <c r="AI24">
        <f t="shared" si="1"/>
        <v>2.7899999999999991</v>
      </c>
    </row>
    <row r="25" spans="1:35" ht="12.45">
      <c r="A25" s="3">
        <v>44266.873374826391</v>
      </c>
      <c r="B25" s="4" t="s">
        <v>30</v>
      </c>
      <c r="C25" s="4" t="s">
        <v>45</v>
      </c>
      <c r="D25" s="10" t="s">
        <v>57</v>
      </c>
      <c r="E25" s="4" t="s">
        <v>24</v>
      </c>
      <c r="F25" s="4">
        <v>31.8</v>
      </c>
      <c r="G25" s="4">
        <v>25.3</v>
      </c>
      <c r="H25" s="4">
        <v>31.9</v>
      </c>
      <c r="I25" s="4">
        <v>-1</v>
      </c>
      <c r="J25" s="4">
        <v>-0.5</v>
      </c>
      <c r="K25" s="4">
        <v>1</v>
      </c>
      <c r="L25" s="4">
        <v>-0.5</v>
      </c>
      <c r="M25" s="4">
        <v>-0.5</v>
      </c>
      <c r="N25" s="4">
        <v>1.5</v>
      </c>
      <c r="O25" s="4">
        <v>1</v>
      </c>
      <c r="P25" s="4">
        <v>33.42</v>
      </c>
      <c r="Q25" s="4">
        <v>33.299999999999997</v>
      </c>
      <c r="R25" s="4">
        <v>0.5</v>
      </c>
      <c r="S25" s="4">
        <v>2</v>
      </c>
      <c r="T25" s="4">
        <v>0.5</v>
      </c>
      <c r="U25" s="4">
        <v>1.5</v>
      </c>
      <c r="V25" s="4">
        <v>1.5</v>
      </c>
      <c r="W25" s="4">
        <v>1.5</v>
      </c>
      <c r="X25" s="4">
        <v>1</v>
      </c>
      <c r="Y25" s="4">
        <v>0</v>
      </c>
      <c r="Z25" s="4">
        <v>1</v>
      </c>
      <c r="AA25" s="4">
        <v>0</v>
      </c>
      <c r="AB25" s="4">
        <v>0</v>
      </c>
      <c r="AC25" s="4">
        <v>0.5</v>
      </c>
      <c r="AD25" s="4">
        <v>0.5</v>
      </c>
      <c r="AE25" s="4">
        <v>1</v>
      </c>
      <c r="AF25" s="4">
        <v>35.1</v>
      </c>
      <c r="AG25" s="4">
        <v>35.9</v>
      </c>
      <c r="AH25">
        <f t="shared" si="0"/>
        <v>1.6799999999999997</v>
      </c>
      <c r="AI25">
        <f t="shared" si="1"/>
        <v>2.6000000000000014</v>
      </c>
    </row>
    <row r="26" spans="1:35" ht="12.45">
      <c r="A26" s="3">
        <v>44266.880909050931</v>
      </c>
      <c r="B26" s="4" t="s">
        <v>22</v>
      </c>
      <c r="C26" s="4" t="s">
        <v>45</v>
      </c>
      <c r="D26" s="10" t="s">
        <v>57</v>
      </c>
      <c r="E26" s="4" t="s">
        <v>24</v>
      </c>
      <c r="F26" s="4">
        <v>30.5</v>
      </c>
      <c r="G26" s="4">
        <v>20.8</v>
      </c>
      <c r="H26" s="4">
        <v>30.7</v>
      </c>
      <c r="I26" s="4">
        <v>-0.5</v>
      </c>
      <c r="J26" s="4">
        <v>0</v>
      </c>
      <c r="K26" s="4">
        <v>0.5</v>
      </c>
      <c r="L26" s="4">
        <v>0.5</v>
      </c>
      <c r="M26" s="4">
        <v>0.5</v>
      </c>
      <c r="N26" s="4">
        <v>0</v>
      </c>
      <c r="O26" s="4">
        <v>0</v>
      </c>
      <c r="P26" s="4">
        <v>34.14</v>
      </c>
      <c r="Q26" s="4">
        <v>34.340000000000003</v>
      </c>
      <c r="R26" s="4">
        <v>0</v>
      </c>
      <c r="S26" s="4">
        <v>1.5</v>
      </c>
      <c r="T26" s="4">
        <v>0</v>
      </c>
      <c r="U26" s="4">
        <v>-0.5</v>
      </c>
      <c r="V26" s="4">
        <v>1</v>
      </c>
      <c r="W26" s="4">
        <v>1</v>
      </c>
      <c r="X26" s="4">
        <v>-1</v>
      </c>
      <c r="Y26" s="4">
        <v>0.5</v>
      </c>
      <c r="Z26" s="4">
        <v>1</v>
      </c>
      <c r="AA26" s="4">
        <v>-0.5</v>
      </c>
      <c r="AB26" s="4">
        <v>-0.5</v>
      </c>
      <c r="AC26" s="4">
        <v>1</v>
      </c>
      <c r="AD26" s="4">
        <v>1</v>
      </c>
      <c r="AE26" s="4">
        <v>-0.5</v>
      </c>
      <c r="AF26" s="4">
        <v>36.090000000000003</v>
      </c>
      <c r="AG26" s="4">
        <v>37.44</v>
      </c>
      <c r="AH26">
        <f t="shared" si="0"/>
        <v>1.9500000000000028</v>
      </c>
      <c r="AI26">
        <f t="shared" si="1"/>
        <v>3.0999999999999943</v>
      </c>
    </row>
    <row r="27" spans="1:35" ht="12.45">
      <c r="A27" s="3">
        <v>44267.450727303236</v>
      </c>
      <c r="B27" s="4" t="s">
        <v>35</v>
      </c>
      <c r="C27" s="4" t="s">
        <v>45</v>
      </c>
      <c r="D27" s="10" t="s">
        <v>57</v>
      </c>
      <c r="E27" s="4" t="s">
        <v>23</v>
      </c>
      <c r="F27" s="4">
        <v>37.5</v>
      </c>
      <c r="G27" s="4">
        <v>36.200000000000003</v>
      </c>
      <c r="H27" s="4">
        <v>36.700000000000003</v>
      </c>
      <c r="I27" s="4">
        <v>0.5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33.369999999999997</v>
      </c>
      <c r="Q27" s="4">
        <v>33.549999999999997</v>
      </c>
      <c r="R27" s="4">
        <v>2</v>
      </c>
      <c r="S27" s="4">
        <v>3</v>
      </c>
      <c r="T27" s="4">
        <v>-2</v>
      </c>
      <c r="U27" s="4">
        <v>-3</v>
      </c>
      <c r="V27" s="4">
        <v>3</v>
      </c>
      <c r="W27" s="4">
        <v>3</v>
      </c>
      <c r="X27" s="4">
        <v>-1</v>
      </c>
      <c r="Y27" s="4">
        <v>1</v>
      </c>
      <c r="Z27" s="4">
        <v>1.5</v>
      </c>
      <c r="AA27" s="4">
        <v>-0.5</v>
      </c>
      <c r="AB27" s="4">
        <v>-1</v>
      </c>
      <c r="AC27" s="4">
        <v>1</v>
      </c>
      <c r="AD27" s="4">
        <v>0.5</v>
      </c>
      <c r="AE27" s="4">
        <v>-0.5</v>
      </c>
      <c r="AF27" s="4">
        <v>37.200000000000003</v>
      </c>
      <c r="AG27" s="4">
        <v>37.270000000000003</v>
      </c>
      <c r="AH27">
        <f t="shared" si="0"/>
        <v>3.8300000000000054</v>
      </c>
      <c r="AI27">
        <f t="shared" si="1"/>
        <v>3.720000000000006</v>
      </c>
    </row>
    <row r="28" spans="1:35" ht="12.45">
      <c r="A28" s="3">
        <v>44267.457845254627</v>
      </c>
      <c r="B28" s="4" t="s">
        <v>41</v>
      </c>
      <c r="C28" s="4" t="s">
        <v>45</v>
      </c>
      <c r="D28" s="10" t="s">
        <v>59</v>
      </c>
      <c r="E28" s="4" t="s">
        <v>23</v>
      </c>
      <c r="F28" s="4">
        <v>41.2</v>
      </c>
      <c r="G28" s="4">
        <v>40.299999999999997</v>
      </c>
      <c r="H28" s="4">
        <v>38.700000000000003</v>
      </c>
      <c r="I28" s="4">
        <v>2.5</v>
      </c>
      <c r="J28" s="4">
        <v>1</v>
      </c>
      <c r="K28" s="4">
        <v>1</v>
      </c>
      <c r="L28" s="4">
        <v>2.5</v>
      </c>
      <c r="M28" s="4">
        <v>2.5</v>
      </c>
      <c r="N28" s="4">
        <v>2</v>
      </c>
      <c r="O28" s="4">
        <v>2</v>
      </c>
      <c r="P28" s="4">
        <v>33.700000000000003</v>
      </c>
      <c r="Q28" s="4">
        <v>33.479999999999997</v>
      </c>
      <c r="R28" s="4">
        <v>2</v>
      </c>
      <c r="S28" s="4">
        <v>2.5</v>
      </c>
      <c r="T28" s="4">
        <v>2</v>
      </c>
      <c r="U28" s="4">
        <v>2</v>
      </c>
      <c r="V28" s="4">
        <v>1</v>
      </c>
      <c r="W28" s="4">
        <v>1</v>
      </c>
      <c r="X28" s="4">
        <v>0</v>
      </c>
      <c r="Y28" s="4">
        <v>2</v>
      </c>
      <c r="Z28" s="4">
        <v>2</v>
      </c>
      <c r="AA28" s="4">
        <v>2</v>
      </c>
      <c r="AB28" s="4">
        <v>2</v>
      </c>
      <c r="AC28" s="4">
        <v>-0.5</v>
      </c>
      <c r="AD28" s="4">
        <v>-0.5</v>
      </c>
      <c r="AE28" s="4">
        <v>0.5</v>
      </c>
      <c r="AF28" s="4">
        <v>36.880000000000003</v>
      </c>
      <c r="AG28" s="4">
        <v>36.36</v>
      </c>
      <c r="AH28">
        <f t="shared" si="0"/>
        <v>3.1799999999999997</v>
      </c>
      <c r="AI28">
        <f t="shared" si="1"/>
        <v>2.8800000000000026</v>
      </c>
    </row>
    <row r="29" spans="1:35" ht="12.45">
      <c r="A29" s="3">
        <v>44267.464630277776</v>
      </c>
      <c r="B29" s="4" t="s">
        <v>35</v>
      </c>
      <c r="C29" s="4" t="s">
        <v>45</v>
      </c>
      <c r="D29" s="10" t="s">
        <v>57</v>
      </c>
      <c r="E29" s="4" t="s">
        <v>25</v>
      </c>
      <c r="F29" s="4">
        <v>33.9</v>
      </c>
      <c r="G29" s="4">
        <v>33.9</v>
      </c>
      <c r="H29" s="4">
        <v>33.299999999999997</v>
      </c>
      <c r="I29" s="4">
        <v>-0.5</v>
      </c>
      <c r="J29" s="4">
        <v>-0.5</v>
      </c>
      <c r="K29" s="4">
        <v>1</v>
      </c>
      <c r="L29" s="4">
        <v>0</v>
      </c>
      <c r="M29" s="4">
        <v>0</v>
      </c>
      <c r="N29" s="4">
        <v>0</v>
      </c>
      <c r="O29" s="4">
        <v>0</v>
      </c>
      <c r="P29" s="4">
        <v>33.770000000000003</v>
      </c>
      <c r="Q29" s="4">
        <v>33.78</v>
      </c>
      <c r="R29" s="4">
        <v>1.5</v>
      </c>
      <c r="S29" s="4">
        <v>1</v>
      </c>
      <c r="T29" s="4">
        <v>-2</v>
      </c>
      <c r="U29" s="4">
        <v>-1.5</v>
      </c>
      <c r="V29" s="4">
        <v>-0.5</v>
      </c>
      <c r="W29" s="4">
        <v>-0.5</v>
      </c>
      <c r="X29" s="4">
        <v>0.5</v>
      </c>
      <c r="Y29" s="4">
        <v>2</v>
      </c>
      <c r="Z29" s="4">
        <v>2</v>
      </c>
      <c r="AA29" s="4">
        <v>-2</v>
      </c>
      <c r="AB29" s="4">
        <v>-2</v>
      </c>
      <c r="AC29" s="4">
        <v>0</v>
      </c>
      <c r="AD29" s="4">
        <v>0</v>
      </c>
      <c r="AE29" s="4">
        <v>0</v>
      </c>
      <c r="AF29" s="4">
        <v>37.44</v>
      </c>
      <c r="AG29" s="4">
        <v>38.68</v>
      </c>
      <c r="AH29">
        <f t="shared" si="0"/>
        <v>3.6699999999999946</v>
      </c>
      <c r="AI29">
        <f t="shared" si="1"/>
        <v>4.8999999999999986</v>
      </c>
    </row>
    <row r="30" spans="1:35" ht="12.45">
      <c r="A30" s="3">
        <v>44267.471662291668</v>
      </c>
      <c r="B30" s="4" t="s">
        <v>41</v>
      </c>
      <c r="C30" s="4" t="s">
        <v>45</v>
      </c>
      <c r="D30" s="10" t="s">
        <v>59</v>
      </c>
      <c r="E30" s="4" t="s">
        <v>25</v>
      </c>
      <c r="F30" s="4">
        <v>42.4</v>
      </c>
      <c r="G30" s="4">
        <v>41.2</v>
      </c>
      <c r="H30" s="4">
        <v>39.299999999999997</v>
      </c>
      <c r="I30" s="4">
        <v>2</v>
      </c>
      <c r="J30" s="4">
        <v>0.5</v>
      </c>
      <c r="K30" s="4">
        <v>2.5</v>
      </c>
      <c r="L30" s="4">
        <v>1</v>
      </c>
      <c r="M30" s="4">
        <v>1</v>
      </c>
      <c r="N30" s="4">
        <v>2.5</v>
      </c>
      <c r="O30" s="4">
        <v>2.5</v>
      </c>
      <c r="P30" s="4">
        <v>34.229999999999997</v>
      </c>
      <c r="Q30" s="4">
        <v>33.85</v>
      </c>
      <c r="R30" s="4">
        <v>1</v>
      </c>
      <c r="S30" s="4">
        <v>2.5</v>
      </c>
      <c r="T30" s="4">
        <v>0.5</v>
      </c>
      <c r="U30" s="4">
        <v>0</v>
      </c>
      <c r="V30" s="4">
        <v>3</v>
      </c>
      <c r="W30" s="4">
        <v>2.5</v>
      </c>
      <c r="X30" s="4">
        <v>-1</v>
      </c>
      <c r="Y30" s="4">
        <v>2</v>
      </c>
      <c r="Z30" s="4">
        <v>1.5</v>
      </c>
      <c r="AA30" s="4">
        <v>1</v>
      </c>
      <c r="AB30" s="4">
        <v>1</v>
      </c>
      <c r="AC30" s="4">
        <v>-1</v>
      </c>
      <c r="AD30" s="4">
        <v>-0.5</v>
      </c>
      <c r="AE30" s="4">
        <v>1</v>
      </c>
      <c r="AF30" s="4">
        <v>37.200000000000003</v>
      </c>
      <c r="AG30" s="4">
        <v>37.200000000000003</v>
      </c>
      <c r="AH30">
        <f t="shared" si="0"/>
        <v>2.970000000000006</v>
      </c>
      <c r="AI30">
        <f t="shared" si="1"/>
        <v>3.3500000000000014</v>
      </c>
    </row>
    <row r="31" spans="1:35" ht="12.45">
      <c r="A31" s="3">
        <v>44267.478413356483</v>
      </c>
      <c r="B31" s="4" t="s">
        <v>35</v>
      </c>
      <c r="C31" s="4" t="s">
        <v>45</v>
      </c>
      <c r="D31" s="10" t="s">
        <v>57</v>
      </c>
      <c r="E31" s="4" t="s">
        <v>24</v>
      </c>
      <c r="F31" s="4">
        <v>35.9</v>
      </c>
      <c r="G31" s="4">
        <v>34.700000000000003</v>
      </c>
      <c r="H31" s="4">
        <v>33.9</v>
      </c>
      <c r="I31" s="4">
        <v>0</v>
      </c>
      <c r="J31" s="4">
        <v>0</v>
      </c>
      <c r="K31" s="4">
        <v>0.5</v>
      </c>
      <c r="L31" s="4">
        <v>0</v>
      </c>
      <c r="M31" s="4">
        <v>0</v>
      </c>
      <c r="N31" s="4">
        <v>0</v>
      </c>
      <c r="O31" s="4">
        <v>0</v>
      </c>
      <c r="P31" s="4">
        <v>33.840000000000003</v>
      </c>
      <c r="Q31" s="4">
        <v>34.1</v>
      </c>
      <c r="R31" s="4">
        <v>0</v>
      </c>
      <c r="S31" s="4">
        <v>2</v>
      </c>
      <c r="T31" s="4">
        <v>0</v>
      </c>
      <c r="U31" s="4">
        <v>-2</v>
      </c>
      <c r="V31" s="4">
        <v>3</v>
      </c>
      <c r="W31" s="4">
        <v>3</v>
      </c>
      <c r="X31" s="4">
        <v>-3</v>
      </c>
      <c r="Y31" s="4">
        <v>0.5</v>
      </c>
      <c r="Z31" s="4">
        <v>1</v>
      </c>
      <c r="AA31" s="4">
        <v>-0.5</v>
      </c>
      <c r="AB31" s="4">
        <v>-1.5</v>
      </c>
      <c r="AC31" s="4">
        <v>1</v>
      </c>
      <c r="AD31" s="4">
        <v>0.5</v>
      </c>
      <c r="AE31" s="4">
        <v>-1.5</v>
      </c>
      <c r="AF31" s="4">
        <v>37.35</v>
      </c>
      <c r="AG31" s="4">
        <v>38.380000000000003</v>
      </c>
      <c r="AH31">
        <f t="shared" si="0"/>
        <v>3.509999999999998</v>
      </c>
      <c r="AI31">
        <f t="shared" si="1"/>
        <v>4.2800000000000011</v>
      </c>
    </row>
    <row r="32" spans="1:35" ht="12.45">
      <c r="A32" s="3">
        <v>44267.485397164353</v>
      </c>
      <c r="B32" s="4" t="s">
        <v>41</v>
      </c>
      <c r="C32" s="4" t="s">
        <v>45</v>
      </c>
      <c r="D32" s="10" t="s">
        <v>59</v>
      </c>
      <c r="E32" s="4" t="s">
        <v>24</v>
      </c>
      <c r="F32" s="4">
        <v>42.6</v>
      </c>
      <c r="G32" s="4">
        <v>41.8</v>
      </c>
      <c r="H32" s="4">
        <v>43.4</v>
      </c>
      <c r="I32" s="4">
        <v>-0.5</v>
      </c>
      <c r="J32" s="4">
        <v>0</v>
      </c>
      <c r="K32" s="4">
        <v>1</v>
      </c>
      <c r="L32" s="4">
        <v>-1</v>
      </c>
      <c r="M32" s="4">
        <v>-1</v>
      </c>
      <c r="N32" s="4">
        <v>2</v>
      </c>
      <c r="O32" s="4">
        <v>2</v>
      </c>
      <c r="P32" s="4">
        <v>33.770000000000003</v>
      </c>
      <c r="Q32" s="4">
        <v>33.549999999999997</v>
      </c>
      <c r="R32" s="4">
        <v>0</v>
      </c>
      <c r="S32" s="4">
        <v>2.5</v>
      </c>
      <c r="T32" s="4">
        <v>1</v>
      </c>
      <c r="U32" s="4">
        <v>0.5</v>
      </c>
      <c r="V32" s="4">
        <v>2</v>
      </c>
      <c r="W32" s="4">
        <v>2</v>
      </c>
      <c r="X32" s="4">
        <v>-1</v>
      </c>
      <c r="Y32" s="4">
        <v>1</v>
      </c>
      <c r="Z32" s="4">
        <v>1</v>
      </c>
      <c r="AA32" s="4">
        <v>1</v>
      </c>
      <c r="AB32" s="4">
        <v>1</v>
      </c>
      <c r="AC32" s="4">
        <v>0</v>
      </c>
      <c r="AD32" s="4">
        <v>0</v>
      </c>
      <c r="AE32" s="4">
        <v>0</v>
      </c>
      <c r="AF32" s="4">
        <v>36.44</v>
      </c>
      <c r="AG32" s="4">
        <v>36.42</v>
      </c>
      <c r="AH32">
        <f t="shared" si="0"/>
        <v>2.6699999999999946</v>
      </c>
      <c r="AI32">
        <f t="shared" si="1"/>
        <v>2.8700000000000045</v>
      </c>
    </row>
    <row r="33" spans="1:35" ht="12.45">
      <c r="A33" s="3">
        <v>44267.568214652776</v>
      </c>
      <c r="B33" s="4" t="s">
        <v>40</v>
      </c>
      <c r="C33" s="4" t="s">
        <v>45</v>
      </c>
      <c r="D33" s="10" t="s">
        <v>57</v>
      </c>
      <c r="E33" s="4" t="s">
        <v>23</v>
      </c>
      <c r="F33" s="4">
        <v>30.7</v>
      </c>
      <c r="G33" s="4">
        <v>30.6</v>
      </c>
      <c r="H33" s="4">
        <v>32.299999999999997</v>
      </c>
      <c r="I33" s="4">
        <v>-1</v>
      </c>
      <c r="J33" s="4">
        <v>-0.5</v>
      </c>
      <c r="K33" s="4">
        <v>0.5</v>
      </c>
      <c r="L33" s="4">
        <v>0</v>
      </c>
      <c r="M33" s="4">
        <v>0</v>
      </c>
      <c r="N33" s="4">
        <v>0</v>
      </c>
      <c r="O33" s="4">
        <v>0</v>
      </c>
      <c r="P33" s="4">
        <v>33.74</v>
      </c>
      <c r="Q33" s="4">
        <v>33.409999999999997</v>
      </c>
      <c r="R33" s="4">
        <v>0.5</v>
      </c>
      <c r="S33" s="4">
        <v>1.5</v>
      </c>
      <c r="T33" s="4">
        <v>0</v>
      </c>
      <c r="U33" s="4">
        <v>0</v>
      </c>
      <c r="V33" s="4">
        <v>1</v>
      </c>
      <c r="W33" s="4">
        <v>0.5</v>
      </c>
      <c r="X33" s="4">
        <v>-1</v>
      </c>
      <c r="Y33" s="4">
        <v>1</v>
      </c>
      <c r="Z33" s="4">
        <v>2</v>
      </c>
      <c r="AA33" s="4">
        <v>0.5</v>
      </c>
      <c r="AB33" s="4">
        <v>-1</v>
      </c>
      <c r="AC33" s="4">
        <v>1.5</v>
      </c>
      <c r="AD33" s="4">
        <v>1.5</v>
      </c>
      <c r="AE33" s="4">
        <v>-1.5</v>
      </c>
      <c r="AF33" s="4">
        <v>36.85</v>
      </c>
      <c r="AG33" s="4">
        <v>36.26</v>
      </c>
      <c r="AH33">
        <f t="shared" si="0"/>
        <v>3.1099999999999994</v>
      </c>
      <c r="AI33">
        <f t="shared" si="1"/>
        <v>2.8500000000000014</v>
      </c>
    </row>
    <row r="34" spans="1:35" ht="12.45">
      <c r="A34" s="3">
        <v>44267.575127662036</v>
      </c>
      <c r="B34" s="4" t="s">
        <v>33</v>
      </c>
      <c r="C34" s="4" t="s">
        <v>45</v>
      </c>
      <c r="D34" s="10" t="s">
        <v>59</v>
      </c>
      <c r="E34" s="4" t="s">
        <v>23</v>
      </c>
      <c r="F34" s="4">
        <v>34.1</v>
      </c>
      <c r="G34" s="4">
        <v>33.700000000000003</v>
      </c>
      <c r="H34" s="4">
        <v>34</v>
      </c>
      <c r="I34" s="4">
        <v>1.5</v>
      </c>
      <c r="J34" s="4">
        <v>1</v>
      </c>
      <c r="K34" s="4">
        <v>-0.5</v>
      </c>
      <c r="L34" s="4">
        <v>0</v>
      </c>
      <c r="M34" s="4">
        <v>0</v>
      </c>
      <c r="N34" s="4">
        <v>0</v>
      </c>
      <c r="O34" s="4">
        <v>0</v>
      </c>
      <c r="P34" s="4">
        <v>33.08</v>
      </c>
      <c r="Q34" s="4">
        <v>33.409999999999997</v>
      </c>
      <c r="R34" s="4">
        <v>1</v>
      </c>
      <c r="S34" s="4">
        <v>0.5</v>
      </c>
      <c r="T34" s="4">
        <v>0.5</v>
      </c>
      <c r="U34" s="4">
        <v>1</v>
      </c>
      <c r="V34" s="4">
        <v>-0.5</v>
      </c>
      <c r="W34" s="4">
        <v>-0.5</v>
      </c>
      <c r="X34" s="4">
        <v>1</v>
      </c>
      <c r="Y34" s="4">
        <v>2</v>
      </c>
      <c r="Z34" s="4">
        <v>1.5</v>
      </c>
      <c r="AA34" s="4">
        <v>1</v>
      </c>
      <c r="AB34" s="4">
        <v>1</v>
      </c>
      <c r="AC34" s="4">
        <v>-1</v>
      </c>
      <c r="AD34" s="4">
        <v>-0.5</v>
      </c>
      <c r="AE34" s="4">
        <v>0</v>
      </c>
      <c r="AF34" s="4">
        <v>35.43</v>
      </c>
      <c r="AG34" s="4">
        <v>36.020000000000003</v>
      </c>
      <c r="AH34">
        <f t="shared" si="0"/>
        <v>2.3500000000000014</v>
      </c>
      <c r="AI34">
        <f t="shared" si="1"/>
        <v>2.6100000000000065</v>
      </c>
    </row>
    <row r="35" spans="1:35" ht="12.45">
      <c r="A35" s="3">
        <v>44267.582046134259</v>
      </c>
      <c r="B35" s="4" t="s">
        <v>40</v>
      </c>
      <c r="C35" s="4" t="s">
        <v>45</v>
      </c>
      <c r="D35" s="10" t="s">
        <v>57</v>
      </c>
      <c r="E35" s="4" t="s">
        <v>25</v>
      </c>
      <c r="F35" s="4">
        <v>34.200000000000003</v>
      </c>
      <c r="G35" s="4">
        <v>33</v>
      </c>
      <c r="H35" s="4">
        <v>33.299999999999997</v>
      </c>
      <c r="I35" s="4">
        <v>-1</v>
      </c>
      <c r="J35" s="4">
        <v>-0.5</v>
      </c>
      <c r="K35" s="4">
        <v>0</v>
      </c>
      <c r="L35" s="4">
        <v>0.5</v>
      </c>
      <c r="M35" s="4">
        <v>0.5</v>
      </c>
      <c r="N35" s="4">
        <v>-0.5</v>
      </c>
      <c r="O35" s="4">
        <v>-0.5</v>
      </c>
      <c r="P35" s="4">
        <v>34.07</v>
      </c>
      <c r="Q35" s="4">
        <v>33.72</v>
      </c>
      <c r="R35" s="4">
        <v>1</v>
      </c>
      <c r="S35" s="4">
        <v>1.5</v>
      </c>
      <c r="T35" s="4">
        <v>-1</v>
      </c>
      <c r="U35" s="4">
        <v>-1.5</v>
      </c>
      <c r="V35" s="4">
        <v>1.5</v>
      </c>
      <c r="W35" s="4">
        <v>1</v>
      </c>
      <c r="X35" s="4">
        <v>-1.5</v>
      </c>
      <c r="Y35" s="4">
        <v>1</v>
      </c>
      <c r="Z35" s="4">
        <v>1.5</v>
      </c>
      <c r="AA35" s="4">
        <v>-0.5</v>
      </c>
      <c r="AB35" s="4">
        <v>-1</v>
      </c>
      <c r="AC35" s="4">
        <v>1</v>
      </c>
      <c r="AD35" s="4">
        <v>1</v>
      </c>
      <c r="AE35" s="4">
        <v>-1</v>
      </c>
      <c r="AF35" s="4">
        <v>36.81</v>
      </c>
      <c r="AG35" s="4">
        <v>37.770000000000003</v>
      </c>
      <c r="AH35">
        <f t="shared" si="0"/>
        <v>2.740000000000002</v>
      </c>
      <c r="AI35">
        <f t="shared" si="1"/>
        <v>4.0500000000000043</v>
      </c>
    </row>
    <row r="36" spans="1:35" ht="12.45">
      <c r="A36" s="3">
        <v>44267.588977523148</v>
      </c>
      <c r="B36" s="4" t="s">
        <v>33</v>
      </c>
      <c r="C36" s="4" t="s">
        <v>45</v>
      </c>
      <c r="D36" s="10" t="s">
        <v>59</v>
      </c>
      <c r="E36" s="4" t="s">
        <v>25</v>
      </c>
      <c r="F36" s="4">
        <v>34.9</v>
      </c>
      <c r="G36" s="4">
        <v>33.9</v>
      </c>
      <c r="H36" s="4">
        <v>30.3</v>
      </c>
      <c r="I36" s="4">
        <v>1</v>
      </c>
      <c r="J36" s="4">
        <v>0.5</v>
      </c>
      <c r="K36" s="4">
        <v>0.5</v>
      </c>
      <c r="L36" s="4">
        <v>1</v>
      </c>
      <c r="M36" s="4">
        <v>0</v>
      </c>
      <c r="N36" s="4">
        <v>0</v>
      </c>
      <c r="O36" s="4">
        <v>0</v>
      </c>
      <c r="P36" s="4">
        <v>33.08</v>
      </c>
      <c r="Q36" s="4">
        <v>33.42</v>
      </c>
      <c r="R36" s="4">
        <v>1</v>
      </c>
      <c r="S36" s="4">
        <v>1.5</v>
      </c>
      <c r="T36" s="4">
        <v>0.5</v>
      </c>
      <c r="U36" s="4">
        <v>-0.5</v>
      </c>
      <c r="V36" s="4">
        <v>1</v>
      </c>
      <c r="W36" s="4">
        <v>2</v>
      </c>
      <c r="X36" s="4">
        <v>-0.5</v>
      </c>
      <c r="Y36" s="4">
        <v>2</v>
      </c>
      <c r="Z36" s="4">
        <v>1.5</v>
      </c>
      <c r="AA36" s="4">
        <v>-0.5</v>
      </c>
      <c r="AB36" s="4">
        <v>-1</v>
      </c>
      <c r="AC36" s="4">
        <v>0.5</v>
      </c>
      <c r="AD36" s="4">
        <v>2</v>
      </c>
      <c r="AE36" s="4">
        <v>-1</v>
      </c>
      <c r="AF36" s="4">
        <v>35.799999999999997</v>
      </c>
      <c r="AG36" s="4">
        <v>35.5</v>
      </c>
      <c r="AH36">
        <f t="shared" si="0"/>
        <v>2.7199999999999989</v>
      </c>
      <c r="AI36">
        <f t="shared" si="1"/>
        <v>2.0799999999999983</v>
      </c>
    </row>
    <row r="37" spans="1:35" ht="12.45">
      <c r="A37" s="3">
        <v>44267.595885324074</v>
      </c>
      <c r="B37" s="4" t="s">
        <v>40</v>
      </c>
      <c r="C37" s="4" t="s">
        <v>45</v>
      </c>
      <c r="D37" s="10" t="s">
        <v>57</v>
      </c>
      <c r="E37" s="4" t="s">
        <v>24</v>
      </c>
      <c r="F37" s="4">
        <v>33.700000000000003</v>
      </c>
      <c r="G37" s="4">
        <v>32</v>
      </c>
      <c r="H37" s="4">
        <v>32.200000000000003</v>
      </c>
      <c r="I37" s="4">
        <v>-1</v>
      </c>
      <c r="J37" s="4">
        <v>-0.5</v>
      </c>
      <c r="K37" s="4">
        <v>0.5</v>
      </c>
      <c r="L37" s="4">
        <v>0.5</v>
      </c>
      <c r="M37" s="4">
        <v>1</v>
      </c>
      <c r="N37" s="4">
        <v>0</v>
      </c>
      <c r="O37" s="4">
        <v>0</v>
      </c>
      <c r="P37" s="4">
        <v>33.35</v>
      </c>
      <c r="Q37" s="4">
        <v>33.020000000000003</v>
      </c>
      <c r="R37" s="4">
        <v>0.5</v>
      </c>
      <c r="S37" s="4">
        <v>1.5</v>
      </c>
      <c r="T37" s="4">
        <v>-0.5</v>
      </c>
      <c r="U37" s="4">
        <v>-1.5</v>
      </c>
      <c r="V37" s="4">
        <v>1.5</v>
      </c>
      <c r="W37" s="4">
        <v>1.5</v>
      </c>
      <c r="X37" s="4">
        <v>-1</v>
      </c>
      <c r="Y37" s="4">
        <v>0.5</v>
      </c>
      <c r="Z37" s="4">
        <v>1.5</v>
      </c>
      <c r="AA37" s="4">
        <v>-0.5</v>
      </c>
      <c r="AB37" s="4">
        <v>-1</v>
      </c>
      <c r="AC37" s="4">
        <v>1.5</v>
      </c>
      <c r="AD37" s="4">
        <v>1</v>
      </c>
      <c r="AE37" s="4">
        <v>-1</v>
      </c>
      <c r="AF37" s="4">
        <v>34.93</v>
      </c>
      <c r="AG37" s="4">
        <v>36.96</v>
      </c>
      <c r="AH37">
        <f t="shared" si="0"/>
        <v>1.5799999999999983</v>
      </c>
      <c r="AI37">
        <f t="shared" si="1"/>
        <v>3.9399999999999977</v>
      </c>
    </row>
    <row r="38" spans="1:35" ht="12.45">
      <c r="A38" s="3">
        <v>44267.602862488427</v>
      </c>
      <c r="B38" s="4" t="s">
        <v>33</v>
      </c>
      <c r="C38" s="4" t="s">
        <v>45</v>
      </c>
      <c r="D38" s="10" t="s">
        <v>59</v>
      </c>
      <c r="E38" s="4" t="s">
        <v>24</v>
      </c>
      <c r="F38" s="4">
        <v>31.9</v>
      </c>
      <c r="G38" s="4">
        <v>31.6</v>
      </c>
      <c r="H38" s="4">
        <v>29.6</v>
      </c>
      <c r="I38" s="4">
        <v>1.5</v>
      </c>
      <c r="J38" s="4">
        <v>-0.5</v>
      </c>
      <c r="K38" s="4">
        <v>-1</v>
      </c>
      <c r="L38" s="4">
        <v>1</v>
      </c>
      <c r="M38" s="4">
        <v>1</v>
      </c>
      <c r="N38" s="4">
        <v>0</v>
      </c>
      <c r="O38" s="4">
        <v>0</v>
      </c>
      <c r="P38" s="4">
        <v>31.83</v>
      </c>
      <c r="Q38" s="4">
        <v>31.76</v>
      </c>
      <c r="R38" s="4">
        <v>0</v>
      </c>
      <c r="S38" s="4">
        <v>2</v>
      </c>
      <c r="T38" s="4">
        <v>0.5</v>
      </c>
      <c r="U38" s="4">
        <v>1</v>
      </c>
      <c r="V38" s="4">
        <v>2</v>
      </c>
      <c r="W38" s="4">
        <v>2</v>
      </c>
      <c r="X38" s="4">
        <v>0.5</v>
      </c>
      <c r="Y38" s="4">
        <v>2</v>
      </c>
      <c r="Z38" s="4">
        <v>0.5</v>
      </c>
      <c r="AA38" s="4">
        <v>-0.5</v>
      </c>
      <c r="AB38" s="4">
        <v>0.5</v>
      </c>
      <c r="AC38" s="4">
        <v>2</v>
      </c>
      <c r="AD38" s="4">
        <v>1.5</v>
      </c>
      <c r="AE38" s="4">
        <v>-1</v>
      </c>
      <c r="AF38" s="4">
        <v>33.520000000000003</v>
      </c>
      <c r="AG38" s="4">
        <v>33.01</v>
      </c>
      <c r="AH38">
        <f t="shared" si="0"/>
        <v>1.6900000000000048</v>
      </c>
      <c r="AI38">
        <f t="shared" si="1"/>
        <v>1.2499999999999964</v>
      </c>
    </row>
    <row r="39" spans="1:35" ht="12.45">
      <c r="A39" s="3">
        <v>44267.648093437499</v>
      </c>
      <c r="B39" s="4" t="s">
        <v>40</v>
      </c>
      <c r="C39" s="4" t="s">
        <v>45</v>
      </c>
      <c r="D39" s="10" t="s">
        <v>57</v>
      </c>
      <c r="E39" s="4" t="s">
        <v>24</v>
      </c>
      <c r="F39" s="4">
        <v>33.700000000000003</v>
      </c>
      <c r="G39" s="4">
        <v>32</v>
      </c>
      <c r="H39" s="4">
        <v>32.200000000000003</v>
      </c>
      <c r="I39" s="4">
        <v>-1</v>
      </c>
      <c r="J39" s="4">
        <v>-0.5</v>
      </c>
      <c r="K39" s="4">
        <v>0.5</v>
      </c>
      <c r="L39" s="4">
        <v>0.5</v>
      </c>
      <c r="M39" s="4">
        <v>1</v>
      </c>
      <c r="N39" s="4">
        <v>0</v>
      </c>
      <c r="O39" s="4">
        <v>0</v>
      </c>
      <c r="P39" s="4">
        <v>33.35</v>
      </c>
      <c r="Q39" s="4">
        <v>33.020000000000003</v>
      </c>
      <c r="R39" s="4">
        <v>0.5</v>
      </c>
      <c r="S39" s="4">
        <v>1.5</v>
      </c>
      <c r="T39" s="4">
        <v>-0.5</v>
      </c>
      <c r="U39" s="4">
        <v>-1.5</v>
      </c>
      <c r="V39" s="4">
        <v>1.5</v>
      </c>
      <c r="W39" s="4">
        <v>1.5</v>
      </c>
      <c r="X39" s="4">
        <v>-1</v>
      </c>
      <c r="Y39" s="4">
        <v>0.5</v>
      </c>
      <c r="Z39" s="4">
        <v>1.5</v>
      </c>
      <c r="AA39" s="4">
        <v>-0.5</v>
      </c>
      <c r="AB39" s="4">
        <v>-1</v>
      </c>
      <c r="AC39" s="4">
        <v>1.5</v>
      </c>
      <c r="AD39" s="4">
        <v>1</v>
      </c>
      <c r="AE39" s="4">
        <v>-1</v>
      </c>
      <c r="AF39" s="4">
        <v>34.93</v>
      </c>
      <c r="AG39" s="4">
        <v>36.96</v>
      </c>
      <c r="AH39">
        <f t="shared" si="0"/>
        <v>1.5799999999999983</v>
      </c>
      <c r="AI39">
        <f t="shared" si="1"/>
        <v>3.9399999999999977</v>
      </c>
    </row>
    <row r="40" spans="1:35" ht="12.45">
      <c r="A40" s="3">
        <v>44267.679223101848</v>
      </c>
      <c r="B40" s="4" t="s">
        <v>32</v>
      </c>
      <c r="C40" s="4" t="s">
        <v>45</v>
      </c>
      <c r="D40" s="10" t="s">
        <v>59</v>
      </c>
      <c r="E40" s="4" t="s">
        <v>23</v>
      </c>
      <c r="F40" s="4">
        <v>38.5</v>
      </c>
      <c r="G40" s="4">
        <v>34.6</v>
      </c>
      <c r="H40" s="4">
        <v>34.4</v>
      </c>
      <c r="I40" s="4">
        <v>1</v>
      </c>
      <c r="J40" s="4">
        <v>0.5</v>
      </c>
      <c r="K40" s="4">
        <v>-0.5</v>
      </c>
      <c r="L40" s="4">
        <v>-0.5</v>
      </c>
      <c r="M40" s="4">
        <v>-0.5</v>
      </c>
      <c r="N40" s="4">
        <v>-0.5</v>
      </c>
      <c r="O40" s="4">
        <v>-0.5</v>
      </c>
      <c r="P40" s="4">
        <v>31.84</v>
      </c>
      <c r="Q40" s="4">
        <v>31.75</v>
      </c>
      <c r="R40" s="4">
        <v>0</v>
      </c>
      <c r="S40" s="4">
        <v>0.5</v>
      </c>
      <c r="T40" s="4">
        <v>0</v>
      </c>
      <c r="U40" s="4">
        <v>-0.5</v>
      </c>
      <c r="V40" s="4">
        <v>0.5</v>
      </c>
      <c r="W40" s="4">
        <v>0.5</v>
      </c>
      <c r="X40" s="4">
        <v>0.5</v>
      </c>
      <c r="Y40" s="4">
        <v>0</v>
      </c>
      <c r="Z40" s="4">
        <v>0.5</v>
      </c>
      <c r="AA40" s="4">
        <v>0</v>
      </c>
      <c r="AB40" s="4">
        <v>0</v>
      </c>
      <c r="AC40" s="4">
        <v>0.5</v>
      </c>
      <c r="AD40" s="4">
        <v>0.5</v>
      </c>
      <c r="AE40" s="4">
        <v>0</v>
      </c>
      <c r="AF40" s="4">
        <v>33.64</v>
      </c>
      <c r="AG40" s="4">
        <v>32.090000000000003</v>
      </c>
      <c r="AH40">
        <f t="shared" si="0"/>
        <v>1.8000000000000007</v>
      </c>
      <c r="AI40">
        <f t="shared" si="1"/>
        <v>0.34000000000000341</v>
      </c>
    </row>
    <row r="41" spans="1:35" ht="12.45">
      <c r="A41" s="3">
        <v>44267.685528298607</v>
      </c>
      <c r="B41" s="4" t="s">
        <v>31</v>
      </c>
      <c r="C41" s="4" t="s">
        <v>45</v>
      </c>
      <c r="D41" s="10" t="s">
        <v>57</v>
      </c>
      <c r="E41" s="4" t="s">
        <v>23</v>
      </c>
      <c r="F41" s="4">
        <v>33.9</v>
      </c>
      <c r="G41" s="4">
        <v>36.4</v>
      </c>
      <c r="H41" s="4">
        <v>35.200000000000003</v>
      </c>
      <c r="I41" s="4">
        <v>0</v>
      </c>
      <c r="J41" s="4">
        <v>0.5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33.799999999999997</v>
      </c>
      <c r="Q41" s="4">
        <v>33.299999999999997</v>
      </c>
      <c r="R41" s="4">
        <v>0.5</v>
      </c>
      <c r="S41" s="4">
        <v>1</v>
      </c>
      <c r="T41" s="4">
        <v>0.5</v>
      </c>
      <c r="U41" s="4">
        <v>0.5</v>
      </c>
      <c r="V41" s="4">
        <v>0.5</v>
      </c>
      <c r="W41" s="4">
        <v>0.5</v>
      </c>
      <c r="X41" s="4">
        <v>-0.5</v>
      </c>
      <c r="Y41" s="4">
        <v>0.5</v>
      </c>
      <c r="Z41" s="4">
        <v>1.5</v>
      </c>
      <c r="AA41" s="4">
        <v>1</v>
      </c>
      <c r="AB41" s="4">
        <v>0</v>
      </c>
      <c r="AC41" s="4">
        <v>1.5</v>
      </c>
      <c r="AD41" s="4">
        <v>1.5</v>
      </c>
      <c r="AE41" s="4">
        <v>-1</v>
      </c>
      <c r="AF41" s="4">
        <v>37.1</v>
      </c>
      <c r="AG41" s="4">
        <v>36</v>
      </c>
      <c r="AH41">
        <f t="shared" si="0"/>
        <v>3.3000000000000043</v>
      </c>
      <c r="AI41">
        <f t="shared" si="1"/>
        <v>2.7000000000000028</v>
      </c>
    </row>
    <row r="42" spans="1:35" ht="12.45">
      <c r="A42" s="3">
        <v>44267.692667731477</v>
      </c>
      <c r="B42" s="4" t="s">
        <v>32</v>
      </c>
      <c r="C42" s="4" t="s">
        <v>45</v>
      </c>
      <c r="D42" s="10" t="s">
        <v>59</v>
      </c>
      <c r="E42" s="4" t="s">
        <v>25</v>
      </c>
      <c r="F42" s="4">
        <v>36.799999999999997</v>
      </c>
      <c r="G42" s="4">
        <v>38.4</v>
      </c>
      <c r="H42" s="4">
        <v>37.9</v>
      </c>
      <c r="I42" s="4">
        <v>0.5</v>
      </c>
      <c r="J42" s="4">
        <v>0.5</v>
      </c>
      <c r="K42" s="4">
        <v>-1</v>
      </c>
      <c r="L42" s="4">
        <v>-0.5</v>
      </c>
      <c r="M42" s="4">
        <v>-0.5</v>
      </c>
      <c r="N42" s="4">
        <v>-0.5</v>
      </c>
      <c r="O42" s="4">
        <v>-0.5</v>
      </c>
      <c r="P42" s="4">
        <v>30.12</v>
      </c>
      <c r="Q42" s="4">
        <v>30.49</v>
      </c>
      <c r="R42" s="4">
        <v>0</v>
      </c>
      <c r="S42" s="4">
        <v>1</v>
      </c>
      <c r="T42" s="4">
        <v>0</v>
      </c>
      <c r="U42" s="4">
        <v>-0.5</v>
      </c>
      <c r="V42" s="4">
        <v>1</v>
      </c>
      <c r="W42" s="4">
        <v>0.5</v>
      </c>
      <c r="X42" s="4">
        <v>-0.5</v>
      </c>
      <c r="Y42" s="4">
        <v>0</v>
      </c>
      <c r="Z42" s="4">
        <v>0.5</v>
      </c>
      <c r="AA42" s="4">
        <v>0</v>
      </c>
      <c r="AB42" s="4">
        <v>-0.5</v>
      </c>
      <c r="AC42" s="4">
        <v>0.5</v>
      </c>
      <c r="AD42" s="4">
        <v>0.5</v>
      </c>
      <c r="AE42" s="4">
        <v>-0.5</v>
      </c>
      <c r="AF42" s="4">
        <v>31.85</v>
      </c>
      <c r="AG42" s="4">
        <v>32.619999999999997</v>
      </c>
      <c r="AH42">
        <f t="shared" si="0"/>
        <v>1.7300000000000004</v>
      </c>
      <c r="AI42">
        <f t="shared" si="1"/>
        <v>2.129999999999999</v>
      </c>
    </row>
    <row r="43" spans="1:35" ht="12.45">
      <c r="A43" s="3">
        <v>44267.699240381946</v>
      </c>
      <c r="B43" s="4" t="s">
        <v>31</v>
      </c>
      <c r="C43" s="4" t="s">
        <v>45</v>
      </c>
      <c r="D43" s="10" t="s">
        <v>57</v>
      </c>
      <c r="E43" s="4" t="s">
        <v>25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>
        <v>0</v>
      </c>
      <c r="S43" s="4">
        <v>1</v>
      </c>
      <c r="T43" s="4">
        <v>0</v>
      </c>
      <c r="U43" s="4">
        <v>1</v>
      </c>
      <c r="V43" s="4">
        <v>1</v>
      </c>
      <c r="W43" s="4">
        <v>1</v>
      </c>
      <c r="X43" s="4">
        <v>0.5</v>
      </c>
      <c r="Y43" s="4">
        <v>0.5</v>
      </c>
      <c r="Z43" s="4">
        <v>1.5</v>
      </c>
      <c r="AA43" s="4">
        <v>0.5</v>
      </c>
      <c r="AB43" s="4">
        <v>1.5</v>
      </c>
      <c r="AC43" s="4">
        <v>1.5</v>
      </c>
      <c r="AD43" s="4">
        <v>1</v>
      </c>
      <c r="AE43" s="4">
        <v>0.5</v>
      </c>
      <c r="AF43" s="4">
        <v>37.299999999999997</v>
      </c>
      <c r="AG43" s="4">
        <v>38</v>
      </c>
      <c r="AH43" s="13"/>
      <c r="AI43" s="13"/>
    </row>
    <row r="44" spans="1:35" ht="12.45">
      <c r="A44" s="3">
        <v>44267.706090555555</v>
      </c>
      <c r="B44" s="4" t="s">
        <v>32</v>
      </c>
      <c r="C44" s="4" t="s">
        <v>45</v>
      </c>
      <c r="D44" s="10" t="s">
        <v>59</v>
      </c>
      <c r="E44" s="4" t="s">
        <v>24</v>
      </c>
      <c r="F44" s="4">
        <v>35.1</v>
      </c>
      <c r="G44" s="4">
        <v>36.6</v>
      </c>
      <c r="H44" s="4">
        <v>35.5</v>
      </c>
      <c r="I44" s="4">
        <v>0.5</v>
      </c>
      <c r="J44" s="4">
        <v>0.5</v>
      </c>
      <c r="K44" s="4">
        <v>-0.5</v>
      </c>
      <c r="L44" s="4">
        <v>-1</v>
      </c>
      <c r="M44" s="4">
        <v>-1</v>
      </c>
      <c r="N44" s="4">
        <v>-1</v>
      </c>
      <c r="O44" s="4">
        <v>-1</v>
      </c>
      <c r="P44" s="4">
        <v>29.79</v>
      </c>
      <c r="Q44" s="4">
        <v>30.28</v>
      </c>
      <c r="R44" s="4">
        <v>0</v>
      </c>
      <c r="S44" s="4">
        <v>1</v>
      </c>
      <c r="T44" s="4">
        <v>0</v>
      </c>
      <c r="U44" s="4">
        <v>-0.5</v>
      </c>
      <c r="V44" s="4">
        <v>1</v>
      </c>
      <c r="W44" s="4">
        <v>1</v>
      </c>
      <c r="X44" s="4">
        <v>-0.5</v>
      </c>
      <c r="Y44" s="4">
        <v>0</v>
      </c>
      <c r="Z44" s="4">
        <v>0.5</v>
      </c>
      <c r="AA44" s="4">
        <v>-0.5</v>
      </c>
      <c r="AB44" s="4">
        <v>0</v>
      </c>
      <c r="AC44" s="4">
        <v>0.5</v>
      </c>
      <c r="AD44" s="4">
        <v>0.5</v>
      </c>
      <c r="AE44" s="4">
        <v>0.5</v>
      </c>
      <c r="AF44" s="4">
        <v>32.64</v>
      </c>
      <c r="AG44" s="4">
        <v>33.369999999999997</v>
      </c>
      <c r="AH44">
        <f t="shared" si="0"/>
        <v>2.8500000000000014</v>
      </c>
      <c r="AI44">
        <f t="shared" si="1"/>
        <v>3.0899999999999963</v>
      </c>
    </row>
    <row r="45" spans="1:35" ht="12.45">
      <c r="A45" s="3">
        <v>44267.713009502317</v>
      </c>
      <c r="B45" s="4" t="s">
        <v>31</v>
      </c>
      <c r="C45" s="4" t="s">
        <v>45</v>
      </c>
      <c r="D45" s="10" t="s">
        <v>57</v>
      </c>
      <c r="E45" s="4" t="s">
        <v>24</v>
      </c>
      <c r="F45" s="4">
        <v>33.1</v>
      </c>
      <c r="G45" s="4">
        <v>30.8</v>
      </c>
      <c r="H45" s="4">
        <v>31.6</v>
      </c>
      <c r="I45" s="4">
        <v>-0.5</v>
      </c>
      <c r="J45" s="4">
        <v>0</v>
      </c>
      <c r="K45" s="4">
        <v>0.5</v>
      </c>
      <c r="L45" s="4">
        <v>0</v>
      </c>
      <c r="M45" s="4">
        <v>0</v>
      </c>
      <c r="N45" s="4">
        <v>0</v>
      </c>
      <c r="O45" s="4">
        <v>0</v>
      </c>
      <c r="P45" s="4">
        <v>34.1</v>
      </c>
      <c r="Q45" s="4">
        <v>33.700000000000003</v>
      </c>
      <c r="R45" s="4">
        <v>0</v>
      </c>
      <c r="S45" s="4">
        <v>1</v>
      </c>
      <c r="T45" s="4">
        <v>0</v>
      </c>
      <c r="U45" s="4">
        <v>0.5</v>
      </c>
      <c r="V45" s="4">
        <v>1.5</v>
      </c>
      <c r="W45" s="4">
        <v>1</v>
      </c>
      <c r="X45" s="4">
        <v>1</v>
      </c>
      <c r="Y45" s="4">
        <v>0.5</v>
      </c>
      <c r="Z45" s="4">
        <v>1</v>
      </c>
      <c r="AA45" s="4">
        <v>0.5</v>
      </c>
      <c r="AB45" s="4">
        <v>1</v>
      </c>
      <c r="AC45" s="4">
        <v>1</v>
      </c>
      <c r="AD45" s="4">
        <v>0.5</v>
      </c>
      <c r="AE45" s="4">
        <v>1</v>
      </c>
      <c r="AF45" s="4">
        <v>36.9</v>
      </c>
      <c r="AG45" s="4">
        <v>37.700000000000003</v>
      </c>
      <c r="AH45">
        <f t="shared" si="0"/>
        <v>2.7999999999999972</v>
      </c>
      <c r="AI45">
        <f t="shared" si="1"/>
        <v>4</v>
      </c>
    </row>
    <row r="46" spans="1:35" ht="12.45">
      <c r="A46" s="3">
        <v>44268.453052245372</v>
      </c>
      <c r="B46" s="4" t="s">
        <v>27</v>
      </c>
      <c r="C46" s="4" t="s">
        <v>45</v>
      </c>
      <c r="D46" s="10" t="s">
        <v>59</v>
      </c>
      <c r="E46" s="4" t="s">
        <v>23</v>
      </c>
      <c r="F46" s="4">
        <v>31.7</v>
      </c>
      <c r="G46" s="4">
        <v>32.4</v>
      </c>
      <c r="H46" s="4">
        <v>32.5</v>
      </c>
      <c r="I46" s="4">
        <v>-1</v>
      </c>
      <c r="J46" s="4">
        <v>-0.5</v>
      </c>
      <c r="K46" s="4">
        <v>2</v>
      </c>
      <c r="L46" s="4">
        <v>-0.5</v>
      </c>
      <c r="M46" s="4">
        <v>-0.5</v>
      </c>
      <c r="N46" s="4">
        <v>1</v>
      </c>
      <c r="O46" s="4">
        <v>1</v>
      </c>
      <c r="P46" s="4">
        <v>29.51</v>
      </c>
      <c r="Q46" s="4">
        <v>28.02</v>
      </c>
      <c r="R46" s="4">
        <v>0</v>
      </c>
      <c r="S46" s="4">
        <v>0.5</v>
      </c>
      <c r="T46" s="4">
        <v>0</v>
      </c>
      <c r="U46" s="4">
        <v>1</v>
      </c>
      <c r="V46" s="4">
        <v>1.5</v>
      </c>
      <c r="W46" s="4">
        <v>1</v>
      </c>
      <c r="X46" s="4">
        <v>0.5</v>
      </c>
      <c r="Y46" s="4">
        <v>0.5</v>
      </c>
      <c r="Z46" s="4">
        <v>1</v>
      </c>
      <c r="AA46" s="4">
        <v>1</v>
      </c>
      <c r="AB46" s="4">
        <v>1</v>
      </c>
      <c r="AC46" s="4">
        <v>1</v>
      </c>
      <c r="AD46" s="4">
        <v>0.5</v>
      </c>
      <c r="AE46" s="4">
        <v>1</v>
      </c>
      <c r="AF46" s="4">
        <v>31.78</v>
      </c>
      <c r="AG46" s="4">
        <v>31.69</v>
      </c>
      <c r="AH46">
        <f t="shared" si="0"/>
        <v>2.2699999999999996</v>
      </c>
      <c r="AI46">
        <f t="shared" si="1"/>
        <v>3.6700000000000017</v>
      </c>
    </row>
    <row r="47" spans="1:35" ht="12.45">
      <c r="A47" s="3">
        <v>44268.460285810186</v>
      </c>
      <c r="B47" s="4" t="s">
        <v>37</v>
      </c>
      <c r="C47" s="4" t="s">
        <v>45</v>
      </c>
      <c r="D47" s="10" t="s">
        <v>57</v>
      </c>
      <c r="E47" s="4" t="s">
        <v>23</v>
      </c>
      <c r="F47" s="4">
        <v>33.9</v>
      </c>
      <c r="G47" s="4">
        <v>33.4</v>
      </c>
      <c r="H47" s="4">
        <v>35</v>
      </c>
      <c r="I47" s="4">
        <v>-0.5</v>
      </c>
      <c r="J47" s="4">
        <v>0</v>
      </c>
      <c r="K47" s="4">
        <v>0.5</v>
      </c>
      <c r="L47" s="4">
        <v>0</v>
      </c>
      <c r="M47" s="4">
        <v>0</v>
      </c>
      <c r="N47" s="4">
        <v>0</v>
      </c>
      <c r="O47" s="4">
        <v>0</v>
      </c>
      <c r="P47" s="4">
        <v>31.77</v>
      </c>
      <c r="Q47" s="4">
        <v>31.77</v>
      </c>
      <c r="R47" s="4">
        <v>1</v>
      </c>
      <c r="S47" s="4">
        <v>1</v>
      </c>
      <c r="T47" s="4">
        <v>0</v>
      </c>
      <c r="U47" s="4">
        <v>0</v>
      </c>
      <c r="V47" s="4">
        <v>0.5</v>
      </c>
      <c r="W47" s="4">
        <v>0.5</v>
      </c>
      <c r="X47" s="4">
        <v>0</v>
      </c>
      <c r="Y47" s="4">
        <v>2</v>
      </c>
      <c r="Z47" s="4">
        <v>2.5</v>
      </c>
      <c r="AA47" s="4">
        <v>-1</v>
      </c>
      <c r="AB47" s="4">
        <v>-1</v>
      </c>
      <c r="AC47" s="4">
        <v>0.5</v>
      </c>
      <c r="AD47" s="4">
        <v>0.5</v>
      </c>
      <c r="AE47" s="4">
        <v>0</v>
      </c>
      <c r="AF47" s="4">
        <v>35.24</v>
      </c>
      <c r="AG47" s="4">
        <v>34.909999999999997</v>
      </c>
      <c r="AH47">
        <f t="shared" si="0"/>
        <v>3.4700000000000024</v>
      </c>
      <c r="AI47">
        <f t="shared" si="1"/>
        <v>3.139999999999997</v>
      </c>
    </row>
    <row r="48" spans="1:35" ht="12.45">
      <c r="A48" s="3">
        <v>44268.466936331017</v>
      </c>
      <c r="B48" s="4" t="s">
        <v>27</v>
      </c>
      <c r="C48" s="4" t="s">
        <v>45</v>
      </c>
      <c r="D48" s="10" t="s">
        <v>59</v>
      </c>
      <c r="E48" s="4" t="s">
        <v>25</v>
      </c>
      <c r="F48" s="4">
        <v>32.9</v>
      </c>
      <c r="G48" s="4">
        <v>33.5</v>
      </c>
      <c r="H48" s="4">
        <v>31.1</v>
      </c>
      <c r="I48" s="4">
        <v>-1.5</v>
      </c>
      <c r="J48" s="4">
        <v>-1</v>
      </c>
      <c r="K48" s="4">
        <v>0</v>
      </c>
      <c r="L48" s="4">
        <v>-1.5</v>
      </c>
      <c r="M48" s="4">
        <v>-1.5</v>
      </c>
      <c r="N48" s="4">
        <v>-0.5</v>
      </c>
      <c r="O48" s="4">
        <v>-0.5</v>
      </c>
      <c r="P48" s="4">
        <v>29.16</v>
      </c>
      <c r="Q48" s="4">
        <v>28.52</v>
      </c>
      <c r="R48" s="4">
        <v>2</v>
      </c>
      <c r="S48" s="4">
        <v>2</v>
      </c>
      <c r="T48" s="4">
        <v>1</v>
      </c>
      <c r="U48" s="4">
        <v>1</v>
      </c>
      <c r="V48" s="4">
        <v>0.5</v>
      </c>
      <c r="W48" s="4">
        <v>0.5</v>
      </c>
      <c r="X48" s="4">
        <v>0</v>
      </c>
      <c r="Y48" s="4">
        <v>2</v>
      </c>
      <c r="Z48" s="4">
        <v>2</v>
      </c>
      <c r="AA48" s="4">
        <v>1.5</v>
      </c>
      <c r="AB48" s="4">
        <v>1.5</v>
      </c>
      <c r="AC48" s="4">
        <v>0</v>
      </c>
      <c r="AD48" s="4">
        <v>0</v>
      </c>
      <c r="AE48" s="4">
        <v>0</v>
      </c>
      <c r="AF48" s="4">
        <v>32.75</v>
      </c>
      <c r="AG48" s="4">
        <v>32.409999999999997</v>
      </c>
      <c r="AH48">
        <f t="shared" si="0"/>
        <v>3.59</v>
      </c>
      <c r="AI48">
        <f t="shared" si="1"/>
        <v>3.889999999999997</v>
      </c>
    </row>
    <row r="49" spans="1:35" ht="12.45">
      <c r="A49" s="3">
        <v>44268.473876446762</v>
      </c>
      <c r="B49" s="4" t="s">
        <v>46</v>
      </c>
      <c r="C49" s="4" t="s">
        <v>45</v>
      </c>
      <c r="D49" s="10" t="s">
        <v>57</v>
      </c>
      <c r="E49" s="4" t="s">
        <v>25</v>
      </c>
      <c r="F49" s="4">
        <v>36.1</v>
      </c>
      <c r="G49" s="4">
        <v>35.299999999999997</v>
      </c>
      <c r="H49" s="4">
        <v>36</v>
      </c>
      <c r="I49" s="4">
        <v>-0.5</v>
      </c>
      <c r="J49" s="4">
        <v>-0.5</v>
      </c>
      <c r="K49" s="4">
        <v>1</v>
      </c>
      <c r="L49" s="4">
        <v>-1</v>
      </c>
      <c r="M49" s="4">
        <v>-1</v>
      </c>
      <c r="N49" s="4">
        <v>0</v>
      </c>
      <c r="O49" s="4">
        <v>0</v>
      </c>
      <c r="P49" s="4">
        <v>32.74</v>
      </c>
      <c r="Q49" s="4">
        <v>32.78</v>
      </c>
      <c r="R49" s="4">
        <v>1</v>
      </c>
      <c r="S49" s="4">
        <v>2</v>
      </c>
      <c r="T49" s="4">
        <v>0</v>
      </c>
      <c r="U49" s="4">
        <v>0</v>
      </c>
      <c r="V49" s="4">
        <v>1</v>
      </c>
      <c r="W49" s="4">
        <v>1</v>
      </c>
      <c r="X49" s="4">
        <v>0</v>
      </c>
      <c r="Y49" s="4">
        <v>2</v>
      </c>
      <c r="Z49" s="4">
        <v>2</v>
      </c>
      <c r="AA49" s="4">
        <v>-1</v>
      </c>
      <c r="AB49" s="4">
        <v>-1</v>
      </c>
      <c r="AC49" s="4">
        <v>0</v>
      </c>
      <c r="AD49" s="4">
        <v>0</v>
      </c>
      <c r="AE49" s="4">
        <v>0</v>
      </c>
      <c r="AF49" s="4">
        <v>35.130000000000003</v>
      </c>
      <c r="AG49" s="4">
        <v>36.65</v>
      </c>
      <c r="AH49">
        <f t="shared" si="0"/>
        <v>2.3900000000000006</v>
      </c>
      <c r="AI49">
        <f t="shared" si="1"/>
        <v>3.8699999999999974</v>
      </c>
    </row>
    <row r="50" spans="1:35" ht="12.45">
      <c r="A50" s="3">
        <v>44268.480835405091</v>
      </c>
      <c r="B50" s="4" t="s">
        <v>27</v>
      </c>
      <c r="C50" s="4" t="s">
        <v>45</v>
      </c>
      <c r="D50" s="10" t="s">
        <v>59</v>
      </c>
      <c r="E50" s="4" t="s">
        <v>24</v>
      </c>
      <c r="F50" s="4">
        <v>33.6</v>
      </c>
      <c r="G50" s="4">
        <v>33</v>
      </c>
      <c r="H50" s="4">
        <v>31.9</v>
      </c>
      <c r="I50" s="4">
        <v>-1</v>
      </c>
      <c r="J50" s="4">
        <v>-0.5</v>
      </c>
      <c r="K50" s="4">
        <v>0</v>
      </c>
      <c r="L50" s="4">
        <v>-1</v>
      </c>
      <c r="M50" s="4">
        <v>-1</v>
      </c>
      <c r="N50" s="4">
        <v>0</v>
      </c>
      <c r="O50" s="4">
        <v>0</v>
      </c>
      <c r="P50" s="4">
        <v>29.67</v>
      </c>
      <c r="Q50" s="4">
        <v>29.06</v>
      </c>
      <c r="R50" s="4">
        <v>0</v>
      </c>
      <c r="S50" s="4">
        <v>2</v>
      </c>
      <c r="T50" s="4">
        <v>0</v>
      </c>
      <c r="U50" s="4">
        <v>1</v>
      </c>
      <c r="V50" s="4">
        <v>2</v>
      </c>
      <c r="W50" s="4">
        <v>1</v>
      </c>
      <c r="X50" s="4">
        <v>1</v>
      </c>
      <c r="Y50" s="4">
        <v>1</v>
      </c>
      <c r="Z50" s="4">
        <v>0.5</v>
      </c>
      <c r="AA50" s="4">
        <v>1</v>
      </c>
      <c r="AB50" s="4">
        <v>1</v>
      </c>
      <c r="AC50" s="4">
        <v>0.5</v>
      </c>
      <c r="AD50" s="4">
        <v>0.5</v>
      </c>
      <c r="AE50" s="4">
        <v>0</v>
      </c>
      <c r="AF50" s="4">
        <v>32.35</v>
      </c>
      <c r="AG50" s="4">
        <v>33.5</v>
      </c>
      <c r="AH50">
        <f t="shared" si="0"/>
        <v>2.6799999999999997</v>
      </c>
      <c r="AI50">
        <f t="shared" si="1"/>
        <v>4.4400000000000013</v>
      </c>
    </row>
    <row r="51" spans="1:35" ht="12.45">
      <c r="A51" s="3">
        <v>44268.487827534722</v>
      </c>
      <c r="B51" s="4" t="s">
        <v>47</v>
      </c>
      <c r="C51" s="4" t="s">
        <v>45</v>
      </c>
      <c r="D51" s="10" t="s">
        <v>57</v>
      </c>
      <c r="E51" s="4" t="s">
        <v>24</v>
      </c>
      <c r="F51" s="4">
        <v>33.799999999999997</v>
      </c>
      <c r="G51" s="4">
        <v>34</v>
      </c>
      <c r="H51" s="4">
        <v>33.6</v>
      </c>
      <c r="I51" s="4">
        <v>-1</v>
      </c>
      <c r="J51" s="4">
        <v>-0.5</v>
      </c>
      <c r="K51" s="4">
        <v>1</v>
      </c>
      <c r="L51" s="4">
        <v>0</v>
      </c>
      <c r="M51" s="4">
        <v>0</v>
      </c>
      <c r="N51" s="4">
        <v>0</v>
      </c>
      <c r="O51" s="4">
        <v>0</v>
      </c>
      <c r="P51" s="4">
        <v>32.450000000000003</v>
      </c>
      <c r="Q51" s="4">
        <v>32.44</v>
      </c>
      <c r="R51" s="4">
        <v>0.5</v>
      </c>
      <c r="S51" s="4">
        <v>1</v>
      </c>
      <c r="T51" s="4">
        <v>0</v>
      </c>
      <c r="U51" s="4">
        <v>0</v>
      </c>
      <c r="V51" s="4">
        <v>1</v>
      </c>
      <c r="W51" s="4">
        <v>1</v>
      </c>
      <c r="X51" s="4">
        <v>0</v>
      </c>
      <c r="Y51" s="4">
        <v>1</v>
      </c>
      <c r="Z51" s="4">
        <v>1.5</v>
      </c>
      <c r="AA51" s="4">
        <v>0</v>
      </c>
      <c r="AB51" s="4">
        <v>0</v>
      </c>
      <c r="AC51" s="4">
        <v>0.5</v>
      </c>
      <c r="AD51" s="4">
        <v>0.5</v>
      </c>
      <c r="AE51" s="4">
        <v>0</v>
      </c>
      <c r="AF51" s="4">
        <v>34.909999999999997</v>
      </c>
      <c r="AG51" s="4">
        <v>35.369999999999997</v>
      </c>
      <c r="AH51">
        <f t="shared" si="0"/>
        <v>2.4599999999999937</v>
      </c>
      <c r="AI51">
        <f t="shared" si="1"/>
        <v>2.9299999999999997</v>
      </c>
    </row>
    <row r="52" spans="1:35" ht="12.45">
      <c r="A52" s="3">
        <v>44268.569257754629</v>
      </c>
      <c r="B52" s="4" t="s">
        <v>34</v>
      </c>
      <c r="C52" s="4" t="s">
        <v>45</v>
      </c>
      <c r="D52" s="10" t="s">
        <v>59</v>
      </c>
      <c r="E52" s="4" t="s">
        <v>23</v>
      </c>
      <c r="F52" s="4">
        <v>27.3</v>
      </c>
      <c r="G52" s="4">
        <v>30.7</v>
      </c>
      <c r="H52" s="4">
        <v>30.3</v>
      </c>
      <c r="I52" s="4">
        <v>0</v>
      </c>
      <c r="J52" s="4">
        <v>0</v>
      </c>
      <c r="K52" s="4">
        <v>1</v>
      </c>
      <c r="L52" s="4">
        <v>0</v>
      </c>
      <c r="M52" s="4">
        <v>0</v>
      </c>
      <c r="N52" s="4">
        <v>0</v>
      </c>
      <c r="O52" s="4">
        <v>0</v>
      </c>
      <c r="P52" s="4">
        <v>32.71</v>
      </c>
      <c r="Q52" s="4">
        <v>32.97</v>
      </c>
      <c r="R52" s="4">
        <v>1</v>
      </c>
      <c r="S52" s="4">
        <v>1</v>
      </c>
      <c r="T52" s="4">
        <v>0</v>
      </c>
      <c r="U52" s="4">
        <v>0</v>
      </c>
      <c r="V52" s="4">
        <v>-1</v>
      </c>
      <c r="W52" s="4">
        <v>-0.5</v>
      </c>
      <c r="X52" s="4">
        <v>0</v>
      </c>
      <c r="Y52" s="4">
        <v>1</v>
      </c>
      <c r="Z52" s="4">
        <v>0.5</v>
      </c>
      <c r="AA52" s="4">
        <v>-1</v>
      </c>
      <c r="AB52" s="4">
        <v>-0.5</v>
      </c>
      <c r="AC52" s="4">
        <v>-1</v>
      </c>
      <c r="AD52" s="4">
        <v>-1</v>
      </c>
      <c r="AE52" s="4">
        <v>1</v>
      </c>
      <c r="AF52" s="4">
        <v>36.11</v>
      </c>
      <c r="AG52" s="4">
        <v>36.03</v>
      </c>
      <c r="AH52">
        <f t="shared" si="0"/>
        <v>3.3999999999999986</v>
      </c>
      <c r="AI52">
        <f t="shared" si="1"/>
        <v>3.0600000000000023</v>
      </c>
    </row>
    <row r="53" spans="1:35" ht="12.45">
      <c r="A53" s="3">
        <v>44268.575960439819</v>
      </c>
      <c r="B53" s="4" t="s">
        <v>28</v>
      </c>
      <c r="C53" s="4" t="s">
        <v>45</v>
      </c>
      <c r="D53" s="10" t="s">
        <v>59</v>
      </c>
      <c r="E53" s="4" t="s">
        <v>23</v>
      </c>
      <c r="F53" s="4">
        <v>46.2</v>
      </c>
      <c r="G53" s="4">
        <v>48.8</v>
      </c>
      <c r="H53" s="4">
        <v>47.6</v>
      </c>
      <c r="I53" s="4">
        <v>-1</v>
      </c>
      <c r="J53" s="4">
        <v>0</v>
      </c>
      <c r="K53" s="4">
        <v>1.5</v>
      </c>
      <c r="L53" s="4">
        <v>0</v>
      </c>
      <c r="M53" s="4">
        <v>0</v>
      </c>
      <c r="N53" s="4">
        <v>1</v>
      </c>
      <c r="O53" s="4">
        <v>1</v>
      </c>
      <c r="P53" s="4">
        <v>33.28</v>
      </c>
      <c r="Q53" s="4">
        <v>33.18</v>
      </c>
      <c r="R53" s="4">
        <v>0.5</v>
      </c>
      <c r="S53" s="4">
        <v>1</v>
      </c>
      <c r="T53" s="4">
        <v>0</v>
      </c>
      <c r="U53" s="4">
        <v>0</v>
      </c>
      <c r="V53" s="4">
        <v>1</v>
      </c>
      <c r="W53" s="4">
        <v>0.5</v>
      </c>
      <c r="X53" s="4">
        <v>0</v>
      </c>
      <c r="Y53" s="4">
        <v>0.5</v>
      </c>
      <c r="Z53" s="4">
        <v>1.5</v>
      </c>
      <c r="AA53" s="4">
        <v>0.5</v>
      </c>
      <c r="AB53" s="4">
        <v>0.5</v>
      </c>
      <c r="AC53" s="4">
        <v>1.5</v>
      </c>
      <c r="AD53" s="4">
        <v>0.5</v>
      </c>
      <c r="AE53" s="4">
        <v>0</v>
      </c>
      <c r="AF53" s="4">
        <v>36.29</v>
      </c>
      <c r="AG53" s="4">
        <v>36.020000000000003</v>
      </c>
      <c r="AH53">
        <f t="shared" si="0"/>
        <v>3.009999999999998</v>
      </c>
      <c r="AI53">
        <f t="shared" si="1"/>
        <v>2.8400000000000034</v>
      </c>
    </row>
    <row r="54" spans="1:35" ht="12.45">
      <c r="A54" s="3">
        <v>44268.58323103009</v>
      </c>
      <c r="B54" s="4" t="s">
        <v>34</v>
      </c>
      <c r="C54" s="4" t="s">
        <v>45</v>
      </c>
      <c r="D54" s="10" t="s">
        <v>59</v>
      </c>
      <c r="E54" s="4" t="s">
        <v>25</v>
      </c>
      <c r="F54" s="4">
        <v>29.1</v>
      </c>
      <c r="G54" s="4">
        <v>28.5</v>
      </c>
      <c r="H54" s="4">
        <v>28.6</v>
      </c>
      <c r="I54" s="4">
        <v>-0.5</v>
      </c>
      <c r="J54" s="4">
        <v>-0.5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33.92</v>
      </c>
      <c r="Q54" s="4">
        <v>33.53</v>
      </c>
      <c r="R54" s="4">
        <v>1</v>
      </c>
      <c r="S54" s="4">
        <v>2</v>
      </c>
      <c r="T54" s="4">
        <v>-0.5</v>
      </c>
      <c r="U54" s="4">
        <v>-1.5</v>
      </c>
      <c r="V54" s="4">
        <v>2</v>
      </c>
      <c r="W54" s="4">
        <v>2</v>
      </c>
      <c r="X54" s="4">
        <v>0</v>
      </c>
      <c r="Y54" s="4">
        <v>2</v>
      </c>
      <c r="Z54" s="4">
        <v>2.5</v>
      </c>
      <c r="AA54" s="4">
        <v>-1</v>
      </c>
      <c r="AB54" s="4">
        <v>-1.5</v>
      </c>
      <c r="AC54" s="4">
        <v>2.5</v>
      </c>
      <c r="AD54" s="4">
        <v>2</v>
      </c>
      <c r="AE54" s="4">
        <v>-1</v>
      </c>
      <c r="AF54" s="4">
        <v>36.56</v>
      </c>
      <c r="AG54" s="4">
        <v>38.450000000000003</v>
      </c>
      <c r="AH54">
        <f t="shared" si="0"/>
        <v>2.6400000000000006</v>
      </c>
      <c r="AI54">
        <f t="shared" si="1"/>
        <v>4.9200000000000017</v>
      </c>
    </row>
    <row r="55" spans="1:35" ht="12.45">
      <c r="A55" s="3">
        <v>44268.589950034722</v>
      </c>
      <c r="B55" s="4" t="s">
        <v>28</v>
      </c>
      <c r="C55" s="4" t="s">
        <v>45</v>
      </c>
      <c r="D55" s="10" t="s">
        <v>59</v>
      </c>
      <c r="E55" s="4" t="s">
        <v>25</v>
      </c>
      <c r="F55" s="4">
        <v>46.6</v>
      </c>
      <c r="G55" s="4">
        <v>47.1</v>
      </c>
      <c r="H55" s="4">
        <v>46.7</v>
      </c>
      <c r="I55" s="4">
        <v>-0.5</v>
      </c>
      <c r="J55" s="4">
        <v>0</v>
      </c>
      <c r="K55" s="4">
        <v>2</v>
      </c>
      <c r="L55" s="4">
        <v>0</v>
      </c>
      <c r="M55" s="4">
        <v>0</v>
      </c>
      <c r="N55" s="4">
        <v>0.5</v>
      </c>
      <c r="O55" s="4">
        <v>0.5</v>
      </c>
      <c r="P55" s="4">
        <v>33.76</v>
      </c>
      <c r="Q55" s="4">
        <v>33.89</v>
      </c>
      <c r="R55" s="4">
        <v>0.5</v>
      </c>
      <c r="S55" s="4">
        <v>2</v>
      </c>
      <c r="T55" s="4">
        <v>-0.5</v>
      </c>
      <c r="U55" s="4">
        <v>-1.5</v>
      </c>
      <c r="V55" s="4">
        <v>2</v>
      </c>
      <c r="W55" s="4">
        <v>2</v>
      </c>
      <c r="X55" s="4">
        <v>-1</v>
      </c>
      <c r="Y55" s="4">
        <v>1</v>
      </c>
      <c r="Z55" s="4">
        <v>2</v>
      </c>
      <c r="AA55" s="4">
        <v>-0.5</v>
      </c>
      <c r="AB55" s="4">
        <v>-1</v>
      </c>
      <c r="AC55" s="4">
        <v>2</v>
      </c>
      <c r="AD55" s="4">
        <v>1.5</v>
      </c>
      <c r="AE55" s="4">
        <v>-0.5</v>
      </c>
      <c r="AF55" s="4">
        <v>36.72</v>
      </c>
      <c r="AG55" s="4">
        <v>38</v>
      </c>
      <c r="AH55">
        <f t="shared" si="0"/>
        <v>2.9600000000000009</v>
      </c>
      <c r="AI55">
        <f t="shared" si="1"/>
        <v>4.1099999999999994</v>
      </c>
    </row>
    <row r="56" spans="1:35" ht="12.45">
      <c r="A56" s="3">
        <v>44268.596926412036</v>
      </c>
      <c r="B56" s="4" t="s">
        <v>34</v>
      </c>
      <c r="C56" s="4" t="s">
        <v>45</v>
      </c>
      <c r="D56" s="10" t="s">
        <v>59</v>
      </c>
      <c r="E56" s="4" t="s">
        <v>24</v>
      </c>
      <c r="F56" s="4">
        <v>30.8</v>
      </c>
      <c r="G56" s="4">
        <v>27</v>
      </c>
      <c r="H56" s="4">
        <v>31.7</v>
      </c>
      <c r="I56" s="4">
        <v>-0.5</v>
      </c>
      <c r="J56" s="4">
        <v>-0.5</v>
      </c>
      <c r="K56" s="4">
        <v>0.5</v>
      </c>
      <c r="L56" s="4">
        <v>0</v>
      </c>
      <c r="M56" s="4">
        <v>0</v>
      </c>
      <c r="N56" s="4">
        <v>0</v>
      </c>
      <c r="O56" s="4">
        <v>0</v>
      </c>
      <c r="P56" s="4">
        <v>32.9</v>
      </c>
      <c r="Q56" s="4">
        <v>32.69</v>
      </c>
      <c r="R56" s="4">
        <v>0.5</v>
      </c>
      <c r="S56" s="4">
        <v>2</v>
      </c>
      <c r="T56" s="4">
        <v>0</v>
      </c>
      <c r="U56" s="4">
        <v>-0.5</v>
      </c>
      <c r="V56" s="4">
        <v>2</v>
      </c>
      <c r="W56" s="4">
        <v>1.5</v>
      </c>
      <c r="X56" s="4">
        <v>-1</v>
      </c>
      <c r="Y56" s="4">
        <v>1</v>
      </c>
      <c r="Z56" s="4">
        <v>2</v>
      </c>
      <c r="AA56" s="4">
        <v>0.5</v>
      </c>
      <c r="AB56" s="4">
        <v>-1</v>
      </c>
      <c r="AC56" s="4">
        <v>2</v>
      </c>
      <c r="AD56" s="4">
        <v>2</v>
      </c>
      <c r="AE56" s="4">
        <v>-1</v>
      </c>
      <c r="AF56" s="4">
        <v>35.090000000000003</v>
      </c>
      <c r="AG56" s="4">
        <v>36.58</v>
      </c>
      <c r="AH56">
        <f t="shared" si="0"/>
        <v>2.1900000000000048</v>
      </c>
      <c r="AI56">
        <f t="shared" si="1"/>
        <v>3.8900000000000006</v>
      </c>
    </row>
    <row r="57" spans="1:35" ht="12.45">
      <c r="A57" s="3">
        <v>44268.603789722227</v>
      </c>
      <c r="B57" s="4" t="s">
        <v>28</v>
      </c>
      <c r="C57" s="4" t="s">
        <v>45</v>
      </c>
      <c r="D57" s="10" t="s">
        <v>59</v>
      </c>
      <c r="E57" s="4" t="s">
        <v>24</v>
      </c>
      <c r="F57" s="4">
        <v>45.2</v>
      </c>
      <c r="G57" s="4">
        <v>46.7</v>
      </c>
      <c r="H57" s="4">
        <v>48.7</v>
      </c>
      <c r="I57" s="4">
        <v>-0.5</v>
      </c>
      <c r="J57" s="4">
        <v>0</v>
      </c>
      <c r="K57" s="4">
        <v>1.5</v>
      </c>
      <c r="L57" s="4">
        <v>0</v>
      </c>
      <c r="M57" s="4">
        <v>0</v>
      </c>
      <c r="N57" s="4">
        <v>0.5</v>
      </c>
      <c r="O57" s="4">
        <v>0.5</v>
      </c>
      <c r="P57" s="4">
        <v>33.35</v>
      </c>
      <c r="Q57" s="4">
        <v>33.46</v>
      </c>
      <c r="R57" s="4">
        <v>0</v>
      </c>
      <c r="S57" s="4">
        <v>1.5</v>
      </c>
      <c r="T57" s="4">
        <v>0.5</v>
      </c>
      <c r="U57" s="4">
        <v>-0.5</v>
      </c>
      <c r="V57" s="4">
        <v>2</v>
      </c>
      <c r="W57" s="4">
        <v>2</v>
      </c>
      <c r="X57" s="4">
        <v>-0.5</v>
      </c>
      <c r="Y57" s="4">
        <v>0</v>
      </c>
      <c r="Z57" s="4">
        <v>1</v>
      </c>
      <c r="AA57" s="4">
        <v>0.5</v>
      </c>
      <c r="AB57" s="4">
        <v>-0.5</v>
      </c>
      <c r="AC57" s="4">
        <v>1</v>
      </c>
      <c r="AD57" s="4">
        <v>1</v>
      </c>
      <c r="AE57" s="4">
        <v>-0.5</v>
      </c>
      <c r="AF57" s="4">
        <v>35.979999999999997</v>
      </c>
      <c r="AG57" s="4">
        <v>36.6</v>
      </c>
      <c r="AH57">
        <f t="shared" si="0"/>
        <v>2.6299999999999955</v>
      </c>
      <c r="AI57">
        <f t="shared" si="1"/>
        <v>3.1400000000000006</v>
      </c>
    </row>
    <row r="58" spans="1:35" ht="12.45">
      <c r="A58" s="3">
        <v>44268.683933657405</v>
      </c>
      <c r="B58" s="4" t="s">
        <v>43</v>
      </c>
      <c r="C58" s="4" t="s">
        <v>45</v>
      </c>
      <c r="D58" s="10" t="s">
        <v>57</v>
      </c>
      <c r="E58" s="4" t="s">
        <v>23</v>
      </c>
      <c r="F58" s="4">
        <v>38</v>
      </c>
      <c r="G58" s="4">
        <v>35.6</v>
      </c>
      <c r="H58" s="4">
        <v>36.6</v>
      </c>
      <c r="I58" s="4">
        <v>-0.5</v>
      </c>
      <c r="J58" s="4">
        <v>0</v>
      </c>
      <c r="K58" s="4">
        <v>2</v>
      </c>
      <c r="L58" s="4">
        <v>0</v>
      </c>
      <c r="M58" s="4">
        <v>0</v>
      </c>
      <c r="N58" s="4">
        <v>0</v>
      </c>
      <c r="O58" s="4">
        <v>0</v>
      </c>
      <c r="P58" s="4">
        <v>33.299999999999997</v>
      </c>
      <c r="Q58" s="4">
        <v>33.76</v>
      </c>
      <c r="R58" s="4">
        <v>1</v>
      </c>
      <c r="S58" s="4">
        <v>1</v>
      </c>
      <c r="T58" s="4">
        <v>-0.5</v>
      </c>
      <c r="U58" s="4">
        <v>-0.5</v>
      </c>
      <c r="V58" s="4">
        <v>0</v>
      </c>
      <c r="W58" s="4">
        <v>0</v>
      </c>
      <c r="X58" s="4">
        <v>0</v>
      </c>
      <c r="Y58" s="4">
        <v>1.5</v>
      </c>
      <c r="Z58" s="4">
        <v>1.5</v>
      </c>
      <c r="AA58" s="4">
        <v>-1.5</v>
      </c>
      <c r="AB58" s="4">
        <v>-1.5</v>
      </c>
      <c r="AC58" s="4">
        <v>0.5</v>
      </c>
      <c r="AD58" s="4">
        <v>0.5</v>
      </c>
      <c r="AE58" s="4">
        <v>0</v>
      </c>
      <c r="AF58" s="4">
        <v>35.92</v>
      </c>
      <c r="AG58" s="4">
        <v>36.880000000000003</v>
      </c>
      <c r="AH58">
        <f t="shared" si="0"/>
        <v>2.6200000000000045</v>
      </c>
      <c r="AI58">
        <f t="shared" si="1"/>
        <v>3.1200000000000045</v>
      </c>
    </row>
    <row r="59" spans="1:35" ht="12.45">
      <c r="A59" s="3">
        <v>44268.690820254633</v>
      </c>
      <c r="B59" s="4" t="s">
        <v>44</v>
      </c>
      <c r="C59" s="4" t="s">
        <v>45</v>
      </c>
      <c r="D59" s="10" t="s">
        <v>57</v>
      </c>
      <c r="E59" s="4" t="s">
        <v>23</v>
      </c>
      <c r="F59" s="4">
        <v>32.5</v>
      </c>
      <c r="G59" s="4">
        <v>34.6</v>
      </c>
      <c r="H59" s="4">
        <v>34.4</v>
      </c>
      <c r="I59" s="4">
        <v>-1</v>
      </c>
      <c r="J59" s="4">
        <v>-0.5</v>
      </c>
      <c r="K59" s="4">
        <v>-0.5</v>
      </c>
      <c r="L59" s="4">
        <v>0.5</v>
      </c>
      <c r="M59" s="4">
        <v>0.5</v>
      </c>
      <c r="N59" s="4">
        <v>0</v>
      </c>
      <c r="O59" s="4">
        <v>0</v>
      </c>
      <c r="P59" s="4">
        <v>33.89</v>
      </c>
      <c r="Q59" s="4">
        <v>33.93</v>
      </c>
      <c r="R59" s="4">
        <v>0.5</v>
      </c>
      <c r="S59" s="4">
        <v>2</v>
      </c>
      <c r="T59" s="4">
        <v>0</v>
      </c>
      <c r="U59" s="4">
        <v>0</v>
      </c>
      <c r="V59" s="4">
        <v>1</v>
      </c>
      <c r="W59" s="4">
        <v>0.5</v>
      </c>
      <c r="X59" s="4">
        <v>-1</v>
      </c>
      <c r="Y59" s="4">
        <v>1</v>
      </c>
      <c r="Z59" s="4">
        <v>2</v>
      </c>
      <c r="AA59" s="4">
        <v>0</v>
      </c>
      <c r="AB59" s="4">
        <v>-1</v>
      </c>
      <c r="AC59" s="4">
        <v>1.5</v>
      </c>
      <c r="AD59" s="4">
        <v>1</v>
      </c>
      <c r="AE59" s="4">
        <v>-1.5</v>
      </c>
      <c r="AF59" s="4">
        <v>36.43</v>
      </c>
      <c r="AG59" s="4">
        <v>37.1</v>
      </c>
      <c r="AH59">
        <f t="shared" si="0"/>
        <v>2.5399999999999991</v>
      </c>
      <c r="AI59">
        <f t="shared" si="1"/>
        <v>3.1700000000000017</v>
      </c>
    </row>
    <row r="60" spans="1:35" ht="12.45">
      <c r="A60" s="3">
        <v>44268.697678622688</v>
      </c>
      <c r="B60" s="4" t="s">
        <v>43</v>
      </c>
      <c r="C60" s="4" t="s">
        <v>45</v>
      </c>
      <c r="D60" s="10" t="s">
        <v>57</v>
      </c>
      <c r="E60" s="4" t="s">
        <v>25</v>
      </c>
      <c r="F60" s="4">
        <v>35.1</v>
      </c>
      <c r="G60" s="4">
        <v>39.799999999999997</v>
      </c>
      <c r="H60" s="4">
        <v>38.700000000000003</v>
      </c>
      <c r="I60" s="4">
        <v>0</v>
      </c>
      <c r="J60" s="4">
        <v>0</v>
      </c>
      <c r="K60" s="4">
        <v>2</v>
      </c>
      <c r="L60" s="4">
        <v>0.5</v>
      </c>
      <c r="M60" s="4">
        <v>0.5</v>
      </c>
      <c r="N60" s="4">
        <v>0</v>
      </c>
      <c r="O60" s="4">
        <v>0</v>
      </c>
      <c r="P60" s="4">
        <v>32.28</v>
      </c>
      <c r="Q60" s="4">
        <v>33.39</v>
      </c>
      <c r="R60" s="4">
        <v>1</v>
      </c>
      <c r="S60" s="4">
        <v>2</v>
      </c>
      <c r="T60" s="4">
        <v>-0.5</v>
      </c>
      <c r="U60" s="4">
        <v>-1</v>
      </c>
      <c r="V60" s="4">
        <v>1.5</v>
      </c>
      <c r="W60" s="4">
        <v>1.5</v>
      </c>
      <c r="X60" s="4">
        <v>-1</v>
      </c>
      <c r="Y60" s="4">
        <v>1</v>
      </c>
      <c r="Z60" s="4">
        <v>2</v>
      </c>
      <c r="AA60" s="4">
        <v>-1</v>
      </c>
      <c r="AB60" s="4">
        <v>-1.5</v>
      </c>
      <c r="AC60" s="4">
        <v>1.5</v>
      </c>
      <c r="AD60" s="4">
        <v>1.5</v>
      </c>
      <c r="AE60" s="4">
        <v>-1</v>
      </c>
      <c r="AF60" s="4">
        <v>36.200000000000003</v>
      </c>
      <c r="AG60" s="4">
        <v>37.4</v>
      </c>
      <c r="AH60">
        <f t="shared" si="0"/>
        <v>3.9200000000000017</v>
      </c>
      <c r="AI60">
        <f t="shared" si="1"/>
        <v>4.009999999999998</v>
      </c>
    </row>
    <row r="61" spans="1:35" ht="12.45">
      <c r="A61" s="3">
        <v>44268.704566805551</v>
      </c>
      <c r="B61" s="4" t="s">
        <v>44</v>
      </c>
      <c r="C61" s="4" t="s">
        <v>45</v>
      </c>
      <c r="D61" s="10" t="s">
        <v>57</v>
      </c>
      <c r="E61" s="4" t="s">
        <v>25</v>
      </c>
      <c r="F61" s="4">
        <v>36.200000000000003</v>
      </c>
      <c r="G61" s="4">
        <v>39.299999999999997</v>
      </c>
      <c r="H61" s="4">
        <v>36.200000000000003</v>
      </c>
      <c r="I61" s="4">
        <v>-1.5</v>
      </c>
      <c r="J61" s="4">
        <v>-1</v>
      </c>
      <c r="K61" s="4">
        <v>2</v>
      </c>
      <c r="L61" s="4">
        <v>0</v>
      </c>
      <c r="M61" s="4">
        <v>0</v>
      </c>
      <c r="N61" s="4">
        <v>0</v>
      </c>
      <c r="O61" s="4">
        <v>0</v>
      </c>
      <c r="P61" s="4">
        <v>33.82</v>
      </c>
      <c r="Q61" s="4">
        <v>34.28</v>
      </c>
      <c r="R61" s="4">
        <v>1</v>
      </c>
      <c r="S61" s="4">
        <v>2.5</v>
      </c>
      <c r="T61" s="4">
        <v>-0.5</v>
      </c>
      <c r="U61" s="4">
        <v>-1</v>
      </c>
      <c r="V61" s="4">
        <v>1.5</v>
      </c>
      <c r="W61" s="4">
        <v>2</v>
      </c>
      <c r="X61" s="4">
        <v>-1</v>
      </c>
      <c r="Y61" s="4">
        <v>2.5</v>
      </c>
      <c r="Z61" s="4">
        <v>3</v>
      </c>
      <c r="AA61" s="4">
        <v>-1</v>
      </c>
      <c r="AB61" s="4">
        <v>-2</v>
      </c>
      <c r="AC61" s="4">
        <v>3</v>
      </c>
      <c r="AD61" s="4">
        <v>2</v>
      </c>
      <c r="AE61" s="4">
        <v>-2</v>
      </c>
      <c r="AF61" s="4">
        <v>36.67</v>
      </c>
      <c r="AG61" s="4">
        <v>38.119999999999997</v>
      </c>
      <c r="AH61">
        <f t="shared" si="0"/>
        <v>2.8500000000000014</v>
      </c>
      <c r="AI61">
        <f t="shared" si="1"/>
        <v>3.8399999999999963</v>
      </c>
    </row>
    <row r="62" spans="1:35" ht="12.45">
      <c r="A62" s="3">
        <v>44268.711595069442</v>
      </c>
      <c r="B62" s="4" t="s">
        <v>43</v>
      </c>
      <c r="C62" s="4" t="s">
        <v>45</v>
      </c>
      <c r="D62" s="10" t="s">
        <v>57</v>
      </c>
      <c r="E62" s="4" t="s">
        <v>24</v>
      </c>
      <c r="F62" s="4">
        <v>36.1</v>
      </c>
      <c r="G62" s="4">
        <v>36.299999999999997</v>
      </c>
      <c r="H62" s="4">
        <v>37.700000000000003</v>
      </c>
      <c r="I62" s="4">
        <v>-0.5</v>
      </c>
      <c r="J62" s="4">
        <v>-1</v>
      </c>
      <c r="K62" s="4">
        <v>2</v>
      </c>
      <c r="L62" s="4">
        <v>0.5</v>
      </c>
      <c r="M62" s="4">
        <v>0.5</v>
      </c>
      <c r="N62" s="4">
        <v>-0.5</v>
      </c>
      <c r="O62" s="4">
        <v>-0.5</v>
      </c>
      <c r="P62" s="4">
        <v>33.08</v>
      </c>
      <c r="Q62" s="4">
        <v>32.840000000000003</v>
      </c>
      <c r="R62" s="4">
        <v>0.5</v>
      </c>
      <c r="S62" s="4">
        <v>2</v>
      </c>
      <c r="T62" s="4">
        <v>0</v>
      </c>
      <c r="U62" s="4">
        <v>-1.5</v>
      </c>
      <c r="V62" s="4">
        <v>2</v>
      </c>
      <c r="W62" s="4">
        <v>2</v>
      </c>
      <c r="X62" s="4">
        <v>-2</v>
      </c>
      <c r="Y62" s="4">
        <v>1</v>
      </c>
      <c r="Z62" s="4">
        <v>2.5</v>
      </c>
      <c r="AA62" s="4">
        <v>-1</v>
      </c>
      <c r="AB62" s="4">
        <v>-2.5</v>
      </c>
      <c r="AC62" s="4">
        <v>2.5</v>
      </c>
      <c r="AD62" s="4">
        <v>2.5</v>
      </c>
      <c r="AE62" s="4">
        <v>-1.5</v>
      </c>
      <c r="AF62" s="4">
        <v>35.44</v>
      </c>
      <c r="AG62" s="4">
        <v>37.22</v>
      </c>
      <c r="AH62">
        <f t="shared" si="0"/>
        <v>2.3599999999999994</v>
      </c>
      <c r="AI62">
        <f t="shared" si="1"/>
        <v>4.3799999999999955</v>
      </c>
    </row>
    <row r="63" spans="1:35" ht="12.45">
      <c r="A63" s="3">
        <v>44268.718579247681</v>
      </c>
      <c r="B63" s="4" t="s">
        <v>44</v>
      </c>
      <c r="C63" s="4" t="s">
        <v>45</v>
      </c>
      <c r="D63" s="10" t="s">
        <v>57</v>
      </c>
      <c r="E63" s="4" t="s">
        <v>24</v>
      </c>
      <c r="F63" s="4">
        <v>34.5</v>
      </c>
      <c r="G63" s="4">
        <v>35.799999999999997</v>
      </c>
      <c r="H63" s="4">
        <v>34.799999999999997</v>
      </c>
      <c r="I63" s="4">
        <v>-1.5</v>
      </c>
      <c r="J63" s="4">
        <v>-1</v>
      </c>
      <c r="K63" s="4">
        <v>-1</v>
      </c>
      <c r="L63" s="4">
        <v>0</v>
      </c>
      <c r="M63" s="4">
        <v>0</v>
      </c>
      <c r="N63" s="4">
        <v>0</v>
      </c>
      <c r="O63" s="4">
        <v>0</v>
      </c>
      <c r="P63" s="4">
        <v>33.74</v>
      </c>
      <c r="Q63" s="4">
        <v>34.07</v>
      </c>
      <c r="R63" s="4">
        <v>0</v>
      </c>
      <c r="S63" s="4">
        <v>2.5</v>
      </c>
      <c r="T63" s="4">
        <v>0</v>
      </c>
      <c r="U63" s="4">
        <v>-1</v>
      </c>
      <c r="V63" s="4">
        <v>3</v>
      </c>
      <c r="W63" s="4">
        <v>2.5</v>
      </c>
      <c r="X63" s="4">
        <v>-2</v>
      </c>
      <c r="Y63" s="4">
        <v>1</v>
      </c>
      <c r="Z63" s="4">
        <v>1.5</v>
      </c>
      <c r="AA63" s="4">
        <v>0</v>
      </c>
      <c r="AB63" s="4">
        <v>-1</v>
      </c>
      <c r="AC63" s="4">
        <v>2</v>
      </c>
      <c r="AD63" s="4">
        <v>1</v>
      </c>
      <c r="AE63" s="4">
        <v>-0.5</v>
      </c>
      <c r="AF63" s="4">
        <v>35.85</v>
      </c>
      <c r="AG63" s="4">
        <v>37.82</v>
      </c>
      <c r="AH63">
        <f t="shared" si="0"/>
        <v>2.1099999999999994</v>
      </c>
      <c r="AI63">
        <f t="shared" si="1"/>
        <v>3.75</v>
      </c>
    </row>
    <row r="64" spans="1:35" ht="12.45"/>
    <row r="65" spans="1:36" ht="12.45">
      <c r="AI65">
        <f>AVERAGE(AH3:AH63)</f>
        <v>2.5606896551724136</v>
      </c>
      <c r="AJ65">
        <f>AVERAGE(AI3:AI63)</f>
        <v>3.1686206896551736</v>
      </c>
    </row>
    <row r="66" spans="1:36" ht="12.45">
      <c r="A66" s="146">
        <v>44263.753900462965</v>
      </c>
      <c r="B66" s="5" t="s">
        <v>22</v>
      </c>
      <c r="C66" s="5" t="s">
        <v>553</v>
      </c>
      <c r="D66" s="10" t="s">
        <v>57</v>
      </c>
      <c r="E66" t="s">
        <v>554</v>
      </c>
      <c r="F66">
        <v>24.1</v>
      </c>
      <c r="G66">
        <v>26.2</v>
      </c>
      <c r="H66">
        <v>30.1</v>
      </c>
      <c r="I66">
        <v>1</v>
      </c>
      <c r="J66">
        <v>0.5</v>
      </c>
      <c r="K66">
        <v>1</v>
      </c>
      <c r="L66">
        <v>0.5</v>
      </c>
      <c r="M66">
        <v>0.5</v>
      </c>
      <c r="N66">
        <v>0.5</v>
      </c>
      <c r="O66">
        <v>0.5</v>
      </c>
      <c r="P66">
        <v>1.5</v>
      </c>
      <c r="Q66">
        <v>1</v>
      </c>
      <c r="R66">
        <v>0.5</v>
      </c>
      <c r="S66">
        <v>0.5</v>
      </c>
      <c r="T66">
        <v>-0.5</v>
      </c>
      <c r="U66">
        <v>-0.5</v>
      </c>
      <c r="V66">
        <v>0</v>
      </c>
      <c r="W66">
        <v>1</v>
      </c>
      <c r="X66">
        <v>0.5</v>
      </c>
      <c r="Y66">
        <v>0</v>
      </c>
      <c r="Z66">
        <v>1</v>
      </c>
      <c r="AA66">
        <v>-1</v>
      </c>
      <c r="AB66">
        <v>-0.5</v>
      </c>
      <c r="AC66">
        <v>0.5</v>
      </c>
    </row>
    <row r="67" spans="1:36" ht="12.45">
      <c r="A67" s="146">
        <v>44263.767754629633</v>
      </c>
      <c r="B67" s="5" t="s">
        <v>22</v>
      </c>
      <c r="C67" s="5" t="s">
        <v>553</v>
      </c>
      <c r="D67" s="10" t="s">
        <v>57</v>
      </c>
      <c r="E67" t="s">
        <v>555</v>
      </c>
      <c r="F67">
        <v>10</v>
      </c>
      <c r="G67">
        <v>10</v>
      </c>
      <c r="H67">
        <v>10</v>
      </c>
      <c r="I67">
        <v>1</v>
      </c>
      <c r="J67">
        <v>1</v>
      </c>
      <c r="K67">
        <v>0</v>
      </c>
      <c r="L67">
        <v>0.5</v>
      </c>
      <c r="M67">
        <v>0.5</v>
      </c>
      <c r="N67">
        <v>0</v>
      </c>
      <c r="O67">
        <v>0</v>
      </c>
      <c r="P67">
        <v>1</v>
      </c>
      <c r="Q67">
        <v>1</v>
      </c>
      <c r="R67">
        <v>0.5</v>
      </c>
      <c r="S67">
        <v>0.5</v>
      </c>
      <c r="T67">
        <v>0</v>
      </c>
      <c r="U67">
        <v>0</v>
      </c>
      <c r="V67">
        <v>0</v>
      </c>
      <c r="W67">
        <v>1</v>
      </c>
      <c r="X67">
        <v>1</v>
      </c>
      <c r="Y67">
        <v>-0.5</v>
      </c>
      <c r="Z67">
        <v>-0.5</v>
      </c>
      <c r="AA67">
        <v>-0.5</v>
      </c>
      <c r="AB67">
        <v>-0.5</v>
      </c>
      <c r="AC67">
        <v>0.5</v>
      </c>
    </row>
    <row r="68" spans="1:36" ht="12.45">
      <c r="A68" s="146">
        <v>44263.784710648149</v>
      </c>
      <c r="B68" s="5" t="s">
        <v>22</v>
      </c>
      <c r="C68" s="5" t="s">
        <v>553</v>
      </c>
      <c r="D68" s="10" t="s">
        <v>57</v>
      </c>
      <c r="E68" t="s">
        <v>556</v>
      </c>
      <c r="F68">
        <v>10</v>
      </c>
      <c r="G68">
        <v>10</v>
      </c>
      <c r="H68">
        <v>10</v>
      </c>
      <c r="I68">
        <v>0.5</v>
      </c>
      <c r="J68">
        <v>0.5</v>
      </c>
      <c r="K68">
        <v>0.5</v>
      </c>
      <c r="L68">
        <v>1</v>
      </c>
      <c r="M68">
        <v>0.5</v>
      </c>
      <c r="N68">
        <v>0.5</v>
      </c>
      <c r="O68">
        <v>0.5</v>
      </c>
      <c r="P68">
        <v>1</v>
      </c>
      <c r="Q68">
        <v>1.5</v>
      </c>
      <c r="R68">
        <v>0.5</v>
      </c>
      <c r="S68">
        <v>0</v>
      </c>
      <c r="T68">
        <v>1</v>
      </c>
      <c r="U68">
        <v>1</v>
      </c>
      <c r="V68">
        <v>-0.5</v>
      </c>
      <c r="W68">
        <v>1.5</v>
      </c>
      <c r="X68">
        <v>2</v>
      </c>
      <c r="Y68">
        <v>-1.5</v>
      </c>
      <c r="Z68">
        <v>-1.5</v>
      </c>
      <c r="AA68">
        <v>0.5</v>
      </c>
      <c r="AB68">
        <v>0.5</v>
      </c>
      <c r="AC68">
        <v>-0.5</v>
      </c>
    </row>
    <row r="69" spans="1:36" ht="12.45">
      <c r="A69" s="146">
        <v>44264.464756944442</v>
      </c>
      <c r="B69" s="5" t="s">
        <v>26</v>
      </c>
      <c r="C69" s="5" t="s">
        <v>553</v>
      </c>
      <c r="D69" s="5"/>
      <c r="E69" t="s">
        <v>556</v>
      </c>
      <c r="F69">
        <v>30.3</v>
      </c>
      <c r="G69">
        <v>29.7</v>
      </c>
      <c r="H69">
        <v>30.9</v>
      </c>
      <c r="I69">
        <v>2.5</v>
      </c>
      <c r="J69">
        <v>2</v>
      </c>
      <c r="K69">
        <v>-1</v>
      </c>
      <c r="L69">
        <v>1</v>
      </c>
      <c r="M69">
        <v>1</v>
      </c>
      <c r="N69">
        <v>-0.5</v>
      </c>
      <c r="O69">
        <v>-0.5</v>
      </c>
      <c r="P69">
        <v>0.5</v>
      </c>
      <c r="Q69">
        <v>0</v>
      </c>
      <c r="R69">
        <v>-0.5</v>
      </c>
      <c r="S69">
        <v>0</v>
      </c>
      <c r="T69">
        <v>2</v>
      </c>
      <c r="U69">
        <v>1</v>
      </c>
      <c r="V69">
        <v>-2</v>
      </c>
      <c r="W69">
        <v>0.5</v>
      </c>
      <c r="X69">
        <v>0</v>
      </c>
      <c r="Y69">
        <v>-0.5</v>
      </c>
      <c r="Z69">
        <v>0.5</v>
      </c>
      <c r="AA69">
        <v>0.5</v>
      </c>
      <c r="AB69">
        <v>1</v>
      </c>
      <c r="AC69">
        <v>-2</v>
      </c>
      <c r="AD69">
        <v>32.5</v>
      </c>
      <c r="AE69">
        <v>33.700000000000003</v>
      </c>
      <c r="AF69">
        <v>31.52</v>
      </c>
      <c r="AG69">
        <v>31.42</v>
      </c>
    </row>
    <row r="70" spans="1:36" ht="12.45">
      <c r="A70" s="146">
        <v>44264.471087962964</v>
      </c>
      <c r="B70" s="5" t="s">
        <v>27</v>
      </c>
      <c r="C70" s="5" t="s">
        <v>553</v>
      </c>
      <c r="D70" s="5"/>
      <c r="E70" t="s">
        <v>556</v>
      </c>
      <c r="F70">
        <v>29</v>
      </c>
      <c r="G70">
        <v>29.1</v>
      </c>
      <c r="H70">
        <v>32</v>
      </c>
      <c r="I70">
        <v>3</v>
      </c>
      <c r="J70">
        <v>2</v>
      </c>
      <c r="K70">
        <v>-1</v>
      </c>
      <c r="L70">
        <v>1</v>
      </c>
      <c r="M70">
        <v>1</v>
      </c>
      <c r="N70">
        <v>-0.5</v>
      </c>
      <c r="O70">
        <v>-0.5</v>
      </c>
      <c r="P70">
        <v>1</v>
      </c>
      <c r="Q70">
        <v>3</v>
      </c>
      <c r="R70">
        <v>0</v>
      </c>
      <c r="S70">
        <v>-2</v>
      </c>
      <c r="T70">
        <v>3</v>
      </c>
      <c r="U70">
        <v>2.5</v>
      </c>
      <c r="V70">
        <v>-2</v>
      </c>
      <c r="W70">
        <v>1</v>
      </c>
      <c r="X70">
        <v>3</v>
      </c>
      <c r="Y70">
        <v>0</v>
      </c>
      <c r="Z70">
        <v>-2</v>
      </c>
      <c r="AA70">
        <v>3</v>
      </c>
      <c r="AB70">
        <v>2</v>
      </c>
      <c r="AC70">
        <v>-2</v>
      </c>
      <c r="AD70">
        <v>33.42</v>
      </c>
      <c r="AE70">
        <v>35.5</v>
      </c>
      <c r="AF70">
        <v>32.21</v>
      </c>
      <c r="AG70">
        <v>32.54</v>
      </c>
    </row>
    <row r="71" spans="1:36" ht="12.45">
      <c r="A71" s="146">
        <v>44264.479513888888</v>
      </c>
      <c r="B71" s="5" t="s">
        <v>26</v>
      </c>
      <c r="C71" s="5" t="s">
        <v>553</v>
      </c>
      <c r="D71" s="5"/>
      <c r="E71" t="s">
        <v>555</v>
      </c>
      <c r="F71">
        <v>29.1</v>
      </c>
      <c r="G71">
        <v>31.1</v>
      </c>
      <c r="H71">
        <v>30.5</v>
      </c>
      <c r="I71">
        <v>2</v>
      </c>
      <c r="J71">
        <v>1</v>
      </c>
      <c r="K71">
        <v>-1</v>
      </c>
      <c r="L71">
        <v>0.5</v>
      </c>
      <c r="M71">
        <v>0.5</v>
      </c>
      <c r="N71">
        <v>0</v>
      </c>
      <c r="O71">
        <v>0</v>
      </c>
      <c r="P71">
        <v>0.5</v>
      </c>
      <c r="Q71">
        <v>0</v>
      </c>
      <c r="R71">
        <v>0</v>
      </c>
      <c r="S71">
        <v>0.5</v>
      </c>
      <c r="T71">
        <v>0.5</v>
      </c>
      <c r="U71">
        <v>0.5</v>
      </c>
      <c r="V71">
        <v>-0.5</v>
      </c>
      <c r="W71">
        <v>0.5</v>
      </c>
      <c r="X71">
        <v>0</v>
      </c>
      <c r="Y71">
        <v>0</v>
      </c>
      <c r="Z71">
        <v>0</v>
      </c>
      <c r="AA71">
        <v>0.5</v>
      </c>
      <c r="AB71">
        <v>0.5</v>
      </c>
      <c r="AC71">
        <v>-0.5</v>
      </c>
      <c r="AD71">
        <v>33.4</v>
      </c>
      <c r="AE71">
        <v>33.1</v>
      </c>
      <c r="AF71">
        <v>32.4</v>
      </c>
      <c r="AG71">
        <v>32.799999999999997</v>
      </c>
    </row>
    <row r="72" spans="1:36" ht="12.45">
      <c r="A72" s="146">
        <v>44264.485312500001</v>
      </c>
      <c r="B72" s="5" t="s">
        <v>27</v>
      </c>
      <c r="C72" s="5" t="s">
        <v>553</v>
      </c>
      <c r="D72" s="5"/>
      <c r="E72" t="s">
        <v>555</v>
      </c>
      <c r="F72">
        <v>30.3</v>
      </c>
      <c r="G72">
        <v>29.9</v>
      </c>
      <c r="H72">
        <v>30</v>
      </c>
      <c r="I72">
        <v>2.5</v>
      </c>
      <c r="J72">
        <v>2</v>
      </c>
      <c r="K72">
        <v>-2</v>
      </c>
      <c r="L72">
        <v>0.5</v>
      </c>
      <c r="M72">
        <v>0.5</v>
      </c>
      <c r="N72">
        <v>0</v>
      </c>
      <c r="O72">
        <v>0</v>
      </c>
      <c r="P72">
        <v>1.5</v>
      </c>
      <c r="Q72">
        <v>3</v>
      </c>
      <c r="R72">
        <v>-1</v>
      </c>
      <c r="S72">
        <v>-1.5</v>
      </c>
      <c r="T72">
        <v>2</v>
      </c>
      <c r="U72">
        <v>2</v>
      </c>
      <c r="V72">
        <v>-2</v>
      </c>
      <c r="W72">
        <v>2.5</v>
      </c>
      <c r="X72">
        <v>3</v>
      </c>
      <c r="Y72">
        <v>-2</v>
      </c>
      <c r="Z72">
        <v>-2.5</v>
      </c>
      <c r="AA72">
        <v>1.5</v>
      </c>
      <c r="AB72">
        <v>1.5</v>
      </c>
      <c r="AC72">
        <v>-1</v>
      </c>
      <c r="AD72">
        <v>34.979999999999997</v>
      </c>
      <c r="AE72">
        <v>35.409999999999997</v>
      </c>
      <c r="AF72">
        <v>32.86</v>
      </c>
      <c r="AG72">
        <v>33.61</v>
      </c>
    </row>
    <row r="73" spans="1:36" ht="12.45">
      <c r="A73" s="146">
        <v>44264.492708333331</v>
      </c>
      <c r="B73" s="5" t="s">
        <v>26</v>
      </c>
      <c r="C73" s="5" t="s">
        <v>553</v>
      </c>
      <c r="D73" s="5"/>
      <c r="E73" t="s">
        <v>554</v>
      </c>
      <c r="F73">
        <v>30.2</v>
      </c>
      <c r="G73">
        <v>29.3</v>
      </c>
      <c r="H73">
        <v>28.6</v>
      </c>
      <c r="I73">
        <v>1</v>
      </c>
      <c r="J73">
        <v>0.5</v>
      </c>
      <c r="K73">
        <v>-0.5</v>
      </c>
      <c r="L73">
        <v>0</v>
      </c>
      <c r="M73">
        <v>0</v>
      </c>
      <c r="N73">
        <v>0.5</v>
      </c>
      <c r="O73">
        <v>0.5</v>
      </c>
      <c r="P73">
        <v>2</v>
      </c>
      <c r="Q73">
        <v>-0.5</v>
      </c>
      <c r="R73">
        <v>-2</v>
      </c>
      <c r="S73">
        <v>0</v>
      </c>
      <c r="T73">
        <v>-2.5</v>
      </c>
      <c r="U73">
        <v>-2</v>
      </c>
      <c r="V73">
        <v>2</v>
      </c>
      <c r="W73">
        <v>1</v>
      </c>
      <c r="X73">
        <v>-0.5</v>
      </c>
      <c r="Y73">
        <v>-0.5</v>
      </c>
      <c r="Z73">
        <v>1</v>
      </c>
      <c r="AA73">
        <v>-1</v>
      </c>
      <c r="AB73">
        <v>-1</v>
      </c>
      <c r="AC73">
        <v>1</v>
      </c>
      <c r="AD73">
        <v>33.5</v>
      </c>
      <c r="AE73">
        <v>33</v>
      </c>
      <c r="AF73">
        <v>33</v>
      </c>
      <c r="AG73">
        <v>32.700000000000003</v>
      </c>
    </row>
    <row r="74" spans="1:36" ht="12.45">
      <c r="A74" s="146">
        <v>44264.498773148145</v>
      </c>
      <c r="B74" s="5" t="s">
        <v>27</v>
      </c>
      <c r="C74" s="5" t="s">
        <v>553</v>
      </c>
      <c r="D74" s="5"/>
      <c r="E74" t="s">
        <v>554</v>
      </c>
      <c r="F74">
        <v>28.7</v>
      </c>
      <c r="G74">
        <v>29.5</v>
      </c>
      <c r="H74">
        <v>29.2</v>
      </c>
      <c r="I74">
        <v>3</v>
      </c>
      <c r="J74">
        <v>2</v>
      </c>
      <c r="K74">
        <v>-1.5</v>
      </c>
      <c r="L74">
        <v>1</v>
      </c>
      <c r="M74">
        <v>1</v>
      </c>
      <c r="N74">
        <v>-0.5</v>
      </c>
      <c r="O74">
        <v>-0.5</v>
      </c>
      <c r="P74">
        <v>2.5</v>
      </c>
      <c r="Q74">
        <v>2.5</v>
      </c>
      <c r="R74">
        <v>-1</v>
      </c>
      <c r="S74">
        <v>-1</v>
      </c>
      <c r="T74">
        <v>-0.5</v>
      </c>
      <c r="U74">
        <v>-0.5</v>
      </c>
      <c r="V74">
        <v>0.5</v>
      </c>
      <c r="W74">
        <v>2.5</v>
      </c>
      <c r="X74">
        <v>2.5</v>
      </c>
      <c r="Y74">
        <v>-1.5</v>
      </c>
      <c r="Z74">
        <v>-1.5</v>
      </c>
      <c r="AA74">
        <v>-0.5</v>
      </c>
      <c r="AB74">
        <v>-0.5</v>
      </c>
      <c r="AC74">
        <v>0.5</v>
      </c>
      <c r="AD74">
        <v>36.83</v>
      </c>
      <c r="AE74">
        <v>34.61</v>
      </c>
      <c r="AF74">
        <v>33.54</v>
      </c>
      <c r="AG74">
        <v>34.130000000000003</v>
      </c>
    </row>
    <row r="75" spans="1:36" ht="12.45">
      <c r="A75" s="146">
        <v>44264.526886574073</v>
      </c>
      <c r="B75" s="5" t="s">
        <v>28</v>
      </c>
      <c r="C75" s="5" t="s">
        <v>553</v>
      </c>
      <c r="D75" s="5"/>
      <c r="E75" t="s">
        <v>554</v>
      </c>
      <c r="F75">
        <v>37.799999999999997</v>
      </c>
      <c r="G75">
        <v>36.1</v>
      </c>
      <c r="H75">
        <v>36.299999999999997</v>
      </c>
      <c r="I75">
        <v>0.5</v>
      </c>
      <c r="J75">
        <v>0</v>
      </c>
      <c r="K75">
        <v>0.5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-0.5</v>
      </c>
      <c r="S75">
        <v>0</v>
      </c>
      <c r="T75">
        <v>0.5</v>
      </c>
      <c r="U75">
        <v>0</v>
      </c>
      <c r="V75">
        <v>0</v>
      </c>
      <c r="W75">
        <v>0</v>
      </c>
      <c r="X75">
        <v>0.5</v>
      </c>
      <c r="Y75">
        <v>0</v>
      </c>
      <c r="Z75">
        <v>0</v>
      </c>
      <c r="AA75">
        <v>0.5</v>
      </c>
      <c r="AB75">
        <v>0</v>
      </c>
      <c r="AC75">
        <v>0</v>
      </c>
      <c r="AD75">
        <v>33.56</v>
      </c>
      <c r="AE75">
        <v>33.770000000000003</v>
      </c>
      <c r="AF75">
        <v>32.409999999999997</v>
      </c>
      <c r="AG75">
        <v>32.450000000000003</v>
      </c>
    </row>
    <row r="76" spans="1:36" ht="12.45">
      <c r="A76" s="146">
        <v>44264.53365740741</v>
      </c>
      <c r="B76" s="5" t="s">
        <v>29</v>
      </c>
      <c r="C76" s="5" t="s">
        <v>553</v>
      </c>
      <c r="D76" s="5"/>
      <c r="E76" t="s">
        <v>554</v>
      </c>
      <c r="F76">
        <v>31.6</v>
      </c>
      <c r="G76">
        <v>31.4</v>
      </c>
      <c r="H76">
        <v>31.4</v>
      </c>
      <c r="I76">
        <v>2</v>
      </c>
      <c r="J76">
        <v>2</v>
      </c>
      <c r="K76">
        <v>1</v>
      </c>
      <c r="L76">
        <v>0</v>
      </c>
      <c r="M76">
        <v>0</v>
      </c>
      <c r="N76">
        <v>0</v>
      </c>
      <c r="O76">
        <v>0</v>
      </c>
      <c r="P76">
        <v>1.5</v>
      </c>
      <c r="Q76">
        <v>0.5</v>
      </c>
      <c r="R76">
        <v>0</v>
      </c>
      <c r="S76">
        <v>1</v>
      </c>
      <c r="T76">
        <v>-2</v>
      </c>
      <c r="U76">
        <v>-1</v>
      </c>
      <c r="V76">
        <v>1</v>
      </c>
      <c r="W76">
        <v>1</v>
      </c>
      <c r="X76">
        <v>0</v>
      </c>
      <c r="Y76">
        <v>-1</v>
      </c>
      <c r="Z76">
        <v>-1</v>
      </c>
      <c r="AA76">
        <v>-1</v>
      </c>
      <c r="AB76">
        <v>-1</v>
      </c>
      <c r="AC76">
        <v>1</v>
      </c>
      <c r="AD76">
        <v>34.159999999999997</v>
      </c>
      <c r="AE76">
        <v>33.08</v>
      </c>
      <c r="AF76">
        <v>33.270000000000003</v>
      </c>
      <c r="AG76">
        <v>32.47</v>
      </c>
    </row>
    <row r="77" spans="1:36" ht="12.45">
      <c r="A77" s="146">
        <v>44264.540381944447</v>
      </c>
      <c r="B77" s="5" t="s">
        <v>28</v>
      </c>
      <c r="C77" s="5" t="s">
        <v>553</v>
      </c>
      <c r="D77" s="5"/>
      <c r="E77" t="s">
        <v>555</v>
      </c>
      <c r="F77">
        <v>36.1</v>
      </c>
      <c r="G77">
        <v>38</v>
      </c>
      <c r="H77">
        <v>35.799999999999997</v>
      </c>
      <c r="I77">
        <v>0.5</v>
      </c>
      <c r="J77">
        <v>0</v>
      </c>
      <c r="K77">
        <v>0.5</v>
      </c>
      <c r="L77">
        <v>0</v>
      </c>
      <c r="M77">
        <v>0</v>
      </c>
      <c r="N77">
        <v>0</v>
      </c>
      <c r="O77">
        <v>0</v>
      </c>
      <c r="P77">
        <v>0.5</v>
      </c>
      <c r="Q77">
        <v>0</v>
      </c>
      <c r="R77">
        <v>0</v>
      </c>
      <c r="S77">
        <v>0</v>
      </c>
      <c r="T77">
        <v>-0.5</v>
      </c>
      <c r="U77">
        <v>-0.5</v>
      </c>
      <c r="V77">
        <v>0</v>
      </c>
      <c r="W77">
        <v>0.5</v>
      </c>
      <c r="X77">
        <v>0.5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34.39</v>
      </c>
      <c r="AE77">
        <v>35.39</v>
      </c>
      <c r="AF77">
        <v>33.020000000000003</v>
      </c>
      <c r="AG77">
        <v>33.020000000000003</v>
      </c>
    </row>
    <row r="78" spans="1:36" ht="12.45">
      <c r="A78" s="146">
        <v>44264.546493055554</v>
      </c>
      <c r="B78" s="5" t="s">
        <v>29</v>
      </c>
      <c r="C78" s="5" t="s">
        <v>553</v>
      </c>
      <c r="D78" s="5"/>
      <c r="E78" t="s">
        <v>555</v>
      </c>
      <c r="F78">
        <v>29.3</v>
      </c>
      <c r="G78">
        <v>30.7</v>
      </c>
      <c r="H78">
        <v>30</v>
      </c>
      <c r="I78">
        <v>1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1</v>
      </c>
      <c r="S78">
        <v>1</v>
      </c>
      <c r="T78">
        <v>-0.5</v>
      </c>
      <c r="U78">
        <v>-0.5</v>
      </c>
      <c r="V78">
        <v>0.5</v>
      </c>
      <c r="W78">
        <v>2</v>
      </c>
      <c r="X78">
        <v>0.5</v>
      </c>
      <c r="Y78">
        <v>-1</v>
      </c>
      <c r="Z78">
        <v>0</v>
      </c>
      <c r="AA78">
        <v>-2</v>
      </c>
      <c r="AB78">
        <v>-2</v>
      </c>
      <c r="AC78">
        <v>2</v>
      </c>
      <c r="AD78">
        <v>36.42</v>
      </c>
      <c r="AE78">
        <v>33.950000000000003</v>
      </c>
      <c r="AF78">
        <v>33.76</v>
      </c>
      <c r="AG78">
        <v>32.729999999999997</v>
      </c>
    </row>
    <row r="79" spans="1:36" ht="12.45">
      <c r="A79" s="146">
        <v>44264.553946759261</v>
      </c>
      <c r="B79" s="5" t="s">
        <v>28</v>
      </c>
      <c r="C79" s="5" t="s">
        <v>553</v>
      </c>
      <c r="D79" s="5"/>
      <c r="E79" t="s">
        <v>556</v>
      </c>
      <c r="F79">
        <v>35.799999999999997</v>
      </c>
      <c r="G79">
        <v>34.6</v>
      </c>
      <c r="H79">
        <v>35.9</v>
      </c>
      <c r="I79">
        <v>1</v>
      </c>
      <c r="J79">
        <v>0.5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0.5</v>
      </c>
      <c r="R79">
        <v>0</v>
      </c>
      <c r="S79">
        <v>0</v>
      </c>
      <c r="T79">
        <v>1</v>
      </c>
      <c r="U79">
        <v>0.5</v>
      </c>
      <c r="V79">
        <v>-0.5</v>
      </c>
      <c r="W79">
        <v>0</v>
      </c>
      <c r="X79">
        <v>1</v>
      </c>
      <c r="Y79">
        <v>0.5</v>
      </c>
      <c r="Z79">
        <v>-0.5</v>
      </c>
      <c r="AA79">
        <v>1.5</v>
      </c>
      <c r="AB79">
        <v>1</v>
      </c>
      <c r="AC79">
        <v>-1</v>
      </c>
      <c r="AD79">
        <v>34.200000000000003</v>
      </c>
      <c r="AE79">
        <v>37.74</v>
      </c>
      <c r="AF79">
        <v>33.4</v>
      </c>
      <c r="AG79">
        <v>33.35</v>
      </c>
    </row>
    <row r="80" spans="1:36" ht="12.45">
      <c r="A80" s="146">
        <v>44264.559641203705</v>
      </c>
      <c r="B80" s="5" t="s">
        <v>29</v>
      </c>
      <c r="C80" s="5" t="s">
        <v>553</v>
      </c>
      <c r="D80" s="5"/>
      <c r="E80" t="s">
        <v>556</v>
      </c>
      <c r="F80">
        <v>30.5</v>
      </c>
      <c r="G80">
        <v>30.8</v>
      </c>
      <c r="H80">
        <v>30.4</v>
      </c>
      <c r="I80">
        <v>1</v>
      </c>
      <c r="J80">
        <v>0.5</v>
      </c>
      <c r="K80">
        <v>1</v>
      </c>
      <c r="L80">
        <v>0.5</v>
      </c>
      <c r="M80">
        <v>0</v>
      </c>
      <c r="N80">
        <v>0</v>
      </c>
      <c r="O80">
        <v>0</v>
      </c>
      <c r="P80">
        <v>0.5</v>
      </c>
      <c r="Q80">
        <v>1</v>
      </c>
      <c r="R80">
        <v>0</v>
      </c>
      <c r="S80">
        <v>0</v>
      </c>
      <c r="T80">
        <v>1.5</v>
      </c>
      <c r="U80">
        <v>1</v>
      </c>
      <c r="V80">
        <v>-0.5</v>
      </c>
      <c r="W80">
        <v>2</v>
      </c>
      <c r="X80">
        <v>2.5</v>
      </c>
      <c r="Y80">
        <v>-1</v>
      </c>
      <c r="Z80">
        <v>-1</v>
      </c>
      <c r="AA80">
        <v>1</v>
      </c>
      <c r="AB80">
        <v>1</v>
      </c>
      <c r="AC80">
        <v>-0.5</v>
      </c>
      <c r="AD80">
        <v>35.51</v>
      </c>
      <c r="AE80">
        <v>36.869999999999997</v>
      </c>
      <c r="AF80">
        <v>34.369999999999997</v>
      </c>
      <c r="AG80">
        <v>33.15</v>
      </c>
    </row>
    <row r="81" spans="1:33" ht="12.45">
      <c r="A81" s="146">
        <v>44264.585127314815</v>
      </c>
      <c r="B81" s="5" t="s">
        <v>30</v>
      </c>
      <c r="C81" s="5" t="s">
        <v>553</v>
      </c>
      <c r="D81" s="5"/>
      <c r="E81" t="s">
        <v>556</v>
      </c>
      <c r="F81">
        <v>26.5</v>
      </c>
      <c r="G81">
        <v>23.7</v>
      </c>
      <c r="H81">
        <v>25.5</v>
      </c>
      <c r="I81">
        <v>2.5</v>
      </c>
      <c r="J81">
        <v>3</v>
      </c>
      <c r="K81">
        <v>-2</v>
      </c>
      <c r="L81">
        <v>0</v>
      </c>
      <c r="M81">
        <v>0</v>
      </c>
      <c r="N81">
        <v>0</v>
      </c>
      <c r="O81">
        <v>0</v>
      </c>
      <c r="P81">
        <v>1</v>
      </c>
      <c r="Q81">
        <v>1.5</v>
      </c>
      <c r="R81">
        <v>1</v>
      </c>
      <c r="S81">
        <v>1</v>
      </c>
      <c r="T81">
        <v>-1.5</v>
      </c>
      <c r="U81">
        <v>1</v>
      </c>
      <c r="V81">
        <v>0</v>
      </c>
      <c r="W81">
        <v>2</v>
      </c>
      <c r="X81">
        <v>2.5</v>
      </c>
      <c r="Y81">
        <v>1</v>
      </c>
      <c r="Z81">
        <v>1.5</v>
      </c>
      <c r="AA81">
        <v>2</v>
      </c>
      <c r="AB81">
        <v>1.5</v>
      </c>
      <c r="AC81">
        <v>1.5</v>
      </c>
      <c r="AD81">
        <v>36.549999999999997</v>
      </c>
      <c r="AE81">
        <v>36.79</v>
      </c>
      <c r="AF81">
        <v>32.64</v>
      </c>
      <c r="AG81">
        <v>32.770000000000003</v>
      </c>
    </row>
    <row r="82" spans="1:33" ht="12.45">
      <c r="A82" s="146">
        <v>44264.591319444444</v>
      </c>
      <c r="B82" s="5" t="s">
        <v>31</v>
      </c>
      <c r="C82" s="5" t="s">
        <v>553</v>
      </c>
      <c r="D82" s="10" t="s">
        <v>57</v>
      </c>
      <c r="E82" t="s">
        <v>556</v>
      </c>
      <c r="F82">
        <v>30.3</v>
      </c>
      <c r="G82">
        <v>30</v>
      </c>
      <c r="H82">
        <v>30.1</v>
      </c>
      <c r="I82">
        <v>3</v>
      </c>
      <c r="J82">
        <v>3</v>
      </c>
      <c r="K82">
        <v>-2</v>
      </c>
      <c r="L82">
        <v>0</v>
      </c>
      <c r="M82">
        <v>0</v>
      </c>
      <c r="N82">
        <v>0</v>
      </c>
      <c r="O82">
        <v>0</v>
      </c>
      <c r="P82">
        <v>0</v>
      </c>
      <c r="Q82">
        <v>1.5</v>
      </c>
      <c r="R82">
        <v>-0.5</v>
      </c>
      <c r="S82">
        <v>1</v>
      </c>
      <c r="T82">
        <v>2</v>
      </c>
      <c r="U82">
        <v>2</v>
      </c>
      <c r="V82">
        <v>-1</v>
      </c>
      <c r="W82">
        <v>0</v>
      </c>
      <c r="X82">
        <v>2</v>
      </c>
      <c r="Y82">
        <v>0</v>
      </c>
      <c r="Z82">
        <v>1</v>
      </c>
      <c r="AA82">
        <v>3</v>
      </c>
      <c r="AB82">
        <v>2</v>
      </c>
      <c r="AC82">
        <v>-1</v>
      </c>
      <c r="AD82">
        <v>35.799999999999997</v>
      </c>
      <c r="AE82">
        <v>36.9</v>
      </c>
      <c r="AF82">
        <v>33.299999999999997</v>
      </c>
      <c r="AG82">
        <v>33.4</v>
      </c>
    </row>
    <row r="83" spans="1:33" ht="12.45">
      <c r="A83" s="146">
        <v>44264.598020833335</v>
      </c>
      <c r="B83" s="5" t="s">
        <v>30</v>
      </c>
      <c r="C83" s="5" t="s">
        <v>553</v>
      </c>
      <c r="D83" s="10" t="s">
        <v>57</v>
      </c>
      <c r="E83" t="s">
        <v>555</v>
      </c>
      <c r="F83">
        <v>30.1</v>
      </c>
      <c r="G83">
        <v>31.1</v>
      </c>
      <c r="H83">
        <v>31.9</v>
      </c>
      <c r="I83">
        <v>2.5</v>
      </c>
      <c r="J83">
        <v>2.5</v>
      </c>
      <c r="K83">
        <v>2</v>
      </c>
      <c r="L83">
        <v>0</v>
      </c>
      <c r="M83">
        <v>0</v>
      </c>
      <c r="N83">
        <v>0</v>
      </c>
      <c r="O83">
        <v>0</v>
      </c>
      <c r="P83">
        <v>1</v>
      </c>
      <c r="Q83">
        <v>1.5</v>
      </c>
      <c r="R83">
        <v>0.5</v>
      </c>
      <c r="S83">
        <v>1</v>
      </c>
      <c r="T83">
        <v>1</v>
      </c>
      <c r="U83">
        <v>1</v>
      </c>
      <c r="V83">
        <v>1</v>
      </c>
      <c r="W83">
        <v>1</v>
      </c>
      <c r="X83">
        <v>2</v>
      </c>
      <c r="Y83">
        <v>1</v>
      </c>
      <c r="Z83">
        <v>2</v>
      </c>
      <c r="AA83">
        <v>2</v>
      </c>
      <c r="AB83">
        <v>2</v>
      </c>
      <c r="AC83">
        <v>1.5</v>
      </c>
      <c r="AD83">
        <v>36.409999999999997</v>
      </c>
      <c r="AE83">
        <v>38.49</v>
      </c>
      <c r="AF83">
        <v>33.409999999999997</v>
      </c>
      <c r="AG83">
        <v>33.520000000000003</v>
      </c>
    </row>
    <row r="84" spans="1:33" ht="12.45">
      <c r="A84" s="146">
        <v>44264.604201388887</v>
      </c>
      <c r="B84" s="5" t="s">
        <v>31</v>
      </c>
      <c r="C84" s="5" t="s">
        <v>553</v>
      </c>
      <c r="D84" s="10" t="s">
        <v>57</v>
      </c>
      <c r="E84" t="s">
        <v>555</v>
      </c>
      <c r="F84">
        <v>30.9</v>
      </c>
      <c r="G84">
        <v>30.6</v>
      </c>
      <c r="H84">
        <v>30.5</v>
      </c>
      <c r="I84">
        <v>2.5</v>
      </c>
      <c r="J84">
        <v>2.5</v>
      </c>
      <c r="K84">
        <v>-1.5</v>
      </c>
      <c r="L84">
        <v>0.5</v>
      </c>
      <c r="M84">
        <v>0.5</v>
      </c>
      <c r="N84">
        <v>-0.5</v>
      </c>
      <c r="O84">
        <v>-0.5</v>
      </c>
      <c r="P84">
        <v>2</v>
      </c>
      <c r="Q84">
        <v>2</v>
      </c>
      <c r="R84">
        <v>1</v>
      </c>
      <c r="S84">
        <v>2</v>
      </c>
      <c r="T84">
        <v>2</v>
      </c>
      <c r="U84">
        <v>2.5</v>
      </c>
      <c r="V84">
        <v>-1</v>
      </c>
      <c r="W84">
        <v>0.5</v>
      </c>
      <c r="X84">
        <v>2.5</v>
      </c>
      <c r="Y84">
        <v>0</v>
      </c>
      <c r="Z84">
        <v>-0.5</v>
      </c>
      <c r="AA84">
        <v>1</v>
      </c>
      <c r="AB84">
        <v>1.5</v>
      </c>
      <c r="AC84">
        <v>-0.5</v>
      </c>
      <c r="AD84">
        <v>36.700000000000003</v>
      </c>
      <c r="AE84">
        <v>37.799999999999997</v>
      </c>
      <c r="AF84">
        <v>33.799999999999997</v>
      </c>
      <c r="AG84">
        <v>34.1</v>
      </c>
    </row>
    <row r="85" spans="1:33" ht="12.45">
      <c r="A85" s="146">
        <v>44264.609826388885</v>
      </c>
      <c r="B85" s="5" t="s">
        <v>30</v>
      </c>
      <c r="C85" s="5" t="s">
        <v>553</v>
      </c>
      <c r="D85" s="10" t="s">
        <v>57</v>
      </c>
      <c r="E85" t="s">
        <v>554</v>
      </c>
      <c r="F85">
        <v>32.5</v>
      </c>
      <c r="G85">
        <v>32.1</v>
      </c>
      <c r="H85">
        <v>32</v>
      </c>
      <c r="I85">
        <v>1</v>
      </c>
      <c r="J85">
        <v>2</v>
      </c>
      <c r="K85">
        <v>-1</v>
      </c>
      <c r="L85">
        <v>0</v>
      </c>
      <c r="M85">
        <v>0</v>
      </c>
      <c r="N85">
        <v>0</v>
      </c>
      <c r="O85">
        <v>0.5</v>
      </c>
      <c r="P85">
        <v>1.5</v>
      </c>
      <c r="Q85">
        <v>1</v>
      </c>
      <c r="R85">
        <v>1.5</v>
      </c>
      <c r="S85">
        <v>1</v>
      </c>
      <c r="T85">
        <v>-0.5</v>
      </c>
      <c r="U85">
        <v>-0.5</v>
      </c>
      <c r="V85">
        <v>-0.5</v>
      </c>
      <c r="W85">
        <v>1.5</v>
      </c>
      <c r="X85">
        <v>1</v>
      </c>
      <c r="Y85">
        <v>1.5</v>
      </c>
      <c r="Z85">
        <v>1</v>
      </c>
      <c r="AA85">
        <v>0.5</v>
      </c>
      <c r="AB85">
        <v>0.5</v>
      </c>
      <c r="AC85">
        <v>0.5</v>
      </c>
      <c r="AD85">
        <v>37.17</v>
      </c>
      <c r="AE85">
        <v>36.4</v>
      </c>
      <c r="AF85">
        <v>33.61</v>
      </c>
      <c r="AG85">
        <v>33.99</v>
      </c>
    </row>
    <row r="86" spans="1:33" ht="12.45">
      <c r="A86" s="146">
        <v>44264.615624999999</v>
      </c>
      <c r="B86" s="5" t="s">
        <v>31</v>
      </c>
      <c r="C86" s="5" t="s">
        <v>553</v>
      </c>
      <c r="D86" s="10" t="s">
        <v>57</v>
      </c>
      <c r="E86" t="s">
        <v>554</v>
      </c>
      <c r="F86">
        <v>30.8</v>
      </c>
      <c r="G86">
        <v>31.4</v>
      </c>
      <c r="H86">
        <v>32.700000000000003</v>
      </c>
      <c r="I86">
        <v>0.5</v>
      </c>
      <c r="J86">
        <v>1</v>
      </c>
      <c r="K86">
        <v>-0.5</v>
      </c>
      <c r="L86">
        <v>0</v>
      </c>
      <c r="M86">
        <v>1</v>
      </c>
      <c r="N86">
        <v>0</v>
      </c>
      <c r="O86">
        <v>0.5</v>
      </c>
      <c r="P86">
        <v>1</v>
      </c>
      <c r="Q86">
        <v>2</v>
      </c>
      <c r="R86">
        <v>0.5</v>
      </c>
      <c r="S86">
        <v>1</v>
      </c>
      <c r="T86">
        <v>-0.5</v>
      </c>
      <c r="U86">
        <v>-1</v>
      </c>
      <c r="V86">
        <v>0.5</v>
      </c>
      <c r="W86">
        <v>1</v>
      </c>
      <c r="X86">
        <v>1.5</v>
      </c>
      <c r="Y86">
        <v>-0.5</v>
      </c>
      <c r="Z86">
        <v>-1</v>
      </c>
      <c r="AA86">
        <v>0.5</v>
      </c>
      <c r="AB86">
        <v>1</v>
      </c>
      <c r="AC86">
        <v>0</v>
      </c>
      <c r="AD86">
        <v>38.299999999999997</v>
      </c>
      <c r="AE86">
        <v>37.200000000000003</v>
      </c>
      <c r="AF86">
        <v>34.1</v>
      </c>
      <c r="AG86">
        <v>34.6</v>
      </c>
    </row>
    <row r="87" spans="1:33" ht="12.45">
      <c r="A87" s="146">
        <v>44264.642638888887</v>
      </c>
      <c r="B87" s="5" t="s">
        <v>32</v>
      </c>
      <c r="C87" s="5" t="s">
        <v>553</v>
      </c>
      <c r="D87" s="5"/>
      <c r="E87" t="s">
        <v>554</v>
      </c>
      <c r="F87">
        <v>32.799999999999997</v>
      </c>
      <c r="G87">
        <v>31.7</v>
      </c>
      <c r="H87">
        <v>33.700000000000003</v>
      </c>
      <c r="I87">
        <v>2.5</v>
      </c>
      <c r="J87">
        <v>2</v>
      </c>
      <c r="K87">
        <v>-1</v>
      </c>
      <c r="L87">
        <v>-0.5</v>
      </c>
      <c r="M87">
        <v>-0.5</v>
      </c>
      <c r="N87">
        <v>-0.5</v>
      </c>
      <c r="O87">
        <v>-0.5</v>
      </c>
      <c r="P87">
        <v>0</v>
      </c>
      <c r="Q87">
        <v>0.5</v>
      </c>
      <c r="R87">
        <v>0</v>
      </c>
      <c r="S87">
        <v>-0.5</v>
      </c>
      <c r="T87">
        <v>0.5</v>
      </c>
      <c r="U87">
        <v>1</v>
      </c>
      <c r="V87">
        <v>-0.5</v>
      </c>
      <c r="W87">
        <v>0</v>
      </c>
      <c r="X87">
        <v>1</v>
      </c>
      <c r="Y87">
        <v>0</v>
      </c>
      <c r="Z87">
        <v>-0.5</v>
      </c>
      <c r="AA87">
        <v>0.5</v>
      </c>
      <c r="AB87">
        <v>0.5</v>
      </c>
      <c r="AC87">
        <v>-0.5</v>
      </c>
      <c r="AD87">
        <v>35.369999999999997</v>
      </c>
      <c r="AE87">
        <v>36.01</v>
      </c>
      <c r="AF87">
        <v>33.369999999999997</v>
      </c>
      <c r="AG87">
        <v>33.409999999999997</v>
      </c>
    </row>
    <row r="88" spans="1:33" ht="12.45">
      <c r="A88" s="146">
        <v>44264.649907407409</v>
      </c>
      <c r="B88" s="5" t="s">
        <v>33</v>
      </c>
      <c r="C88" s="5" t="s">
        <v>553</v>
      </c>
      <c r="D88" s="5"/>
      <c r="E88" t="s">
        <v>554</v>
      </c>
      <c r="F88">
        <v>31.9</v>
      </c>
      <c r="G88">
        <v>30.3</v>
      </c>
      <c r="H88">
        <v>29</v>
      </c>
      <c r="I88">
        <v>2.5</v>
      </c>
      <c r="J88">
        <v>1.5</v>
      </c>
      <c r="K88">
        <v>-0.5</v>
      </c>
      <c r="L88">
        <v>0.5</v>
      </c>
      <c r="M88">
        <v>0.5</v>
      </c>
      <c r="N88">
        <v>-0.5</v>
      </c>
      <c r="O88">
        <v>-0.5</v>
      </c>
      <c r="P88">
        <v>0.5</v>
      </c>
      <c r="Q88">
        <v>0.5</v>
      </c>
      <c r="R88">
        <v>-1</v>
      </c>
      <c r="S88">
        <v>-0.5</v>
      </c>
      <c r="T88">
        <v>0</v>
      </c>
      <c r="U88">
        <v>-1</v>
      </c>
      <c r="V88">
        <v>-0.5</v>
      </c>
      <c r="W88">
        <v>1</v>
      </c>
      <c r="X88">
        <v>1</v>
      </c>
      <c r="Y88">
        <v>-0.5</v>
      </c>
      <c r="Z88">
        <v>-0.5</v>
      </c>
      <c r="AA88">
        <v>-1</v>
      </c>
      <c r="AB88">
        <v>-0.5</v>
      </c>
      <c r="AC88">
        <v>0.5</v>
      </c>
      <c r="AD88">
        <v>34.01</v>
      </c>
      <c r="AE88">
        <v>33.32</v>
      </c>
      <c r="AF88">
        <v>32.97</v>
      </c>
      <c r="AG88">
        <v>32.89</v>
      </c>
    </row>
    <row r="89" spans="1:33" ht="12.45">
      <c r="A89" s="146">
        <v>44264.656099537038</v>
      </c>
      <c r="B89" s="5" t="s">
        <v>32</v>
      </c>
      <c r="C89" s="5" t="s">
        <v>553</v>
      </c>
      <c r="D89" s="5"/>
      <c r="E89" t="s">
        <v>555</v>
      </c>
      <c r="F89">
        <v>32</v>
      </c>
      <c r="G89">
        <v>32.799999999999997</v>
      </c>
      <c r="H89">
        <v>33.700000000000003</v>
      </c>
      <c r="I89">
        <v>2.5</v>
      </c>
      <c r="J89">
        <v>1.5</v>
      </c>
      <c r="K89">
        <v>-0.5</v>
      </c>
      <c r="L89">
        <v>0</v>
      </c>
      <c r="M89">
        <v>0</v>
      </c>
      <c r="N89">
        <v>-0.5</v>
      </c>
      <c r="O89">
        <v>-0.5</v>
      </c>
      <c r="P89">
        <v>0</v>
      </c>
      <c r="Q89">
        <v>0.5</v>
      </c>
      <c r="R89">
        <v>0.5</v>
      </c>
      <c r="S89">
        <v>-0.5</v>
      </c>
      <c r="T89">
        <v>0.5</v>
      </c>
      <c r="U89">
        <v>0.5</v>
      </c>
      <c r="V89">
        <v>-0.5</v>
      </c>
      <c r="W89">
        <v>0</v>
      </c>
      <c r="X89">
        <v>1</v>
      </c>
      <c r="Y89">
        <v>0</v>
      </c>
      <c r="Z89">
        <v>-0.5</v>
      </c>
      <c r="AA89">
        <v>0.5</v>
      </c>
      <c r="AB89">
        <v>0.5</v>
      </c>
      <c r="AC89">
        <v>-0.5</v>
      </c>
      <c r="AD89">
        <v>36.57</v>
      </c>
      <c r="AE89">
        <v>35.840000000000003</v>
      </c>
      <c r="AF89">
        <v>34.39</v>
      </c>
      <c r="AG89">
        <v>34.33</v>
      </c>
    </row>
    <row r="90" spans="1:33" ht="12.45">
      <c r="A90" s="146">
        <v>44264.662974537037</v>
      </c>
      <c r="B90" s="5" t="s">
        <v>33</v>
      </c>
      <c r="C90" s="5" t="s">
        <v>553</v>
      </c>
      <c r="D90" s="5"/>
      <c r="E90" t="s">
        <v>555</v>
      </c>
      <c r="F90">
        <v>30.7</v>
      </c>
      <c r="G90">
        <v>31.4</v>
      </c>
      <c r="H90">
        <v>30.9</v>
      </c>
      <c r="I90">
        <v>2.5</v>
      </c>
      <c r="J90">
        <v>2.5</v>
      </c>
      <c r="K90">
        <v>-0.5</v>
      </c>
      <c r="L90">
        <v>0.5</v>
      </c>
      <c r="M90">
        <v>0</v>
      </c>
      <c r="N90">
        <v>0</v>
      </c>
      <c r="O90">
        <v>0</v>
      </c>
      <c r="P90">
        <v>-0.5</v>
      </c>
      <c r="Q90">
        <v>-0.5</v>
      </c>
      <c r="R90">
        <v>0</v>
      </c>
      <c r="S90">
        <v>0</v>
      </c>
      <c r="T90">
        <v>-1.5</v>
      </c>
      <c r="U90">
        <v>-0.5</v>
      </c>
      <c r="V90">
        <v>0.5</v>
      </c>
      <c r="W90">
        <v>2.5</v>
      </c>
      <c r="X90">
        <v>2</v>
      </c>
      <c r="Y90">
        <v>-2</v>
      </c>
      <c r="Z90">
        <v>-0.5</v>
      </c>
      <c r="AA90">
        <v>-0.5</v>
      </c>
      <c r="AB90">
        <v>-1</v>
      </c>
      <c r="AC90">
        <v>0.5</v>
      </c>
      <c r="AD90">
        <v>34.700000000000003</v>
      </c>
      <c r="AE90">
        <v>34.96</v>
      </c>
      <c r="AF90">
        <v>33.630000000000003</v>
      </c>
      <c r="AG90">
        <v>33.54</v>
      </c>
    </row>
    <row r="91" spans="1:33" ht="12.45">
      <c r="A91" s="146">
        <v>44264.668958333335</v>
      </c>
      <c r="B91" s="5" t="s">
        <v>32</v>
      </c>
      <c r="C91" s="5" t="s">
        <v>553</v>
      </c>
      <c r="D91" s="5"/>
      <c r="E91" t="s">
        <v>556</v>
      </c>
      <c r="F91">
        <v>33.799999999999997</v>
      </c>
      <c r="G91">
        <v>33.5</v>
      </c>
      <c r="H91">
        <v>33.1</v>
      </c>
      <c r="I91">
        <v>2.5</v>
      </c>
      <c r="J91">
        <v>1.5</v>
      </c>
      <c r="K91">
        <v>-1</v>
      </c>
      <c r="L91">
        <v>0</v>
      </c>
      <c r="M91">
        <v>0.5</v>
      </c>
      <c r="N91">
        <v>0</v>
      </c>
      <c r="O91">
        <v>-0.5</v>
      </c>
      <c r="P91">
        <v>0.5</v>
      </c>
      <c r="Q91">
        <v>0.5</v>
      </c>
      <c r="R91">
        <v>0</v>
      </c>
      <c r="S91">
        <v>-0.5</v>
      </c>
      <c r="T91">
        <v>0.5</v>
      </c>
      <c r="U91">
        <v>0.5</v>
      </c>
      <c r="V91">
        <v>-0.5</v>
      </c>
      <c r="W91">
        <v>0.5</v>
      </c>
      <c r="X91">
        <v>1</v>
      </c>
      <c r="Y91">
        <v>0</v>
      </c>
      <c r="Z91">
        <v>-0.5</v>
      </c>
      <c r="AA91">
        <v>1</v>
      </c>
      <c r="AB91">
        <v>1</v>
      </c>
      <c r="AC91">
        <v>-0.5</v>
      </c>
      <c r="AD91">
        <v>39.270000000000003</v>
      </c>
      <c r="AE91">
        <v>38.520000000000003</v>
      </c>
      <c r="AF91">
        <v>34.880000000000003</v>
      </c>
      <c r="AG91">
        <v>34.43</v>
      </c>
    </row>
    <row r="92" spans="1:33" ht="12.45">
      <c r="A92" s="146">
        <v>44264.67523148148</v>
      </c>
      <c r="B92" s="5" t="s">
        <v>557</v>
      </c>
      <c r="C92" s="5" t="s">
        <v>553</v>
      </c>
      <c r="D92" s="5"/>
      <c r="E92" t="s">
        <v>554</v>
      </c>
      <c r="F92" t="s">
        <v>557</v>
      </c>
      <c r="G92" t="s">
        <v>557</v>
      </c>
      <c r="H92" t="s">
        <v>557</v>
      </c>
      <c r="I92">
        <v>-0.5</v>
      </c>
      <c r="J92">
        <v>-0.5</v>
      </c>
      <c r="K92">
        <v>-0.5</v>
      </c>
      <c r="L92">
        <v>-0.5</v>
      </c>
      <c r="M92">
        <v>-0.5</v>
      </c>
      <c r="N92">
        <v>-0.5</v>
      </c>
      <c r="O92">
        <v>-0.5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2.5</v>
      </c>
      <c r="X92">
        <v>2</v>
      </c>
      <c r="Y92">
        <v>-1.5</v>
      </c>
      <c r="Z92">
        <v>-1</v>
      </c>
      <c r="AA92">
        <v>-1.5</v>
      </c>
      <c r="AB92">
        <v>-2</v>
      </c>
      <c r="AC92">
        <v>-0.5</v>
      </c>
      <c r="AD92">
        <v>39.549999999999997</v>
      </c>
      <c r="AE92">
        <v>36.1</v>
      </c>
      <c r="AF92" t="s">
        <v>557</v>
      </c>
      <c r="AG92" t="s">
        <v>557</v>
      </c>
    </row>
    <row r="93" spans="1:33" ht="12.45">
      <c r="A93" s="146">
        <v>44264.707974537036</v>
      </c>
      <c r="B93" s="5" t="s">
        <v>34</v>
      </c>
      <c r="C93" s="5" t="s">
        <v>553</v>
      </c>
      <c r="D93" s="5"/>
      <c r="E93" t="s">
        <v>556</v>
      </c>
      <c r="F93">
        <v>32.200000000000003</v>
      </c>
      <c r="G93">
        <v>32.200000000000003</v>
      </c>
      <c r="H93">
        <v>32.6</v>
      </c>
      <c r="I93">
        <v>3</v>
      </c>
      <c r="J93">
        <v>2.5</v>
      </c>
      <c r="K93">
        <v>-2</v>
      </c>
      <c r="L93">
        <v>0.5</v>
      </c>
      <c r="M93">
        <v>0.5</v>
      </c>
      <c r="N93">
        <v>-0.5</v>
      </c>
      <c r="O93">
        <v>-0.5</v>
      </c>
      <c r="P93">
        <v>2</v>
      </c>
      <c r="Q93">
        <v>2</v>
      </c>
      <c r="R93">
        <v>0.5</v>
      </c>
      <c r="S93">
        <v>0.5</v>
      </c>
      <c r="T93">
        <v>0.5</v>
      </c>
      <c r="U93">
        <v>1</v>
      </c>
      <c r="V93">
        <v>-1</v>
      </c>
      <c r="W93">
        <v>2</v>
      </c>
      <c r="X93">
        <v>2</v>
      </c>
      <c r="Y93">
        <v>-1</v>
      </c>
      <c r="Z93">
        <v>-1</v>
      </c>
      <c r="AA93">
        <v>2</v>
      </c>
      <c r="AB93">
        <v>2</v>
      </c>
      <c r="AC93">
        <v>-0.5</v>
      </c>
      <c r="AD93">
        <v>38.36</v>
      </c>
      <c r="AE93">
        <v>37.39</v>
      </c>
      <c r="AF93">
        <v>34.79</v>
      </c>
      <c r="AG93">
        <v>33.92</v>
      </c>
    </row>
    <row r="94" spans="1:33" ht="12.45">
      <c r="A94" s="146">
        <v>44264.713761574072</v>
      </c>
      <c r="B94" s="5" t="s">
        <v>22</v>
      </c>
      <c r="C94" s="5" t="s">
        <v>553</v>
      </c>
      <c r="D94" s="10" t="s">
        <v>57</v>
      </c>
      <c r="E94" t="s">
        <v>556</v>
      </c>
      <c r="F94">
        <v>23.7</v>
      </c>
      <c r="G94">
        <v>25.4</v>
      </c>
      <c r="H94">
        <v>26.5</v>
      </c>
      <c r="I94">
        <v>2</v>
      </c>
      <c r="J94">
        <v>1.5</v>
      </c>
      <c r="K94">
        <v>-1.5</v>
      </c>
      <c r="L94">
        <v>1.5</v>
      </c>
      <c r="M94">
        <v>1.5</v>
      </c>
      <c r="N94">
        <v>-0.5</v>
      </c>
      <c r="O94">
        <v>-0.5</v>
      </c>
      <c r="P94">
        <v>2</v>
      </c>
      <c r="Q94">
        <v>1.5</v>
      </c>
      <c r="R94">
        <v>-1.5</v>
      </c>
      <c r="S94">
        <v>-1.5</v>
      </c>
      <c r="T94">
        <v>-0.5</v>
      </c>
      <c r="U94">
        <v>-0.5</v>
      </c>
      <c r="V94">
        <v>0.5</v>
      </c>
      <c r="W94">
        <v>1.5</v>
      </c>
      <c r="X94">
        <v>1</v>
      </c>
      <c r="Y94">
        <v>-1.5</v>
      </c>
      <c r="Z94">
        <v>-0.5</v>
      </c>
      <c r="AA94">
        <v>-1</v>
      </c>
      <c r="AB94">
        <v>-0.5</v>
      </c>
      <c r="AC94">
        <v>0.5</v>
      </c>
      <c r="AD94">
        <v>35.29</v>
      </c>
      <c r="AE94">
        <v>33.85</v>
      </c>
      <c r="AF94">
        <v>33.81</v>
      </c>
      <c r="AG94">
        <v>33.229999999999997</v>
      </c>
    </row>
    <row r="95" spans="1:33" ht="12.45">
      <c r="A95" s="146">
        <v>44264.71974537037</v>
      </c>
      <c r="B95" s="5" t="s">
        <v>34</v>
      </c>
      <c r="C95" s="5" t="s">
        <v>553</v>
      </c>
      <c r="D95" s="5"/>
      <c r="E95" t="s">
        <v>555</v>
      </c>
      <c r="F95">
        <v>32.299999999999997</v>
      </c>
      <c r="G95">
        <v>31.9</v>
      </c>
      <c r="H95">
        <v>32.700000000000003</v>
      </c>
      <c r="I95">
        <v>2.5</v>
      </c>
      <c r="J95">
        <v>2</v>
      </c>
      <c r="K95">
        <v>-1.5</v>
      </c>
      <c r="L95">
        <v>0.5</v>
      </c>
      <c r="M95">
        <v>-0.5</v>
      </c>
      <c r="N95">
        <v>0</v>
      </c>
      <c r="O95">
        <v>0</v>
      </c>
      <c r="P95">
        <v>1.5</v>
      </c>
      <c r="Q95">
        <v>2</v>
      </c>
      <c r="R95">
        <v>-1</v>
      </c>
      <c r="S95">
        <v>-1</v>
      </c>
      <c r="T95">
        <v>0.5</v>
      </c>
      <c r="U95">
        <v>1.5</v>
      </c>
      <c r="V95">
        <v>-0.5</v>
      </c>
      <c r="W95">
        <v>3</v>
      </c>
      <c r="X95">
        <v>3</v>
      </c>
      <c r="Y95">
        <v>-1.5</v>
      </c>
      <c r="Z95">
        <v>-1.5</v>
      </c>
      <c r="AA95">
        <v>2.5</v>
      </c>
      <c r="AB95">
        <v>2</v>
      </c>
      <c r="AC95">
        <v>-1</v>
      </c>
      <c r="AD95">
        <v>37.520000000000003</v>
      </c>
      <c r="AE95">
        <v>37.409999999999997</v>
      </c>
      <c r="AF95">
        <v>35.32</v>
      </c>
      <c r="AG95">
        <v>34.47</v>
      </c>
    </row>
    <row r="96" spans="1:33" ht="12.45">
      <c r="A96" s="146">
        <v>44264.725902777776</v>
      </c>
      <c r="B96" s="5" t="s">
        <v>22</v>
      </c>
      <c r="C96" s="5" t="s">
        <v>553</v>
      </c>
      <c r="D96" s="10" t="s">
        <v>57</v>
      </c>
      <c r="E96" t="s">
        <v>555</v>
      </c>
      <c r="F96">
        <v>28.6</v>
      </c>
      <c r="G96">
        <v>27.5</v>
      </c>
      <c r="H96">
        <v>30</v>
      </c>
      <c r="I96">
        <v>1</v>
      </c>
      <c r="J96">
        <v>1</v>
      </c>
      <c r="K96">
        <v>-1</v>
      </c>
      <c r="L96">
        <v>1.5</v>
      </c>
      <c r="M96">
        <v>1</v>
      </c>
      <c r="N96">
        <v>-1</v>
      </c>
      <c r="O96">
        <v>-1</v>
      </c>
      <c r="P96">
        <v>1</v>
      </c>
      <c r="Q96">
        <v>2</v>
      </c>
      <c r="R96">
        <v>-1</v>
      </c>
      <c r="S96">
        <v>-1.5</v>
      </c>
      <c r="T96">
        <v>1.5</v>
      </c>
      <c r="U96">
        <v>1</v>
      </c>
      <c r="V96">
        <v>-1</v>
      </c>
      <c r="W96">
        <v>2</v>
      </c>
      <c r="X96">
        <v>1.5</v>
      </c>
      <c r="Y96">
        <v>-1</v>
      </c>
      <c r="Z96">
        <v>-1.5</v>
      </c>
      <c r="AA96">
        <v>1</v>
      </c>
      <c r="AB96">
        <v>0.5</v>
      </c>
      <c r="AC96">
        <v>-1</v>
      </c>
      <c r="AD96">
        <v>36.31</v>
      </c>
      <c r="AE96">
        <v>35.21</v>
      </c>
      <c r="AF96">
        <v>34.35</v>
      </c>
      <c r="AG96">
        <v>33.61</v>
      </c>
    </row>
    <row r="97" spans="1:33" ht="12.45">
      <c r="A97" s="146">
        <v>44264.731481481482</v>
      </c>
      <c r="B97" s="5" t="s">
        <v>34</v>
      </c>
      <c r="C97" s="5" t="s">
        <v>553</v>
      </c>
      <c r="D97" s="5"/>
      <c r="E97" t="s">
        <v>554</v>
      </c>
      <c r="F97">
        <v>32.200000000000003</v>
      </c>
      <c r="G97">
        <v>33.299999999999997</v>
      </c>
      <c r="H97">
        <v>33</v>
      </c>
      <c r="I97">
        <v>2.5</v>
      </c>
      <c r="J97">
        <v>2</v>
      </c>
      <c r="K97">
        <v>-2</v>
      </c>
      <c r="L97">
        <v>0.5</v>
      </c>
      <c r="M97">
        <v>0</v>
      </c>
      <c r="N97">
        <v>0</v>
      </c>
      <c r="O97">
        <v>0</v>
      </c>
      <c r="P97">
        <v>1</v>
      </c>
      <c r="Q97">
        <v>1</v>
      </c>
      <c r="R97">
        <v>-0.5</v>
      </c>
      <c r="S97">
        <v>-0.5</v>
      </c>
      <c r="T97">
        <v>-1</v>
      </c>
      <c r="U97">
        <v>-1</v>
      </c>
      <c r="V97">
        <v>0.5</v>
      </c>
      <c r="W97">
        <v>2</v>
      </c>
      <c r="X97">
        <v>2</v>
      </c>
      <c r="Y97">
        <v>-1.5</v>
      </c>
      <c r="Z97">
        <v>-1.5</v>
      </c>
      <c r="AA97">
        <v>-1</v>
      </c>
      <c r="AB97">
        <v>-1</v>
      </c>
      <c r="AC97">
        <v>0</v>
      </c>
      <c r="AD97">
        <v>38.03</v>
      </c>
      <c r="AE97">
        <v>37.270000000000003</v>
      </c>
      <c r="AF97">
        <v>35.31</v>
      </c>
      <c r="AG97">
        <v>34.67</v>
      </c>
    </row>
    <row r="98" spans="1:33" ht="12.45">
      <c r="A98" s="146">
        <v>44264.737893518519</v>
      </c>
      <c r="B98" s="5" t="s">
        <v>22</v>
      </c>
      <c r="C98" s="5" t="s">
        <v>553</v>
      </c>
      <c r="D98" s="10" t="s">
        <v>57</v>
      </c>
      <c r="E98" t="s">
        <v>554</v>
      </c>
      <c r="F98">
        <v>26</v>
      </c>
      <c r="G98">
        <v>27.2</v>
      </c>
      <c r="H98">
        <v>30.7</v>
      </c>
      <c r="I98">
        <v>1.5</v>
      </c>
      <c r="J98">
        <v>1</v>
      </c>
      <c r="K98">
        <v>-1</v>
      </c>
      <c r="L98">
        <v>1.5</v>
      </c>
      <c r="M98">
        <v>1</v>
      </c>
      <c r="N98">
        <v>-1</v>
      </c>
      <c r="O98">
        <v>-1</v>
      </c>
      <c r="P98">
        <v>1</v>
      </c>
      <c r="Q98">
        <v>0.5</v>
      </c>
      <c r="R98">
        <v>-1</v>
      </c>
      <c r="S98">
        <v>0</v>
      </c>
      <c r="T98">
        <v>-1</v>
      </c>
      <c r="U98">
        <v>-1</v>
      </c>
      <c r="V98">
        <v>1</v>
      </c>
      <c r="W98">
        <v>2</v>
      </c>
      <c r="X98">
        <v>1</v>
      </c>
      <c r="Y98">
        <v>-2</v>
      </c>
      <c r="Z98">
        <v>-1.5</v>
      </c>
      <c r="AA98">
        <v>-1.5</v>
      </c>
      <c r="AB98">
        <v>-1</v>
      </c>
      <c r="AC98">
        <v>1.5</v>
      </c>
      <c r="AD98">
        <v>38.020000000000003</v>
      </c>
      <c r="AE98">
        <v>36.81</v>
      </c>
      <c r="AF98">
        <v>34.51</v>
      </c>
      <c r="AG98">
        <v>34.31</v>
      </c>
    </row>
    <row r="99" spans="1:33" ht="12.45">
      <c r="A99" s="146">
        <v>44265.458993055552</v>
      </c>
      <c r="B99" s="5" t="s">
        <v>35</v>
      </c>
      <c r="C99" s="5" t="s">
        <v>553</v>
      </c>
      <c r="D99" s="10" t="s">
        <v>57</v>
      </c>
      <c r="E99" t="s">
        <v>554</v>
      </c>
      <c r="F99">
        <v>30.7</v>
      </c>
      <c r="G99">
        <v>31.1</v>
      </c>
      <c r="H99">
        <v>31.2</v>
      </c>
      <c r="I99">
        <v>0.5</v>
      </c>
      <c r="J99">
        <v>0</v>
      </c>
      <c r="K99">
        <v>0.5</v>
      </c>
      <c r="L99">
        <v>0</v>
      </c>
      <c r="M99">
        <v>0</v>
      </c>
      <c r="N99">
        <v>0</v>
      </c>
      <c r="O99">
        <v>0</v>
      </c>
      <c r="P99">
        <v>1.5</v>
      </c>
      <c r="Q99">
        <v>0.5</v>
      </c>
      <c r="R99">
        <v>-1.5</v>
      </c>
      <c r="S99">
        <v>-0.5</v>
      </c>
      <c r="T99">
        <v>3</v>
      </c>
      <c r="U99">
        <v>2</v>
      </c>
      <c r="V99">
        <v>-3</v>
      </c>
      <c r="W99">
        <v>2.5</v>
      </c>
      <c r="X99">
        <v>0.5</v>
      </c>
      <c r="Y99">
        <v>-2.5</v>
      </c>
      <c r="Z99">
        <v>-0.5</v>
      </c>
      <c r="AA99">
        <v>3</v>
      </c>
      <c r="AB99">
        <v>2</v>
      </c>
      <c r="AC99">
        <v>-2.5</v>
      </c>
      <c r="AD99">
        <v>32.33</v>
      </c>
      <c r="AE99">
        <v>33.85</v>
      </c>
      <c r="AF99">
        <v>31.12</v>
      </c>
      <c r="AG99">
        <v>30.31</v>
      </c>
    </row>
    <row r="100" spans="1:33" ht="12.45">
      <c r="A100" s="146">
        <v>44265.466400462959</v>
      </c>
      <c r="B100" s="5" t="s">
        <v>36</v>
      </c>
      <c r="C100" s="5" t="s">
        <v>553</v>
      </c>
      <c r="D100" s="10" t="s">
        <v>57</v>
      </c>
      <c r="E100" t="s">
        <v>554</v>
      </c>
      <c r="F100">
        <v>25.3</v>
      </c>
      <c r="G100">
        <v>26.6</v>
      </c>
      <c r="H100">
        <v>27.3</v>
      </c>
      <c r="I100">
        <v>0</v>
      </c>
      <c r="J100">
        <v>0</v>
      </c>
      <c r="K100">
        <v>2</v>
      </c>
      <c r="L100">
        <v>-0.5</v>
      </c>
      <c r="M100">
        <v>-0.5</v>
      </c>
      <c r="N100">
        <v>1.5</v>
      </c>
      <c r="O100">
        <v>1.5</v>
      </c>
      <c r="P100">
        <v>0.5</v>
      </c>
      <c r="Q100">
        <v>1</v>
      </c>
      <c r="R100">
        <v>0.5</v>
      </c>
      <c r="S100">
        <v>0</v>
      </c>
      <c r="T100">
        <v>1</v>
      </c>
      <c r="U100">
        <v>0.5</v>
      </c>
      <c r="V100">
        <v>-0.5</v>
      </c>
      <c r="W100">
        <v>0.5</v>
      </c>
      <c r="X100">
        <v>2</v>
      </c>
      <c r="Y100">
        <v>-0.5</v>
      </c>
      <c r="Z100">
        <v>-1.5</v>
      </c>
      <c r="AA100">
        <v>2</v>
      </c>
      <c r="AB100">
        <v>1</v>
      </c>
      <c r="AC100">
        <v>-2</v>
      </c>
      <c r="AD100">
        <v>34.24</v>
      </c>
      <c r="AE100">
        <v>33</v>
      </c>
      <c r="AF100">
        <v>31.79</v>
      </c>
      <c r="AG100">
        <v>31.67</v>
      </c>
    </row>
    <row r="101" spans="1:33" ht="12.45">
      <c r="A101" s="146">
        <v>44265.472905092596</v>
      </c>
      <c r="B101" s="5" t="s">
        <v>35</v>
      </c>
      <c r="C101" s="5" t="s">
        <v>553</v>
      </c>
      <c r="D101" s="10" t="s">
        <v>57</v>
      </c>
      <c r="E101" t="s">
        <v>555</v>
      </c>
      <c r="F101">
        <v>36.299999999999997</v>
      </c>
      <c r="G101">
        <v>35.6</v>
      </c>
      <c r="H101">
        <v>34.700000000000003</v>
      </c>
      <c r="I101">
        <v>-1</v>
      </c>
      <c r="J101">
        <v>-0.5</v>
      </c>
      <c r="K101">
        <v>1.5</v>
      </c>
      <c r="L101">
        <v>-0.5</v>
      </c>
      <c r="M101">
        <v>0</v>
      </c>
      <c r="N101">
        <v>0.5</v>
      </c>
      <c r="O101">
        <v>0</v>
      </c>
      <c r="P101">
        <v>0</v>
      </c>
      <c r="Q101">
        <v>0.5</v>
      </c>
      <c r="R101">
        <v>0</v>
      </c>
      <c r="S101">
        <v>-1</v>
      </c>
      <c r="T101">
        <v>1</v>
      </c>
      <c r="U101">
        <v>1.5</v>
      </c>
      <c r="V101">
        <v>-1</v>
      </c>
      <c r="W101">
        <v>1</v>
      </c>
      <c r="X101">
        <v>1.5</v>
      </c>
      <c r="Y101">
        <v>-1</v>
      </c>
      <c r="Z101">
        <v>-1.5</v>
      </c>
      <c r="AA101">
        <v>1</v>
      </c>
      <c r="AB101">
        <v>0.5</v>
      </c>
      <c r="AC101">
        <v>-1</v>
      </c>
      <c r="AD101">
        <v>32.979999999999997</v>
      </c>
      <c r="AE101">
        <v>34.96</v>
      </c>
      <c r="AF101">
        <v>31.26</v>
      </c>
      <c r="AG101">
        <v>31.94</v>
      </c>
    </row>
    <row r="102" spans="1:33" ht="12.45">
      <c r="A102" s="146">
        <v>44265.480393518519</v>
      </c>
      <c r="B102" s="5" t="s">
        <v>36</v>
      </c>
      <c r="C102" s="5" t="s">
        <v>553</v>
      </c>
      <c r="D102" s="10" t="s">
        <v>57</v>
      </c>
      <c r="E102" t="s">
        <v>555</v>
      </c>
      <c r="F102">
        <v>26.7</v>
      </c>
      <c r="G102">
        <v>26.4</v>
      </c>
      <c r="H102">
        <v>26.5</v>
      </c>
      <c r="I102">
        <v>0</v>
      </c>
      <c r="J102">
        <v>0</v>
      </c>
      <c r="K102">
        <v>2</v>
      </c>
      <c r="L102">
        <v>-0.5</v>
      </c>
      <c r="M102">
        <v>-0.5</v>
      </c>
      <c r="N102">
        <v>1.5</v>
      </c>
      <c r="O102">
        <v>1.5</v>
      </c>
      <c r="P102">
        <v>0.5</v>
      </c>
      <c r="Q102">
        <v>0</v>
      </c>
      <c r="R102">
        <v>0</v>
      </c>
      <c r="S102">
        <v>0</v>
      </c>
      <c r="T102">
        <v>-1</v>
      </c>
      <c r="U102">
        <v>-0.5</v>
      </c>
      <c r="V102">
        <v>0.5</v>
      </c>
      <c r="W102">
        <v>1</v>
      </c>
      <c r="X102">
        <v>1</v>
      </c>
      <c r="Y102">
        <v>-0.5</v>
      </c>
      <c r="Z102">
        <v>-0.5</v>
      </c>
      <c r="AA102">
        <v>-0.5</v>
      </c>
      <c r="AB102">
        <v>-0.5</v>
      </c>
      <c r="AC102">
        <v>1.5</v>
      </c>
      <c r="AD102">
        <v>33.15</v>
      </c>
      <c r="AE102">
        <v>36.35</v>
      </c>
      <c r="AF102">
        <v>32.43</v>
      </c>
      <c r="AG102">
        <v>31.95</v>
      </c>
    </row>
    <row r="103" spans="1:33" ht="12.45">
      <c r="A103" s="146">
        <v>44265.486805555556</v>
      </c>
      <c r="B103" s="5" t="s">
        <v>35</v>
      </c>
      <c r="C103" s="5" t="s">
        <v>553</v>
      </c>
      <c r="D103" s="10" t="s">
        <v>57</v>
      </c>
      <c r="E103" t="s">
        <v>556</v>
      </c>
      <c r="F103">
        <v>34.200000000000003</v>
      </c>
      <c r="G103">
        <v>33.5</v>
      </c>
      <c r="H103">
        <v>35.299999999999997</v>
      </c>
      <c r="I103">
        <v>-1</v>
      </c>
      <c r="J103">
        <v>0</v>
      </c>
      <c r="K103">
        <v>1</v>
      </c>
      <c r="L103">
        <v>0</v>
      </c>
      <c r="M103">
        <v>0.5</v>
      </c>
      <c r="N103">
        <v>0</v>
      </c>
      <c r="O103">
        <v>-0.5</v>
      </c>
      <c r="P103">
        <v>1</v>
      </c>
      <c r="Q103">
        <v>2</v>
      </c>
      <c r="R103">
        <v>0</v>
      </c>
      <c r="S103">
        <v>-3</v>
      </c>
      <c r="T103">
        <v>3</v>
      </c>
      <c r="U103">
        <v>2.5</v>
      </c>
      <c r="V103">
        <v>-3</v>
      </c>
      <c r="W103">
        <v>1</v>
      </c>
      <c r="X103">
        <v>3</v>
      </c>
      <c r="Y103">
        <v>-1</v>
      </c>
      <c r="Z103">
        <v>-3</v>
      </c>
      <c r="AA103">
        <v>3</v>
      </c>
      <c r="AB103">
        <v>2.5</v>
      </c>
      <c r="AC103">
        <v>-2</v>
      </c>
      <c r="AD103">
        <v>31.74</v>
      </c>
      <c r="AE103">
        <v>33.58</v>
      </c>
      <c r="AF103">
        <v>31.29</v>
      </c>
      <c r="AG103">
        <v>31.49</v>
      </c>
    </row>
    <row r="104" spans="1:33" ht="12.45">
      <c r="A104" s="146">
        <v>44265.494166666664</v>
      </c>
      <c r="B104" s="5" t="s">
        <v>36</v>
      </c>
      <c r="C104" s="5" t="s">
        <v>553</v>
      </c>
      <c r="D104" s="10" t="s">
        <v>57</v>
      </c>
      <c r="E104" t="s">
        <v>556</v>
      </c>
      <c r="F104">
        <v>25.1</v>
      </c>
      <c r="G104">
        <v>26.5</v>
      </c>
      <c r="H104">
        <v>27.4</v>
      </c>
      <c r="I104">
        <v>0</v>
      </c>
      <c r="J104">
        <v>0</v>
      </c>
      <c r="K104">
        <v>2</v>
      </c>
      <c r="L104">
        <v>-0.5</v>
      </c>
      <c r="M104">
        <v>-0.5</v>
      </c>
      <c r="N104">
        <v>2</v>
      </c>
      <c r="O104">
        <v>2</v>
      </c>
      <c r="P104">
        <v>1</v>
      </c>
      <c r="Q104">
        <v>0.5</v>
      </c>
      <c r="R104">
        <v>-0.5</v>
      </c>
      <c r="S104">
        <v>-0.5</v>
      </c>
      <c r="T104">
        <v>-1.5</v>
      </c>
      <c r="U104">
        <v>-0.5</v>
      </c>
      <c r="V104">
        <v>0.5</v>
      </c>
      <c r="W104">
        <v>1.5</v>
      </c>
      <c r="X104">
        <v>1.5</v>
      </c>
      <c r="Y104">
        <v>-1.5</v>
      </c>
      <c r="Z104">
        <v>-1.5</v>
      </c>
      <c r="AA104">
        <v>-0.5</v>
      </c>
      <c r="AB104">
        <v>-0.5</v>
      </c>
      <c r="AC104">
        <v>1</v>
      </c>
      <c r="AD104">
        <v>34.46</v>
      </c>
      <c r="AE104">
        <v>36.28</v>
      </c>
      <c r="AF104">
        <v>32.47</v>
      </c>
      <c r="AG104">
        <v>32.520000000000003</v>
      </c>
    </row>
    <row r="105" spans="1:33" ht="12.45">
      <c r="A105" s="146">
        <v>44265.529305555552</v>
      </c>
      <c r="B105" s="5" t="s">
        <v>558</v>
      </c>
      <c r="C105" s="5" t="s">
        <v>553</v>
      </c>
      <c r="D105" s="10" t="s">
        <v>57</v>
      </c>
      <c r="E105" t="s">
        <v>556</v>
      </c>
      <c r="F105">
        <v>29.5</v>
      </c>
      <c r="G105">
        <v>30.4</v>
      </c>
      <c r="H105">
        <v>30.6</v>
      </c>
      <c r="I105">
        <v>-1.5</v>
      </c>
      <c r="J105">
        <v>-1</v>
      </c>
      <c r="K105">
        <v>1</v>
      </c>
      <c r="L105">
        <v>-1</v>
      </c>
      <c r="M105">
        <v>-1</v>
      </c>
      <c r="N105">
        <v>2</v>
      </c>
      <c r="O105">
        <v>2</v>
      </c>
      <c r="P105">
        <v>0.5</v>
      </c>
      <c r="Q105">
        <v>2</v>
      </c>
      <c r="R105">
        <v>0.5</v>
      </c>
      <c r="S105">
        <v>2</v>
      </c>
      <c r="T105">
        <v>2.5</v>
      </c>
      <c r="U105">
        <v>1</v>
      </c>
      <c r="V105">
        <v>1</v>
      </c>
      <c r="W105">
        <v>1</v>
      </c>
      <c r="X105">
        <v>0.5</v>
      </c>
      <c r="Y105">
        <v>-2</v>
      </c>
      <c r="Z105">
        <v>-1</v>
      </c>
      <c r="AA105">
        <v>1.5</v>
      </c>
      <c r="AB105">
        <v>0.5</v>
      </c>
      <c r="AC105">
        <v>-2.5</v>
      </c>
      <c r="AD105">
        <v>32.6</v>
      </c>
      <c r="AE105">
        <v>33.42</v>
      </c>
      <c r="AF105">
        <v>31.08</v>
      </c>
      <c r="AG105">
        <v>30.31</v>
      </c>
    </row>
    <row r="106" spans="1:33" ht="12.45">
      <c r="A106" s="146">
        <v>44265.535810185182</v>
      </c>
      <c r="B106" s="5" t="s">
        <v>37</v>
      </c>
      <c r="C106" s="5" t="s">
        <v>553</v>
      </c>
      <c r="D106" s="10" t="s">
        <v>57</v>
      </c>
      <c r="E106" t="s">
        <v>556</v>
      </c>
      <c r="F106">
        <v>30.9</v>
      </c>
      <c r="G106">
        <v>31.6</v>
      </c>
      <c r="H106">
        <v>31.6</v>
      </c>
      <c r="I106">
        <v>1.5</v>
      </c>
      <c r="J106">
        <v>1</v>
      </c>
      <c r="K106">
        <v>-0.5</v>
      </c>
      <c r="L106">
        <v>0</v>
      </c>
      <c r="M106">
        <v>0</v>
      </c>
      <c r="N106">
        <v>0</v>
      </c>
      <c r="O106">
        <v>0</v>
      </c>
      <c r="P106">
        <v>0.5</v>
      </c>
      <c r="Q106">
        <v>1</v>
      </c>
      <c r="R106">
        <v>0</v>
      </c>
      <c r="S106">
        <v>-0.5</v>
      </c>
      <c r="T106">
        <v>1.5</v>
      </c>
      <c r="U106">
        <v>1</v>
      </c>
      <c r="V106">
        <v>-2</v>
      </c>
      <c r="W106">
        <v>0.5</v>
      </c>
      <c r="X106">
        <v>1.5</v>
      </c>
      <c r="Y106">
        <v>0</v>
      </c>
      <c r="Z106">
        <v>0</v>
      </c>
      <c r="AA106">
        <v>2</v>
      </c>
      <c r="AB106">
        <v>2</v>
      </c>
      <c r="AC106">
        <v>-1</v>
      </c>
      <c r="AD106">
        <v>34.979999999999997</v>
      </c>
      <c r="AE106">
        <v>34.06</v>
      </c>
      <c r="AF106">
        <v>31.54</v>
      </c>
      <c r="AG106">
        <v>31.22</v>
      </c>
    </row>
    <row r="107" spans="1:33" ht="12.45">
      <c r="A107" s="146">
        <v>44265.542824074073</v>
      </c>
      <c r="B107" s="5" t="s">
        <v>38</v>
      </c>
      <c r="C107" s="5" t="s">
        <v>553</v>
      </c>
      <c r="D107" s="10" t="s">
        <v>57</v>
      </c>
      <c r="E107" t="s">
        <v>555</v>
      </c>
      <c r="F107">
        <v>28.2</v>
      </c>
      <c r="G107">
        <v>28.9</v>
      </c>
      <c r="H107">
        <v>28.8</v>
      </c>
      <c r="I107">
        <v>1.5</v>
      </c>
      <c r="J107">
        <v>1</v>
      </c>
      <c r="K107">
        <v>-1.5</v>
      </c>
      <c r="L107">
        <v>1</v>
      </c>
      <c r="M107">
        <v>1</v>
      </c>
      <c r="N107">
        <v>-1.5</v>
      </c>
      <c r="O107">
        <v>-1.5</v>
      </c>
      <c r="P107">
        <v>0.5</v>
      </c>
      <c r="Q107">
        <v>0.5</v>
      </c>
      <c r="R107">
        <v>-0.5</v>
      </c>
      <c r="S107">
        <v>-0.5</v>
      </c>
      <c r="T107">
        <v>0.5</v>
      </c>
      <c r="U107">
        <v>0.5</v>
      </c>
      <c r="V107">
        <v>-1</v>
      </c>
      <c r="W107">
        <v>0.5</v>
      </c>
      <c r="X107">
        <v>-1</v>
      </c>
      <c r="Y107">
        <v>-1</v>
      </c>
      <c r="Z107">
        <v>1</v>
      </c>
      <c r="AA107">
        <v>1.5</v>
      </c>
      <c r="AB107">
        <v>1</v>
      </c>
      <c r="AC107">
        <v>-2.5</v>
      </c>
      <c r="AD107">
        <v>33.840000000000003</v>
      </c>
      <c r="AE107">
        <v>32.04</v>
      </c>
      <c r="AF107">
        <v>31.23</v>
      </c>
      <c r="AG107">
        <v>30.85</v>
      </c>
    </row>
    <row r="108" spans="1:33" ht="12.45">
      <c r="A108" s="146">
        <v>44265.549583333333</v>
      </c>
      <c r="B108" s="5" t="s">
        <v>37</v>
      </c>
      <c r="C108" s="5" t="s">
        <v>553</v>
      </c>
      <c r="D108" s="10" t="s">
        <v>57</v>
      </c>
      <c r="E108" t="s">
        <v>554</v>
      </c>
      <c r="F108">
        <v>30.8</v>
      </c>
      <c r="G108">
        <v>30</v>
      </c>
      <c r="H108">
        <v>30.1</v>
      </c>
      <c r="I108">
        <v>0</v>
      </c>
      <c r="J108">
        <v>0</v>
      </c>
      <c r="K108">
        <v>-1</v>
      </c>
      <c r="L108">
        <v>-0.5</v>
      </c>
      <c r="M108">
        <v>-0.5</v>
      </c>
      <c r="N108">
        <v>0</v>
      </c>
      <c r="O108">
        <v>0</v>
      </c>
      <c r="P108">
        <v>1</v>
      </c>
      <c r="Q108">
        <v>1.5</v>
      </c>
      <c r="R108">
        <v>0</v>
      </c>
      <c r="S108">
        <v>0</v>
      </c>
      <c r="T108">
        <v>2</v>
      </c>
      <c r="U108">
        <v>1.5</v>
      </c>
      <c r="V108">
        <v>-1</v>
      </c>
      <c r="W108">
        <v>0.5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34.880000000000003</v>
      </c>
      <c r="AE108">
        <v>34.85</v>
      </c>
      <c r="AF108">
        <v>32.25</v>
      </c>
      <c r="AG108">
        <v>31.83</v>
      </c>
    </row>
    <row r="109" spans="1:33" ht="12.45">
      <c r="A109" s="146">
        <v>44265.556585648148</v>
      </c>
      <c r="B109" s="5" t="s">
        <v>38</v>
      </c>
      <c r="C109" s="5" t="s">
        <v>553</v>
      </c>
      <c r="D109" s="10" t="s">
        <v>57</v>
      </c>
      <c r="E109" t="s">
        <v>554</v>
      </c>
      <c r="F109">
        <v>26.1</v>
      </c>
      <c r="G109">
        <v>28.2</v>
      </c>
      <c r="H109">
        <v>28.8</v>
      </c>
      <c r="I109">
        <v>-1</v>
      </c>
      <c r="J109">
        <v>-1</v>
      </c>
      <c r="K109">
        <v>-1</v>
      </c>
      <c r="L109">
        <v>0.5</v>
      </c>
      <c r="M109">
        <v>-1</v>
      </c>
      <c r="N109">
        <v>-0.5</v>
      </c>
      <c r="O109">
        <v>0.5</v>
      </c>
      <c r="P109">
        <v>2.5</v>
      </c>
      <c r="Q109">
        <v>1.5</v>
      </c>
      <c r="R109">
        <v>-2</v>
      </c>
      <c r="S109">
        <v>-1</v>
      </c>
      <c r="T109">
        <v>-2.5</v>
      </c>
      <c r="U109">
        <v>-2.5</v>
      </c>
      <c r="V109">
        <v>1.5</v>
      </c>
      <c r="W109">
        <v>2</v>
      </c>
      <c r="X109">
        <v>1</v>
      </c>
      <c r="Y109">
        <v>-1.5</v>
      </c>
      <c r="Z109">
        <v>-0.5</v>
      </c>
      <c r="AA109">
        <v>-1</v>
      </c>
      <c r="AB109">
        <v>-1.5</v>
      </c>
      <c r="AC109">
        <v>1.5</v>
      </c>
      <c r="AD109">
        <v>35.18</v>
      </c>
      <c r="AE109">
        <v>33.08</v>
      </c>
      <c r="AF109">
        <v>31.47</v>
      </c>
      <c r="AG109">
        <v>30.78</v>
      </c>
    </row>
    <row r="110" spans="1:33" ht="12.45">
      <c r="A110" s="146">
        <v>44265.563263888886</v>
      </c>
      <c r="B110" s="5" t="s">
        <v>37</v>
      </c>
      <c r="C110" s="5" t="s">
        <v>553</v>
      </c>
      <c r="D110" s="10" t="s">
        <v>57</v>
      </c>
      <c r="E110" t="s">
        <v>554</v>
      </c>
      <c r="F110">
        <v>30.2</v>
      </c>
      <c r="G110">
        <v>30.1</v>
      </c>
      <c r="H110">
        <v>30.4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0.5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0.5</v>
      </c>
      <c r="X110">
        <v>1</v>
      </c>
      <c r="Y110">
        <v>0</v>
      </c>
      <c r="Z110">
        <v>0</v>
      </c>
      <c r="AA110">
        <v>0.5</v>
      </c>
      <c r="AB110">
        <v>0.5</v>
      </c>
      <c r="AC110">
        <v>0</v>
      </c>
      <c r="AD110">
        <v>32.83</v>
      </c>
      <c r="AE110">
        <v>32.520000000000003</v>
      </c>
      <c r="AF110">
        <v>32.42</v>
      </c>
      <c r="AG110">
        <v>32</v>
      </c>
    </row>
    <row r="111" spans="1:33" ht="12.45">
      <c r="A111" s="146">
        <v>44265.598715277774</v>
      </c>
      <c r="B111" s="5" t="s">
        <v>39</v>
      </c>
      <c r="C111" s="5" t="s">
        <v>553</v>
      </c>
      <c r="D111" s="5"/>
      <c r="E111" t="s">
        <v>554</v>
      </c>
      <c r="F111">
        <v>25.1</v>
      </c>
      <c r="G111">
        <v>26.2</v>
      </c>
      <c r="H111">
        <v>25.1</v>
      </c>
      <c r="I111">
        <v>0.5</v>
      </c>
      <c r="J111">
        <v>0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1.5</v>
      </c>
      <c r="R111">
        <v>0</v>
      </c>
      <c r="S111">
        <v>1</v>
      </c>
      <c r="T111">
        <v>-2</v>
      </c>
      <c r="U111">
        <v>-1</v>
      </c>
      <c r="V111">
        <v>-0.5</v>
      </c>
      <c r="W111">
        <v>2</v>
      </c>
      <c r="X111">
        <v>1</v>
      </c>
      <c r="Y111">
        <v>-1</v>
      </c>
      <c r="Z111">
        <v>0</v>
      </c>
      <c r="AA111">
        <v>-1</v>
      </c>
      <c r="AB111">
        <v>-1</v>
      </c>
      <c r="AC111">
        <v>1</v>
      </c>
      <c r="AD111">
        <v>33.229999999999997</v>
      </c>
      <c r="AE111">
        <v>33.86</v>
      </c>
      <c r="AF111">
        <v>31.97</v>
      </c>
      <c r="AG111">
        <v>31.77</v>
      </c>
    </row>
    <row r="112" spans="1:33" ht="12.45">
      <c r="A112" s="146">
        <v>44265.605451388888</v>
      </c>
      <c r="B112" s="5" t="s">
        <v>559</v>
      </c>
      <c r="C112" s="5" t="s">
        <v>553</v>
      </c>
      <c r="D112" s="5"/>
      <c r="E112" t="s">
        <v>554</v>
      </c>
      <c r="F112">
        <v>1</v>
      </c>
      <c r="G112">
        <v>1</v>
      </c>
      <c r="H112">
        <v>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0.5</v>
      </c>
      <c r="Y112">
        <v>0.5</v>
      </c>
      <c r="Z112">
        <v>0</v>
      </c>
      <c r="AA112">
        <v>-1</v>
      </c>
      <c r="AB112">
        <v>-0.5</v>
      </c>
      <c r="AC112">
        <v>0.5</v>
      </c>
      <c r="AD112">
        <v>35.369999999999997</v>
      </c>
      <c r="AE112">
        <v>33.15</v>
      </c>
      <c r="AF112">
        <v>1</v>
      </c>
      <c r="AG112">
        <v>1</v>
      </c>
    </row>
    <row r="113" spans="1:33" ht="12.45">
      <c r="A113" s="146">
        <v>44265.61277777778</v>
      </c>
      <c r="B113" s="5" t="s">
        <v>39</v>
      </c>
      <c r="C113" s="5" t="s">
        <v>553</v>
      </c>
      <c r="D113" s="10"/>
      <c r="E113" t="s">
        <v>555</v>
      </c>
      <c r="F113">
        <v>24</v>
      </c>
      <c r="G113">
        <v>24.8</v>
      </c>
      <c r="H113">
        <v>25.9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2</v>
      </c>
      <c r="Q113">
        <v>1</v>
      </c>
      <c r="R113">
        <v>-0.5</v>
      </c>
      <c r="S113">
        <v>0</v>
      </c>
      <c r="T113">
        <v>-1.5</v>
      </c>
      <c r="U113">
        <v>-1.5</v>
      </c>
      <c r="V113">
        <v>0</v>
      </c>
      <c r="W113">
        <v>2</v>
      </c>
      <c r="X113">
        <v>1.5</v>
      </c>
      <c r="Y113">
        <v>-0.5</v>
      </c>
      <c r="Z113">
        <v>0</v>
      </c>
      <c r="AA113">
        <v>-1</v>
      </c>
      <c r="AB113">
        <v>-1</v>
      </c>
      <c r="AC113">
        <v>0.5</v>
      </c>
      <c r="AD113">
        <v>34.5</v>
      </c>
      <c r="AE113">
        <v>33.880000000000003</v>
      </c>
      <c r="AF113">
        <v>31.98</v>
      </c>
      <c r="AG113">
        <v>32.49</v>
      </c>
    </row>
    <row r="114" spans="1:33" ht="12.45">
      <c r="A114" s="146">
        <v>44265.619768518518</v>
      </c>
      <c r="B114" s="5" t="s">
        <v>40</v>
      </c>
      <c r="C114" s="5" t="s">
        <v>553</v>
      </c>
      <c r="D114" s="10" t="s">
        <v>57</v>
      </c>
      <c r="E114" t="s">
        <v>555</v>
      </c>
      <c r="F114">
        <v>30.4</v>
      </c>
      <c r="G114">
        <v>30.3</v>
      </c>
      <c r="H114">
        <v>30.4</v>
      </c>
      <c r="I114">
        <v>0</v>
      </c>
      <c r="J114">
        <v>0</v>
      </c>
      <c r="K114">
        <v>1</v>
      </c>
      <c r="L114">
        <v>0.5</v>
      </c>
      <c r="M114">
        <v>0</v>
      </c>
      <c r="N114">
        <v>0</v>
      </c>
      <c r="O114">
        <v>0</v>
      </c>
      <c r="P114">
        <v>0</v>
      </c>
      <c r="Q114">
        <v>0.5</v>
      </c>
      <c r="R114">
        <v>0</v>
      </c>
      <c r="S114">
        <v>-0.5</v>
      </c>
      <c r="T114">
        <v>1</v>
      </c>
      <c r="U114">
        <v>0.5</v>
      </c>
      <c r="V114">
        <v>-1</v>
      </c>
      <c r="W114">
        <v>0.5</v>
      </c>
      <c r="X114">
        <v>1.5</v>
      </c>
      <c r="Y114">
        <v>0</v>
      </c>
      <c r="Z114">
        <v>-1</v>
      </c>
      <c r="AA114">
        <v>1.5</v>
      </c>
      <c r="AB114">
        <v>1</v>
      </c>
      <c r="AC114">
        <v>-1</v>
      </c>
      <c r="AD114">
        <v>34.54</v>
      </c>
      <c r="AE114">
        <v>35.979999999999997</v>
      </c>
      <c r="AF114">
        <v>32.39</v>
      </c>
      <c r="AG114">
        <v>31.17</v>
      </c>
    </row>
    <row r="115" spans="1:33" ht="12.45">
      <c r="A115" s="146">
        <v>44265.626400462963</v>
      </c>
      <c r="B115" s="5" t="s">
        <v>39</v>
      </c>
      <c r="C115" s="5" t="s">
        <v>553</v>
      </c>
      <c r="D115" s="5"/>
      <c r="E115" t="s">
        <v>556</v>
      </c>
      <c r="F115">
        <v>26.1</v>
      </c>
      <c r="G115">
        <v>25.7</v>
      </c>
      <c r="H115">
        <v>25.6</v>
      </c>
      <c r="I115">
        <v>1</v>
      </c>
      <c r="J115">
        <v>0.5</v>
      </c>
      <c r="K115">
        <v>1.5</v>
      </c>
      <c r="L115">
        <v>1</v>
      </c>
      <c r="M115">
        <v>1</v>
      </c>
      <c r="N115">
        <v>0</v>
      </c>
      <c r="O115">
        <v>0</v>
      </c>
      <c r="P115">
        <v>2</v>
      </c>
      <c r="Q115">
        <v>2</v>
      </c>
      <c r="R115">
        <v>1</v>
      </c>
      <c r="S115">
        <v>1</v>
      </c>
      <c r="T115">
        <v>0</v>
      </c>
      <c r="U115">
        <v>0.5</v>
      </c>
      <c r="V115">
        <v>0</v>
      </c>
      <c r="W115">
        <v>2</v>
      </c>
      <c r="X115">
        <v>2</v>
      </c>
      <c r="Y115">
        <v>-1</v>
      </c>
      <c r="Z115">
        <v>-1</v>
      </c>
      <c r="AA115">
        <v>0.5</v>
      </c>
      <c r="AB115">
        <v>0.5</v>
      </c>
      <c r="AC115">
        <v>-1</v>
      </c>
      <c r="AD115">
        <v>38.82</v>
      </c>
      <c r="AE115">
        <v>35.08</v>
      </c>
      <c r="AF115">
        <v>32.75</v>
      </c>
      <c r="AG115">
        <v>33.08</v>
      </c>
    </row>
    <row r="116" spans="1:33" ht="12.45">
      <c r="A116" s="146">
        <v>44265.633553240739</v>
      </c>
      <c r="B116" s="5" t="s">
        <v>40</v>
      </c>
      <c r="C116" s="5" t="s">
        <v>553</v>
      </c>
      <c r="D116" s="10" t="s">
        <v>57</v>
      </c>
      <c r="E116" t="s">
        <v>556</v>
      </c>
      <c r="F116">
        <v>30</v>
      </c>
      <c r="G116">
        <v>30.2</v>
      </c>
      <c r="H116">
        <v>30.6</v>
      </c>
      <c r="I116">
        <v>-0.5</v>
      </c>
      <c r="J116">
        <v>0</v>
      </c>
      <c r="K116">
        <v>0.5</v>
      </c>
      <c r="L116">
        <v>0.5</v>
      </c>
      <c r="M116">
        <v>0.5</v>
      </c>
      <c r="N116">
        <v>0</v>
      </c>
      <c r="O116">
        <v>0</v>
      </c>
      <c r="P116">
        <v>1.5</v>
      </c>
      <c r="Q116">
        <v>1</v>
      </c>
      <c r="R116">
        <v>-1</v>
      </c>
      <c r="S116">
        <v>-0.5</v>
      </c>
      <c r="T116">
        <v>-1.5</v>
      </c>
      <c r="U116">
        <v>-1</v>
      </c>
      <c r="V116">
        <v>0.5</v>
      </c>
      <c r="W116">
        <v>1</v>
      </c>
      <c r="X116">
        <v>1.5</v>
      </c>
      <c r="Y116">
        <v>-0.5</v>
      </c>
      <c r="Z116">
        <v>-0.5</v>
      </c>
      <c r="AA116">
        <v>1</v>
      </c>
      <c r="AB116">
        <v>0.5</v>
      </c>
      <c r="AC116">
        <v>-0.5</v>
      </c>
      <c r="AD116">
        <v>36.520000000000003</v>
      </c>
      <c r="AE116">
        <v>33.590000000000003</v>
      </c>
      <c r="AF116">
        <v>32.380000000000003</v>
      </c>
      <c r="AG116">
        <v>32.31</v>
      </c>
    </row>
    <row r="117" spans="1:33" ht="12.45">
      <c r="A117" s="146">
        <v>44265.668935185182</v>
      </c>
      <c r="B117" s="5" t="s">
        <v>41</v>
      </c>
      <c r="C117" s="5" t="s">
        <v>553</v>
      </c>
      <c r="D117" s="5"/>
      <c r="E117" t="s">
        <v>556</v>
      </c>
      <c r="F117">
        <v>31.1</v>
      </c>
      <c r="G117">
        <v>31</v>
      </c>
      <c r="H117">
        <v>30.4</v>
      </c>
      <c r="I117">
        <v>1.5</v>
      </c>
      <c r="J117">
        <v>0.5</v>
      </c>
      <c r="K117">
        <v>2</v>
      </c>
      <c r="L117">
        <v>-0.5</v>
      </c>
      <c r="M117">
        <v>-0.5</v>
      </c>
      <c r="N117">
        <v>2.5</v>
      </c>
      <c r="O117">
        <v>2.5</v>
      </c>
      <c r="P117">
        <v>2.5</v>
      </c>
      <c r="Q117">
        <v>1</v>
      </c>
      <c r="R117">
        <v>1</v>
      </c>
      <c r="S117">
        <v>1.5</v>
      </c>
      <c r="T117">
        <v>-2</v>
      </c>
      <c r="U117">
        <v>-1.5</v>
      </c>
      <c r="V117">
        <v>2</v>
      </c>
      <c r="W117">
        <v>2</v>
      </c>
      <c r="X117">
        <v>2</v>
      </c>
      <c r="Y117">
        <v>1.5</v>
      </c>
      <c r="Z117">
        <v>2</v>
      </c>
      <c r="AA117">
        <v>-2.5</v>
      </c>
      <c r="AB117">
        <v>-2</v>
      </c>
      <c r="AC117">
        <v>2</v>
      </c>
      <c r="AD117">
        <v>31.95</v>
      </c>
      <c r="AE117">
        <v>32.869999999999997</v>
      </c>
      <c r="AF117">
        <v>30.1</v>
      </c>
      <c r="AG117">
        <v>30.09</v>
      </c>
    </row>
    <row r="118" spans="1:33" ht="12.45">
      <c r="A118" s="146">
        <v>44265.676539351851</v>
      </c>
      <c r="B118" s="5" t="s">
        <v>42</v>
      </c>
      <c r="C118" s="5" t="s">
        <v>553</v>
      </c>
      <c r="D118" s="5"/>
      <c r="E118" t="s">
        <v>556</v>
      </c>
      <c r="F118">
        <v>26.8</v>
      </c>
      <c r="G118">
        <v>27.8</v>
      </c>
      <c r="H118">
        <v>26</v>
      </c>
      <c r="I118">
        <v>2</v>
      </c>
      <c r="J118">
        <v>1.5</v>
      </c>
      <c r="K118">
        <v>-1</v>
      </c>
      <c r="L118">
        <v>1.5</v>
      </c>
      <c r="M118">
        <v>0</v>
      </c>
      <c r="N118">
        <v>-0.5</v>
      </c>
      <c r="O118">
        <v>0</v>
      </c>
      <c r="P118">
        <v>2.5</v>
      </c>
      <c r="Q118">
        <v>1</v>
      </c>
      <c r="R118">
        <v>0.5</v>
      </c>
      <c r="S118">
        <v>-0.5</v>
      </c>
      <c r="T118">
        <v>-3</v>
      </c>
      <c r="U118">
        <v>-2</v>
      </c>
      <c r="V118">
        <v>-1</v>
      </c>
      <c r="W118">
        <v>2</v>
      </c>
      <c r="X118">
        <v>0.5</v>
      </c>
      <c r="Y118">
        <v>0.5</v>
      </c>
      <c r="Z118">
        <v>-0.5</v>
      </c>
      <c r="AA118">
        <v>-2.5</v>
      </c>
      <c r="AB118">
        <v>-2</v>
      </c>
      <c r="AC118">
        <v>-0.5</v>
      </c>
      <c r="AD118">
        <v>34.36</v>
      </c>
      <c r="AE118">
        <v>32.28</v>
      </c>
      <c r="AF118">
        <v>31.63</v>
      </c>
      <c r="AG118">
        <v>31.07</v>
      </c>
    </row>
    <row r="119" spans="1:33" ht="12.45">
      <c r="A119" s="146">
        <v>44265.682592592595</v>
      </c>
      <c r="B119" s="5" t="s">
        <v>41</v>
      </c>
      <c r="C119" s="5" t="s">
        <v>553</v>
      </c>
      <c r="D119" s="5"/>
      <c r="E119" t="s">
        <v>555</v>
      </c>
      <c r="F119">
        <v>31.6</v>
      </c>
      <c r="G119">
        <v>29.9</v>
      </c>
      <c r="H119">
        <v>29.5</v>
      </c>
      <c r="I119">
        <v>2</v>
      </c>
      <c r="J119">
        <v>0.5</v>
      </c>
      <c r="K119">
        <v>2</v>
      </c>
      <c r="L119">
        <v>0</v>
      </c>
      <c r="M119">
        <v>0</v>
      </c>
      <c r="N119">
        <v>2</v>
      </c>
      <c r="O119">
        <v>2</v>
      </c>
      <c r="P119">
        <v>1</v>
      </c>
      <c r="Q119">
        <v>1.5</v>
      </c>
      <c r="R119">
        <v>1</v>
      </c>
      <c r="S119">
        <v>1.5</v>
      </c>
      <c r="T119">
        <v>2</v>
      </c>
      <c r="U119">
        <v>1</v>
      </c>
      <c r="V119">
        <v>1</v>
      </c>
      <c r="W119">
        <v>2</v>
      </c>
      <c r="X119">
        <v>1.5</v>
      </c>
      <c r="Y119">
        <v>0.5</v>
      </c>
      <c r="Z119">
        <v>1</v>
      </c>
      <c r="AA119">
        <v>2</v>
      </c>
      <c r="AB119">
        <v>1</v>
      </c>
      <c r="AC119">
        <v>0.5</v>
      </c>
      <c r="AD119">
        <v>34.520000000000003</v>
      </c>
      <c r="AE119">
        <v>34.85</v>
      </c>
      <c r="AF119">
        <v>30.91</v>
      </c>
      <c r="AG119">
        <v>30.94</v>
      </c>
    </row>
    <row r="120" spans="1:33" ht="12.45">
      <c r="A120" s="146">
        <v>44265.688958333332</v>
      </c>
      <c r="B120" s="5" t="s">
        <v>42</v>
      </c>
      <c r="C120" s="5" t="s">
        <v>553</v>
      </c>
      <c r="D120" s="5"/>
      <c r="E120" t="s">
        <v>555</v>
      </c>
      <c r="F120">
        <v>30.3</v>
      </c>
      <c r="G120">
        <v>29.1</v>
      </c>
      <c r="H120">
        <v>27.8</v>
      </c>
      <c r="I120">
        <v>1</v>
      </c>
      <c r="J120">
        <v>0.5</v>
      </c>
      <c r="K120">
        <v>0.5</v>
      </c>
      <c r="L120">
        <v>-0.5</v>
      </c>
      <c r="M120">
        <v>-0.5</v>
      </c>
      <c r="N120">
        <v>0</v>
      </c>
      <c r="O120">
        <v>0</v>
      </c>
      <c r="P120">
        <v>1</v>
      </c>
      <c r="Q120">
        <v>1.5</v>
      </c>
      <c r="R120">
        <v>0.5</v>
      </c>
      <c r="S120">
        <v>1</v>
      </c>
      <c r="T120">
        <v>0.5</v>
      </c>
      <c r="U120">
        <v>0.5</v>
      </c>
      <c r="V120">
        <v>0.5</v>
      </c>
      <c r="W120">
        <v>1</v>
      </c>
      <c r="X120">
        <v>0</v>
      </c>
      <c r="Y120">
        <v>0.5</v>
      </c>
      <c r="Z120">
        <v>0</v>
      </c>
      <c r="AA120">
        <v>-1.5</v>
      </c>
      <c r="AB120">
        <v>-0.5</v>
      </c>
      <c r="AC120">
        <v>-2</v>
      </c>
      <c r="AD120" t="s">
        <v>560</v>
      </c>
      <c r="AE120">
        <v>33.54</v>
      </c>
      <c r="AF120">
        <v>32.229999999999997</v>
      </c>
      <c r="AG120">
        <v>31.45</v>
      </c>
    </row>
    <row r="121" spans="1:33" ht="12.45">
      <c r="A121" s="146">
        <v>44265.696122685185</v>
      </c>
      <c r="B121" s="5" t="s">
        <v>41</v>
      </c>
      <c r="C121" s="5" t="s">
        <v>553</v>
      </c>
      <c r="D121" s="5"/>
      <c r="E121" t="s">
        <v>554</v>
      </c>
      <c r="F121">
        <v>28.9</v>
      </c>
      <c r="G121">
        <v>30.7</v>
      </c>
      <c r="H121">
        <v>30.2</v>
      </c>
      <c r="I121">
        <v>1</v>
      </c>
      <c r="J121">
        <v>0.5</v>
      </c>
      <c r="K121">
        <v>1</v>
      </c>
      <c r="L121">
        <v>0</v>
      </c>
      <c r="M121">
        <v>-0.5</v>
      </c>
      <c r="N121">
        <v>1</v>
      </c>
      <c r="O121">
        <v>1</v>
      </c>
      <c r="P121">
        <v>2</v>
      </c>
      <c r="Q121">
        <v>0.5</v>
      </c>
      <c r="R121">
        <v>2</v>
      </c>
      <c r="S121">
        <v>1.5</v>
      </c>
      <c r="T121">
        <v>-1.5</v>
      </c>
      <c r="U121">
        <v>-1</v>
      </c>
      <c r="V121">
        <v>-1</v>
      </c>
      <c r="W121">
        <v>2</v>
      </c>
      <c r="X121">
        <v>1</v>
      </c>
      <c r="Y121">
        <v>2</v>
      </c>
      <c r="Z121">
        <v>1.5</v>
      </c>
      <c r="AA121">
        <v>-2</v>
      </c>
      <c r="AB121">
        <v>-1.5</v>
      </c>
      <c r="AC121">
        <v>-1</v>
      </c>
      <c r="AD121">
        <v>32.450000000000003</v>
      </c>
      <c r="AE121">
        <v>32.74</v>
      </c>
      <c r="AF121">
        <v>31.27</v>
      </c>
      <c r="AG121">
        <v>31.38</v>
      </c>
    </row>
    <row r="122" spans="1:33" ht="12.45">
      <c r="A122" s="146">
        <v>44265.702974537038</v>
      </c>
      <c r="B122" s="5" t="s">
        <v>42</v>
      </c>
      <c r="C122" s="5" t="s">
        <v>553</v>
      </c>
      <c r="D122" s="5"/>
      <c r="E122" t="s">
        <v>554</v>
      </c>
      <c r="F122">
        <v>28.9</v>
      </c>
      <c r="G122">
        <v>26.7</v>
      </c>
      <c r="H122">
        <v>30.6</v>
      </c>
      <c r="I122">
        <v>-0.5</v>
      </c>
      <c r="J122">
        <v>0</v>
      </c>
      <c r="K122">
        <v>0.5</v>
      </c>
      <c r="L122">
        <v>-1</v>
      </c>
      <c r="M122">
        <v>-0.5</v>
      </c>
      <c r="N122">
        <v>-0.5</v>
      </c>
      <c r="O122">
        <v>0</v>
      </c>
      <c r="P122">
        <v>1.5</v>
      </c>
      <c r="Q122">
        <v>0</v>
      </c>
      <c r="R122">
        <v>0.5</v>
      </c>
      <c r="S122">
        <v>0</v>
      </c>
      <c r="T122">
        <v>-2.5</v>
      </c>
      <c r="U122">
        <v>-1.5</v>
      </c>
      <c r="V122">
        <v>-1</v>
      </c>
      <c r="W122">
        <v>2</v>
      </c>
      <c r="X122">
        <v>0</v>
      </c>
      <c r="Y122">
        <v>-1</v>
      </c>
      <c r="Z122">
        <v>0</v>
      </c>
      <c r="AA122">
        <v>-3</v>
      </c>
      <c r="AB122">
        <v>-2</v>
      </c>
      <c r="AC122">
        <v>0.5</v>
      </c>
      <c r="AD122">
        <v>34.909999999999997</v>
      </c>
      <c r="AE122">
        <v>32.71</v>
      </c>
      <c r="AF122">
        <v>32.03</v>
      </c>
      <c r="AG122">
        <v>31.83</v>
      </c>
    </row>
    <row r="123" spans="1:33" ht="12.45">
      <c r="A123" s="146">
        <v>44265.736793981479</v>
      </c>
      <c r="B123" s="5" t="s">
        <v>561</v>
      </c>
      <c r="C123" s="5" t="s">
        <v>553</v>
      </c>
      <c r="D123" s="10" t="s">
        <v>57</v>
      </c>
      <c r="E123" t="s">
        <v>554</v>
      </c>
      <c r="F123">
        <v>34</v>
      </c>
      <c r="G123">
        <v>33.799999999999997</v>
      </c>
      <c r="H123">
        <v>32.799999999999997</v>
      </c>
      <c r="I123">
        <v>-0.5</v>
      </c>
      <c r="J123">
        <v>-0.5</v>
      </c>
      <c r="K123">
        <v>1</v>
      </c>
      <c r="L123">
        <v>0</v>
      </c>
      <c r="M123">
        <v>0</v>
      </c>
      <c r="N123">
        <v>2</v>
      </c>
      <c r="O123">
        <v>2</v>
      </c>
      <c r="P123">
        <v>2</v>
      </c>
      <c r="Q123">
        <v>2</v>
      </c>
      <c r="R123">
        <v>0.5</v>
      </c>
      <c r="S123">
        <v>0.5</v>
      </c>
      <c r="T123">
        <v>0</v>
      </c>
      <c r="U123">
        <v>0</v>
      </c>
      <c r="V123">
        <v>0</v>
      </c>
      <c r="W123">
        <v>2</v>
      </c>
      <c r="X123">
        <v>2</v>
      </c>
      <c r="Y123">
        <v>0</v>
      </c>
      <c r="Z123">
        <v>0</v>
      </c>
      <c r="AA123">
        <v>-0.5</v>
      </c>
      <c r="AB123">
        <v>0</v>
      </c>
      <c r="AC123">
        <v>0</v>
      </c>
      <c r="AD123">
        <v>33.44</v>
      </c>
      <c r="AE123">
        <v>33.479999999999997</v>
      </c>
      <c r="AF123">
        <v>32.18</v>
      </c>
      <c r="AG123">
        <v>31.88</v>
      </c>
    </row>
    <row r="124" spans="1:33" ht="12.45">
      <c r="A124" s="146">
        <v>44265.743344907409</v>
      </c>
      <c r="B124" s="5" t="s">
        <v>43</v>
      </c>
      <c r="C124" s="5" t="s">
        <v>553</v>
      </c>
      <c r="D124" s="10" t="s">
        <v>57</v>
      </c>
      <c r="E124" t="s">
        <v>554</v>
      </c>
      <c r="F124">
        <v>33.4</v>
      </c>
      <c r="G124">
        <v>34</v>
      </c>
      <c r="H124">
        <v>35.1</v>
      </c>
      <c r="I124">
        <v>1.5</v>
      </c>
      <c r="J124">
        <v>1</v>
      </c>
      <c r="K124">
        <v>-0.5</v>
      </c>
      <c r="L124">
        <v>0.5</v>
      </c>
      <c r="M124">
        <v>0.5</v>
      </c>
      <c r="N124">
        <v>0</v>
      </c>
      <c r="O124">
        <v>0</v>
      </c>
      <c r="P124">
        <v>2</v>
      </c>
      <c r="Q124">
        <v>1</v>
      </c>
      <c r="R124">
        <v>-1</v>
      </c>
      <c r="S124">
        <v>-0.5</v>
      </c>
      <c r="T124">
        <v>-1</v>
      </c>
      <c r="U124">
        <v>-1</v>
      </c>
      <c r="V124">
        <v>1.5</v>
      </c>
      <c r="W124">
        <v>2</v>
      </c>
      <c r="X124">
        <v>1</v>
      </c>
      <c r="Y124">
        <v>-2</v>
      </c>
      <c r="Z124">
        <v>-1</v>
      </c>
      <c r="AA124">
        <v>-2</v>
      </c>
      <c r="AB124">
        <v>-2</v>
      </c>
      <c r="AC124">
        <v>1</v>
      </c>
      <c r="AD124">
        <v>35.93</v>
      </c>
      <c r="AE124">
        <v>33.380000000000003</v>
      </c>
      <c r="AF124">
        <v>32.369999999999997</v>
      </c>
      <c r="AG124">
        <v>32.479999999999997</v>
      </c>
    </row>
    <row r="125" spans="1:33" ht="12.45">
      <c r="A125" s="146">
        <v>44265.751562500001</v>
      </c>
      <c r="B125" s="5" t="s">
        <v>561</v>
      </c>
      <c r="C125" s="5" t="s">
        <v>553</v>
      </c>
      <c r="D125" s="10" t="s">
        <v>57</v>
      </c>
      <c r="E125" t="s">
        <v>555</v>
      </c>
      <c r="F125">
        <v>30.6</v>
      </c>
      <c r="G125">
        <v>31.2</v>
      </c>
      <c r="H125">
        <v>29.3</v>
      </c>
      <c r="I125">
        <v>-1</v>
      </c>
      <c r="J125">
        <v>-0.5</v>
      </c>
      <c r="K125">
        <v>1</v>
      </c>
      <c r="L125">
        <v>0</v>
      </c>
      <c r="M125">
        <v>0</v>
      </c>
      <c r="N125">
        <v>1</v>
      </c>
      <c r="O125">
        <v>1</v>
      </c>
      <c r="P125">
        <v>2</v>
      </c>
      <c r="Q125">
        <v>2</v>
      </c>
      <c r="R125">
        <v>-0.5</v>
      </c>
      <c r="S125">
        <v>-1</v>
      </c>
      <c r="T125">
        <v>2</v>
      </c>
      <c r="U125">
        <v>1.5</v>
      </c>
      <c r="V125">
        <v>-2</v>
      </c>
      <c r="W125">
        <v>3</v>
      </c>
      <c r="X125">
        <v>3</v>
      </c>
      <c r="Y125">
        <v>-2</v>
      </c>
      <c r="Z125">
        <v>-2</v>
      </c>
      <c r="AA125">
        <v>0.5</v>
      </c>
      <c r="AB125">
        <v>0</v>
      </c>
      <c r="AC125">
        <v>0</v>
      </c>
      <c r="AD125">
        <v>33.590000000000003</v>
      </c>
      <c r="AE125">
        <v>37.630000000000003</v>
      </c>
      <c r="AF125">
        <v>32.96</v>
      </c>
      <c r="AG125">
        <v>32.75</v>
      </c>
    </row>
    <row r="126" spans="1:33" ht="12.45">
      <c r="A126" s="146">
        <v>44265.758576388886</v>
      </c>
      <c r="B126" s="5" t="s">
        <v>43</v>
      </c>
      <c r="C126" s="5" t="s">
        <v>553</v>
      </c>
      <c r="D126" s="10" t="s">
        <v>57</v>
      </c>
      <c r="E126" t="s">
        <v>556</v>
      </c>
      <c r="F126">
        <v>33.1</v>
      </c>
      <c r="G126">
        <v>34</v>
      </c>
      <c r="H126">
        <v>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-1.5</v>
      </c>
      <c r="T126">
        <v>2.5</v>
      </c>
      <c r="U126">
        <v>2</v>
      </c>
      <c r="V126">
        <v>-1.5</v>
      </c>
      <c r="W126">
        <v>1</v>
      </c>
      <c r="X126">
        <v>2</v>
      </c>
      <c r="Y126">
        <v>-0.5</v>
      </c>
      <c r="Z126">
        <v>-1.5</v>
      </c>
      <c r="AA126">
        <v>2</v>
      </c>
      <c r="AB126">
        <v>2</v>
      </c>
      <c r="AC126">
        <v>-1</v>
      </c>
      <c r="AD126">
        <v>34.46</v>
      </c>
      <c r="AE126">
        <v>36.9</v>
      </c>
      <c r="AF126">
        <v>32.96</v>
      </c>
      <c r="AG126">
        <v>32.47</v>
      </c>
    </row>
    <row r="127" spans="1:33" ht="12.45">
      <c r="A127" s="146">
        <v>44265.764837962961</v>
      </c>
      <c r="B127" s="5" t="s">
        <v>44</v>
      </c>
      <c r="C127" s="5" t="s">
        <v>553</v>
      </c>
      <c r="D127" s="10" t="s">
        <v>57</v>
      </c>
      <c r="E127" t="s">
        <v>556</v>
      </c>
      <c r="F127">
        <v>31.9</v>
      </c>
      <c r="G127">
        <v>32.4</v>
      </c>
      <c r="H127">
        <v>32.299999999999997</v>
      </c>
      <c r="I127">
        <v>0</v>
      </c>
      <c r="J127">
        <v>0</v>
      </c>
      <c r="K127">
        <v>2</v>
      </c>
      <c r="L127">
        <v>0.5</v>
      </c>
      <c r="M127">
        <v>1</v>
      </c>
      <c r="N127">
        <v>0</v>
      </c>
      <c r="O127">
        <v>0</v>
      </c>
      <c r="P127">
        <v>2.5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0.5</v>
      </c>
      <c r="Y127">
        <v>0</v>
      </c>
      <c r="Z127">
        <v>0</v>
      </c>
      <c r="AA127">
        <v>1</v>
      </c>
      <c r="AB127">
        <v>0.5</v>
      </c>
      <c r="AC127">
        <v>0</v>
      </c>
      <c r="AD127">
        <v>33.65</v>
      </c>
      <c r="AE127">
        <v>33.770000000000003</v>
      </c>
      <c r="AF127">
        <v>32.49</v>
      </c>
      <c r="AG127">
        <v>32.78</v>
      </c>
    </row>
    <row r="128" spans="1:33" ht="12.45">
      <c r="A128" s="146">
        <v>44265.771747685183</v>
      </c>
      <c r="B128" s="5" t="s">
        <v>43</v>
      </c>
      <c r="C128" s="5" t="s">
        <v>553</v>
      </c>
      <c r="D128" s="10" t="s">
        <v>57</v>
      </c>
      <c r="E128" t="s">
        <v>555</v>
      </c>
      <c r="F128">
        <v>35.1</v>
      </c>
      <c r="G128">
        <v>32.9</v>
      </c>
      <c r="H128">
        <v>33.799999999999997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1.5</v>
      </c>
      <c r="Q128">
        <v>1</v>
      </c>
      <c r="R128">
        <v>-1</v>
      </c>
      <c r="S128">
        <v>-0.5</v>
      </c>
      <c r="T128">
        <v>-1</v>
      </c>
      <c r="U128">
        <v>-1</v>
      </c>
      <c r="V128">
        <v>0.5</v>
      </c>
      <c r="W128">
        <v>2</v>
      </c>
      <c r="X128">
        <v>1.5</v>
      </c>
      <c r="Y128">
        <v>-2</v>
      </c>
      <c r="Z128">
        <v>-2</v>
      </c>
      <c r="AA128">
        <v>-0.5</v>
      </c>
      <c r="AB128">
        <v>-0.5</v>
      </c>
      <c r="AC128">
        <v>0.5</v>
      </c>
      <c r="AD128">
        <v>34.130000000000003</v>
      </c>
      <c r="AE128">
        <v>36.229999999999997</v>
      </c>
      <c r="AF128">
        <v>32.68</v>
      </c>
      <c r="AG128">
        <v>32.46</v>
      </c>
    </row>
    <row r="129" spans="1:33" ht="12.45">
      <c r="A129" s="146">
        <v>44266.592268518521</v>
      </c>
      <c r="B129" s="5" t="s">
        <v>559</v>
      </c>
      <c r="C129" s="5" t="s">
        <v>553</v>
      </c>
      <c r="D129" s="5"/>
      <c r="E129" t="s">
        <v>554</v>
      </c>
      <c r="F129" t="s">
        <v>481</v>
      </c>
      <c r="G129" t="s">
        <v>562</v>
      </c>
      <c r="H129" t="s">
        <v>562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1.5</v>
      </c>
      <c r="Q129">
        <v>2</v>
      </c>
      <c r="R129">
        <v>1</v>
      </c>
      <c r="S129">
        <v>1.5</v>
      </c>
      <c r="T129">
        <v>1</v>
      </c>
      <c r="U129">
        <v>1</v>
      </c>
      <c r="V129">
        <v>-1.5</v>
      </c>
      <c r="W129">
        <v>1</v>
      </c>
      <c r="X129">
        <v>2</v>
      </c>
      <c r="Y129">
        <v>-1</v>
      </c>
      <c r="Z129">
        <v>-1.5</v>
      </c>
      <c r="AA129">
        <v>1.5</v>
      </c>
      <c r="AB129">
        <v>1</v>
      </c>
      <c r="AC129">
        <v>-1.5</v>
      </c>
      <c r="AD129">
        <v>37.01</v>
      </c>
      <c r="AE129">
        <v>38.32</v>
      </c>
      <c r="AF129">
        <v>45</v>
      </c>
      <c r="AG129">
        <v>45</v>
      </c>
    </row>
    <row r="130" spans="1:33" ht="12.45"/>
    <row r="131" spans="1:33" ht="12.45"/>
    <row r="132" spans="1:33" ht="12.45"/>
    <row r="133" spans="1:33" ht="12.45"/>
    <row r="134" spans="1:33" ht="12.45"/>
    <row r="135" spans="1:33" ht="12.45"/>
    <row r="136" spans="1:33" ht="12.45"/>
    <row r="137" spans="1:33" ht="12.45"/>
    <row r="138" spans="1:33" ht="12.45"/>
    <row r="139" spans="1:33" ht="12.45"/>
    <row r="140" spans="1:33" ht="12.45"/>
    <row r="141" spans="1:33" ht="12.45"/>
    <row r="142" spans="1:33" ht="12.45"/>
    <row r="143" spans="1:33" ht="12.45"/>
    <row r="144" spans="1:33" ht="12.45"/>
    <row r="145" ht="12.45"/>
    <row r="146" ht="12.45"/>
    <row r="147" ht="12.45"/>
    <row r="148" ht="12.45"/>
    <row r="149" ht="12.45"/>
    <row r="150" ht="12.45"/>
    <row r="151" ht="12.45"/>
    <row r="152" ht="12.45"/>
    <row r="153" ht="12.45"/>
    <row r="154" ht="12.45"/>
    <row r="155" ht="12.45"/>
    <row r="156" ht="12.45"/>
    <row r="157" ht="12.45"/>
    <row r="158" ht="12.45"/>
    <row r="159" ht="12.45"/>
    <row r="160" ht="12.45"/>
    <row r="161" ht="12.45"/>
    <row r="162" ht="12.45"/>
    <row r="163" ht="12.45"/>
  </sheetData>
  <sortState xmlns:xlrd2="http://schemas.microsoft.com/office/spreadsheetml/2017/richdata2" ref="A66:AC129">
    <sortCondition ref="A66:A129"/>
  </sortState>
  <phoneticPr fontId="8"/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F9A87-8138-41AC-B9F7-433559A4B6EB}">
  <dimension ref="A1"/>
  <sheetViews>
    <sheetView workbookViewId="0"/>
  </sheetViews>
  <sheetFormatPr defaultRowHeight="12.45"/>
  <sheetData/>
  <phoneticPr fontId="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BEE92-56EE-44D1-A293-B0A692FE495F}">
  <dimension ref="A1:W969"/>
  <sheetViews>
    <sheetView topLeftCell="B1" zoomScale="130" zoomScaleNormal="130" workbookViewId="0">
      <selection activeCell="F38" sqref="F38"/>
    </sheetView>
  </sheetViews>
  <sheetFormatPr defaultRowHeight="12.45"/>
  <cols>
    <col min="1" max="2" width="14.3828125" bestFit="1" customWidth="1"/>
    <col min="8" max="8" width="13.69140625" bestFit="1" customWidth="1"/>
    <col min="9" max="9" width="14.3828125" bestFit="1" customWidth="1"/>
    <col min="13" max="13" width="15.23046875" bestFit="1" customWidth="1"/>
    <col min="14" max="14" width="4.53515625" bestFit="1" customWidth="1"/>
    <col min="15" max="15" width="4.69140625" bestFit="1" customWidth="1"/>
    <col min="16" max="16" width="2.23046875" customWidth="1"/>
    <col min="17" max="17" width="3.84375" bestFit="1" customWidth="1"/>
  </cols>
  <sheetData>
    <row r="1" spans="1:23">
      <c r="B1" s="115" t="s">
        <v>285</v>
      </c>
      <c r="C1" s="115" t="s">
        <v>286</v>
      </c>
      <c r="D1" s="115" t="s">
        <v>287</v>
      </c>
      <c r="E1" s="115" t="s">
        <v>288</v>
      </c>
      <c r="F1" s="115" t="s">
        <v>213</v>
      </c>
      <c r="G1" s="115" t="s">
        <v>289</v>
      </c>
      <c r="H1" s="115" t="s">
        <v>290</v>
      </c>
      <c r="I1" s="115" t="s">
        <v>291</v>
      </c>
      <c r="J1" s="115" t="s">
        <v>214</v>
      </c>
      <c r="K1" s="115" t="s">
        <v>215</v>
      </c>
    </row>
    <row r="2" spans="1:23">
      <c r="B2" s="116">
        <f t="shared" ref="B2:K2" si="0">AVERAGE(B6:B969)</f>
        <v>18.431081081081146</v>
      </c>
      <c r="C2" s="116">
        <f t="shared" si="0"/>
        <v>25.102390852390908</v>
      </c>
      <c r="D2" s="116">
        <f t="shared" si="0"/>
        <v>25.28575883575877</v>
      </c>
      <c r="E2" s="116">
        <f t="shared" si="0"/>
        <v>51.307692307692307</v>
      </c>
      <c r="F2" s="116">
        <f t="shared" si="0"/>
        <v>5.3222453222453083E-3</v>
      </c>
      <c r="G2" s="116">
        <f t="shared" si="0"/>
        <v>25.034719334719373</v>
      </c>
      <c r="H2" s="116">
        <f t="shared" si="0"/>
        <v>20.434407484407544</v>
      </c>
      <c r="I2" s="116">
        <f t="shared" si="0"/>
        <v>20.444906444906501</v>
      </c>
      <c r="J2" s="116">
        <f t="shared" si="0"/>
        <v>0.85530145530145463</v>
      </c>
      <c r="K2" s="116">
        <f t="shared" si="0"/>
        <v>20.450207900207904</v>
      </c>
    </row>
    <row r="3" spans="1:23">
      <c r="B3" s="116">
        <f t="shared" ref="B3:K3" si="1">STDEVP(B6:B969)</f>
        <v>0.15828037597106739</v>
      </c>
      <c r="C3" s="116">
        <f t="shared" si="1"/>
        <v>0.16896561005109517</v>
      </c>
      <c r="D3" s="116">
        <f t="shared" si="1"/>
        <v>0.1598950280974587</v>
      </c>
      <c r="E3" s="116">
        <f t="shared" si="1"/>
        <v>0.53025224151244899</v>
      </c>
      <c r="F3" s="116">
        <f t="shared" si="1"/>
        <v>1.9471982749947308E-2</v>
      </c>
      <c r="G3" s="116">
        <f t="shared" si="1"/>
        <v>0.17782578728657308</v>
      </c>
      <c r="H3" s="116">
        <f t="shared" si="1"/>
        <v>0.1556660702675744</v>
      </c>
      <c r="I3" s="116">
        <f t="shared" si="1"/>
        <v>0.15475835089778009</v>
      </c>
      <c r="J3" s="116">
        <f t="shared" si="1"/>
        <v>4.0137012977698214E-2</v>
      </c>
      <c r="K3" s="116">
        <f t="shared" si="1"/>
        <v>1.417597510247619</v>
      </c>
    </row>
    <row r="5" spans="1:23" ht="15" thickBot="1">
      <c r="A5" s="74" t="s">
        <v>212</v>
      </c>
      <c r="B5" s="76" t="s">
        <v>216</v>
      </c>
      <c r="C5" s="76" t="s">
        <v>217</v>
      </c>
      <c r="D5" s="76" t="s">
        <v>218</v>
      </c>
      <c r="E5" s="76" t="s">
        <v>219</v>
      </c>
      <c r="F5" s="74" t="s">
        <v>213</v>
      </c>
      <c r="G5" s="76" t="s">
        <v>220</v>
      </c>
      <c r="H5" s="76" t="s">
        <v>221</v>
      </c>
      <c r="I5" s="76" t="s">
        <v>222</v>
      </c>
      <c r="J5" s="74" t="s">
        <v>214</v>
      </c>
      <c r="K5" s="74" t="s">
        <v>215</v>
      </c>
      <c r="M5" s="91"/>
      <c r="N5" s="91"/>
      <c r="O5" s="91"/>
      <c r="P5" s="91"/>
      <c r="Q5" s="91"/>
    </row>
    <row r="6" spans="1:23">
      <c r="A6" s="75">
        <v>44267.416666666664</v>
      </c>
      <c r="B6" s="74">
        <v>17.899999999999999</v>
      </c>
      <c r="C6" s="74">
        <v>24.9</v>
      </c>
      <c r="D6" s="74">
        <v>25.1</v>
      </c>
      <c r="E6" s="74">
        <v>48.8</v>
      </c>
      <c r="F6" s="74">
        <v>0</v>
      </c>
      <c r="G6" s="74">
        <v>24.9</v>
      </c>
      <c r="H6" s="74">
        <v>20</v>
      </c>
      <c r="I6" s="74">
        <v>20</v>
      </c>
      <c r="J6" s="74">
        <v>0.8</v>
      </c>
      <c r="K6" s="74">
        <v>18.52</v>
      </c>
      <c r="M6" s="119" t="s">
        <v>292</v>
      </c>
      <c r="N6" s="120" t="s">
        <v>293</v>
      </c>
      <c r="O6" s="121">
        <f>D2</f>
        <v>25.28575883575877</v>
      </c>
      <c r="P6" s="122" t="s">
        <v>274</v>
      </c>
      <c r="Q6" s="123">
        <f>D3</f>
        <v>0.1598950280974587</v>
      </c>
    </row>
    <row r="7" spans="1:23">
      <c r="A7" s="75">
        <v>44267.417361111111</v>
      </c>
      <c r="B7" s="74">
        <v>17.899999999999999</v>
      </c>
      <c r="C7" s="74">
        <v>24.9</v>
      </c>
      <c r="D7" s="74">
        <v>25.1</v>
      </c>
      <c r="E7" s="74">
        <v>48.8</v>
      </c>
      <c r="F7" s="74">
        <v>0</v>
      </c>
      <c r="G7" s="74">
        <v>24.8</v>
      </c>
      <c r="H7" s="74">
        <v>20</v>
      </c>
      <c r="I7" s="74">
        <v>20</v>
      </c>
      <c r="J7" s="74">
        <v>0.79</v>
      </c>
      <c r="K7" s="74">
        <v>18.18</v>
      </c>
      <c r="M7" s="119" t="s">
        <v>294</v>
      </c>
      <c r="N7" s="120" t="s">
        <v>293</v>
      </c>
      <c r="O7" s="121">
        <f>G2</f>
        <v>25.034719334719373</v>
      </c>
      <c r="P7" s="122" t="s">
        <v>274</v>
      </c>
      <c r="Q7" s="123">
        <f>G3</f>
        <v>0.17782578728657308</v>
      </c>
    </row>
    <row r="8" spans="1:23">
      <c r="A8" s="75">
        <v>44267.418055555558</v>
      </c>
      <c r="B8" s="74">
        <v>17.899999999999999</v>
      </c>
      <c r="C8" s="74">
        <v>24.9</v>
      </c>
      <c r="D8" s="74">
        <v>25.1</v>
      </c>
      <c r="E8" s="74">
        <v>48.8</v>
      </c>
      <c r="F8" s="74">
        <v>0</v>
      </c>
      <c r="G8" s="74">
        <v>24.8</v>
      </c>
      <c r="H8" s="74">
        <v>20</v>
      </c>
      <c r="I8" s="74">
        <v>20</v>
      </c>
      <c r="J8" s="74">
        <v>0.79</v>
      </c>
      <c r="K8" s="74">
        <v>18.18</v>
      </c>
      <c r="M8" s="119" t="s">
        <v>295</v>
      </c>
      <c r="N8" s="120" t="s">
        <v>296</v>
      </c>
      <c r="O8" s="124">
        <f>E2</f>
        <v>51.307692307692307</v>
      </c>
      <c r="P8" s="122" t="s">
        <v>274</v>
      </c>
      <c r="Q8" s="125">
        <f>E3</f>
        <v>0.53025224151244899</v>
      </c>
    </row>
    <row r="9" spans="1:23" ht="12.9" thickBot="1">
      <c r="A9" s="75">
        <v>44267.418749999997</v>
      </c>
      <c r="B9" s="74">
        <v>17.899999999999999</v>
      </c>
      <c r="C9" s="74">
        <v>24.9</v>
      </c>
      <c r="D9" s="74">
        <v>25.1</v>
      </c>
      <c r="E9" s="74">
        <v>49</v>
      </c>
      <c r="F9" s="74">
        <v>0</v>
      </c>
      <c r="G9" s="74">
        <v>24.8</v>
      </c>
      <c r="H9" s="74">
        <v>20</v>
      </c>
      <c r="I9" s="74">
        <v>20</v>
      </c>
      <c r="J9" s="74">
        <v>0.79</v>
      </c>
      <c r="K9" s="74">
        <v>18.22</v>
      </c>
      <c r="M9" s="117" t="s">
        <v>297</v>
      </c>
      <c r="N9" s="118" t="s">
        <v>298</v>
      </c>
      <c r="O9" s="126">
        <f>F2</f>
        <v>5.3222453222453083E-3</v>
      </c>
      <c r="P9" s="127" t="s">
        <v>274</v>
      </c>
      <c r="Q9" s="128">
        <f>F3</f>
        <v>1.9471982749947308E-2</v>
      </c>
    </row>
    <row r="10" spans="1:23">
      <c r="A10" s="75">
        <v>44267.419444444444</v>
      </c>
      <c r="B10" s="74">
        <v>17.899999999999999</v>
      </c>
      <c r="C10" s="74">
        <v>24.9</v>
      </c>
      <c r="D10" s="74">
        <v>25.1</v>
      </c>
      <c r="E10" s="74">
        <v>49.1</v>
      </c>
      <c r="F10" s="74">
        <v>0</v>
      </c>
      <c r="G10" s="74">
        <v>24.8</v>
      </c>
      <c r="H10" s="74">
        <v>20</v>
      </c>
      <c r="I10" s="74">
        <v>20</v>
      </c>
      <c r="J10" s="74">
        <v>0.79</v>
      </c>
      <c r="K10" s="74">
        <v>18.25</v>
      </c>
    </row>
    <row r="11" spans="1:23">
      <c r="A11" s="75">
        <v>44267.420138888891</v>
      </c>
      <c r="B11" s="74">
        <v>18</v>
      </c>
      <c r="C11" s="74">
        <v>24.8</v>
      </c>
      <c r="D11" s="74">
        <v>25</v>
      </c>
      <c r="E11" s="74">
        <v>49.6</v>
      </c>
      <c r="F11" s="74">
        <v>0</v>
      </c>
      <c r="G11" s="74">
        <v>24.8</v>
      </c>
      <c r="H11" s="74">
        <v>20.100000000000001</v>
      </c>
      <c r="I11" s="74">
        <v>20.100000000000001</v>
      </c>
      <c r="J11" s="74">
        <v>0.78</v>
      </c>
      <c r="K11" s="74">
        <v>17.95</v>
      </c>
    </row>
    <row r="12" spans="1:23">
      <c r="A12" s="75">
        <v>44267.42083333333</v>
      </c>
      <c r="B12" s="74">
        <v>18.100000000000001</v>
      </c>
      <c r="C12" s="74">
        <v>24.8</v>
      </c>
      <c r="D12" s="74">
        <v>25.1</v>
      </c>
      <c r="E12" s="74">
        <v>50.2</v>
      </c>
      <c r="F12" s="74">
        <v>0</v>
      </c>
      <c r="G12" s="74">
        <v>24.7</v>
      </c>
      <c r="H12" s="74">
        <v>20.100000000000001</v>
      </c>
      <c r="I12" s="74">
        <v>20.100000000000001</v>
      </c>
      <c r="J12" s="74">
        <v>0.79</v>
      </c>
      <c r="K12" s="74">
        <v>18.170000000000002</v>
      </c>
    </row>
    <row r="13" spans="1:23">
      <c r="A13" s="75">
        <v>44267.421527777777</v>
      </c>
      <c r="B13" s="74">
        <v>18.2</v>
      </c>
      <c r="C13" s="74">
        <v>24.9</v>
      </c>
      <c r="D13" s="74">
        <v>25.1</v>
      </c>
      <c r="E13" s="74">
        <v>50.3</v>
      </c>
      <c r="F13" s="74">
        <v>0</v>
      </c>
      <c r="G13" s="74">
        <v>24.8</v>
      </c>
      <c r="H13" s="74">
        <v>20.2</v>
      </c>
      <c r="I13" s="74">
        <v>20.2</v>
      </c>
      <c r="J13" s="74">
        <v>0.8</v>
      </c>
      <c r="K13" s="74">
        <v>18.54</v>
      </c>
    </row>
    <row r="14" spans="1:23">
      <c r="A14" s="75">
        <v>44267.422222222223</v>
      </c>
      <c r="B14" s="74">
        <v>18.2</v>
      </c>
      <c r="C14" s="74">
        <v>24.9</v>
      </c>
      <c r="D14" s="74">
        <v>25.2</v>
      </c>
      <c r="E14" s="74">
        <v>50.6</v>
      </c>
      <c r="F14" s="74">
        <v>0.01</v>
      </c>
      <c r="G14" s="74">
        <v>24.8</v>
      </c>
      <c r="H14" s="74">
        <v>20.2</v>
      </c>
      <c r="I14" s="74">
        <v>20.2</v>
      </c>
      <c r="J14" s="74">
        <v>0.82</v>
      </c>
      <c r="K14" s="74">
        <v>19.04</v>
      </c>
    </row>
    <row r="15" spans="1:23">
      <c r="A15" s="75">
        <v>44267.42291666667</v>
      </c>
      <c r="B15" s="74">
        <v>18.3</v>
      </c>
      <c r="C15" s="74">
        <v>25</v>
      </c>
      <c r="D15" s="74">
        <v>25.2</v>
      </c>
      <c r="E15" s="74">
        <v>50.9</v>
      </c>
      <c r="F15" s="74">
        <v>0</v>
      </c>
      <c r="G15" s="74">
        <v>24.8</v>
      </c>
      <c r="H15" s="74">
        <v>20.3</v>
      </c>
      <c r="I15" s="74">
        <v>20.3</v>
      </c>
      <c r="J15" s="74">
        <v>0.82</v>
      </c>
      <c r="K15" s="74">
        <v>19.11</v>
      </c>
      <c r="R15" s="14"/>
      <c r="S15" s="14"/>
      <c r="T15" s="14"/>
      <c r="U15" s="14"/>
      <c r="V15" s="14"/>
      <c r="W15" s="14"/>
    </row>
    <row r="16" spans="1:23">
      <c r="A16" s="75">
        <v>44267.423611111109</v>
      </c>
      <c r="B16" s="74">
        <v>18.3</v>
      </c>
      <c r="C16" s="74">
        <v>25</v>
      </c>
      <c r="D16" s="74">
        <v>25.3</v>
      </c>
      <c r="E16" s="74">
        <v>50.7</v>
      </c>
      <c r="F16" s="74">
        <v>0</v>
      </c>
      <c r="G16" s="74">
        <v>24.9</v>
      </c>
      <c r="H16" s="74">
        <v>20.3</v>
      </c>
      <c r="I16" s="74">
        <v>20.3</v>
      </c>
      <c r="J16" s="74">
        <v>0.84</v>
      </c>
      <c r="K16" s="74">
        <v>19.86</v>
      </c>
      <c r="R16" s="14"/>
      <c r="S16" s="14"/>
      <c r="T16" s="14"/>
      <c r="U16" s="14"/>
      <c r="V16" s="14"/>
      <c r="W16" s="14"/>
    </row>
    <row r="17" spans="1:11">
      <c r="A17" s="75">
        <v>44267.424305555556</v>
      </c>
      <c r="B17" s="74">
        <v>18.3</v>
      </c>
      <c r="C17" s="74">
        <v>25.1</v>
      </c>
      <c r="D17" s="74">
        <v>25.3</v>
      </c>
      <c r="E17" s="74">
        <v>50.4</v>
      </c>
      <c r="F17" s="74">
        <v>0</v>
      </c>
      <c r="G17" s="74">
        <v>24.9</v>
      </c>
      <c r="H17" s="74">
        <v>20.3</v>
      </c>
      <c r="I17" s="74">
        <v>20.399999999999999</v>
      </c>
      <c r="J17" s="74">
        <v>0.84</v>
      </c>
      <c r="K17" s="74">
        <v>19.78</v>
      </c>
    </row>
    <row r="18" spans="1:11">
      <c r="A18" s="75">
        <v>44267.425000000003</v>
      </c>
      <c r="B18" s="74">
        <v>18.3</v>
      </c>
      <c r="C18" s="74">
        <v>25.1</v>
      </c>
      <c r="D18" s="74">
        <v>25.3</v>
      </c>
      <c r="E18" s="74">
        <v>50.2</v>
      </c>
      <c r="F18" s="74">
        <v>0</v>
      </c>
      <c r="G18" s="74">
        <v>25</v>
      </c>
      <c r="H18" s="74">
        <v>20.3</v>
      </c>
      <c r="I18" s="74">
        <v>20.399999999999999</v>
      </c>
      <c r="J18" s="74">
        <v>0.85</v>
      </c>
      <c r="K18" s="74">
        <v>20.09</v>
      </c>
    </row>
    <row r="19" spans="1:11">
      <c r="A19" s="75">
        <v>44267.425694444442</v>
      </c>
      <c r="B19" s="74">
        <v>18.3</v>
      </c>
      <c r="C19" s="74">
        <v>25.1</v>
      </c>
      <c r="D19" s="74">
        <v>25.4</v>
      </c>
      <c r="E19" s="74">
        <v>50.3</v>
      </c>
      <c r="F19" s="74">
        <v>0</v>
      </c>
      <c r="G19" s="74">
        <v>25</v>
      </c>
      <c r="H19" s="74">
        <v>20.3</v>
      </c>
      <c r="I19" s="74">
        <v>20.399999999999999</v>
      </c>
      <c r="J19" s="74">
        <v>0.86</v>
      </c>
      <c r="K19" s="74">
        <v>20.57</v>
      </c>
    </row>
    <row r="20" spans="1:11">
      <c r="A20" s="75">
        <v>44267.426388888889</v>
      </c>
      <c r="B20" s="74">
        <v>18.399999999999999</v>
      </c>
      <c r="C20" s="74">
        <v>25.1</v>
      </c>
      <c r="D20" s="74">
        <v>25.4</v>
      </c>
      <c r="E20" s="74">
        <v>50.4</v>
      </c>
      <c r="F20" s="74">
        <v>0</v>
      </c>
      <c r="G20" s="74">
        <v>25.1</v>
      </c>
      <c r="H20" s="74">
        <v>20.399999999999999</v>
      </c>
      <c r="I20" s="74">
        <v>20.399999999999999</v>
      </c>
      <c r="J20" s="74">
        <v>0.87</v>
      </c>
      <c r="K20" s="74">
        <v>20.97</v>
      </c>
    </row>
    <row r="21" spans="1:11">
      <c r="A21" s="75">
        <v>44267.427083333336</v>
      </c>
      <c r="B21" s="74">
        <v>18.399999999999999</v>
      </c>
      <c r="C21" s="74">
        <v>25.2</v>
      </c>
      <c r="D21" s="74">
        <v>25.4</v>
      </c>
      <c r="E21" s="74">
        <v>50.4</v>
      </c>
      <c r="F21" s="74">
        <v>0</v>
      </c>
      <c r="G21" s="74">
        <v>25.1</v>
      </c>
      <c r="H21" s="74">
        <v>20.399999999999999</v>
      </c>
      <c r="I21" s="74">
        <v>20.5</v>
      </c>
      <c r="J21" s="74">
        <v>0.87</v>
      </c>
      <c r="K21" s="74">
        <v>20.97</v>
      </c>
    </row>
    <row r="22" spans="1:11">
      <c r="A22" s="75">
        <v>44267.427777777775</v>
      </c>
      <c r="B22" s="74">
        <v>18.399999999999999</v>
      </c>
      <c r="C22" s="74">
        <v>25.2</v>
      </c>
      <c r="D22" s="74">
        <v>25.4</v>
      </c>
      <c r="E22" s="74">
        <v>50.4</v>
      </c>
      <c r="F22" s="74">
        <v>0</v>
      </c>
      <c r="G22" s="74">
        <v>25.1</v>
      </c>
      <c r="H22" s="74">
        <v>20.399999999999999</v>
      </c>
      <c r="I22" s="74">
        <v>20.5</v>
      </c>
      <c r="J22" s="74">
        <v>0.87</v>
      </c>
      <c r="K22" s="74">
        <v>20.97</v>
      </c>
    </row>
    <row r="23" spans="1:11">
      <c r="A23" s="75">
        <v>44267.428472222222</v>
      </c>
      <c r="B23" s="74">
        <v>18.399999999999999</v>
      </c>
      <c r="C23" s="74">
        <v>25.2</v>
      </c>
      <c r="D23" s="74">
        <v>25.4</v>
      </c>
      <c r="E23" s="74">
        <v>50.4</v>
      </c>
      <c r="F23" s="74">
        <v>0</v>
      </c>
      <c r="G23" s="74">
        <v>25.1</v>
      </c>
      <c r="H23" s="74">
        <v>20.399999999999999</v>
      </c>
      <c r="I23" s="74">
        <v>20.5</v>
      </c>
      <c r="J23" s="74">
        <v>0.87</v>
      </c>
      <c r="K23" s="74">
        <v>20.97</v>
      </c>
    </row>
    <row r="24" spans="1:11">
      <c r="A24" s="75">
        <v>44267.429166666669</v>
      </c>
      <c r="B24" s="74">
        <v>18.5</v>
      </c>
      <c r="C24" s="74">
        <v>25.3</v>
      </c>
      <c r="D24" s="74">
        <v>25.5</v>
      </c>
      <c r="E24" s="74">
        <v>50.5</v>
      </c>
      <c r="F24" s="74">
        <v>0</v>
      </c>
      <c r="G24" s="74">
        <v>25.2</v>
      </c>
      <c r="H24" s="74">
        <v>20.5</v>
      </c>
      <c r="I24" s="74">
        <v>20.6</v>
      </c>
      <c r="J24" s="74">
        <v>0.89</v>
      </c>
      <c r="K24" s="74">
        <v>21.85</v>
      </c>
    </row>
    <row r="25" spans="1:11">
      <c r="A25" s="75">
        <v>44267.429861111108</v>
      </c>
      <c r="B25" s="74">
        <v>18.5</v>
      </c>
      <c r="C25" s="74">
        <v>25.3</v>
      </c>
      <c r="D25" s="74">
        <v>25.5</v>
      </c>
      <c r="E25" s="74">
        <v>50.6</v>
      </c>
      <c r="F25" s="74">
        <v>0</v>
      </c>
      <c r="G25" s="74">
        <v>25.2</v>
      </c>
      <c r="H25" s="74">
        <v>20.5</v>
      </c>
      <c r="I25" s="74">
        <v>20.6</v>
      </c>
      <c r="J25" s="74">
        <v>0.89</v>
      </c>
      <c r="K25" s="74">
        <v>21.87</v>
      </c>
    </row>
    <row r="26" spans="1:11">
      <c r="A26" s="75">
        <v>44267.430555555555</v>
      </c>
      <c r="B26" s="74">
        <v>18.600000000000001</v>
      </c>
      <c r="C26" s="74">
        <v>25.3</v>
      </c>
      <c r="D26" s="74">
        <v>25.5</v>
      </c>
      <c r="E26" s="74">
        <v>50.8</v>
      </c>
      <c r="F26" s="74">
        <v>0</v>
      </c>
      <c r="G26" s="74">
        <v>25.2</v>
      </c>
      <c r="H26" s="74">
        <v>20.6</v>
      </c>
      <c r="I26" s="74">
        <v>20.6</v>
      </c>
      <c r="J26" s="74">
        <v>0.9</v>
      </c>
      <c r="K26" s="74">
        <v>21.93</v>
      </c>
    </row>
    <row r="27" spans="1:11">
      <c r="A27" s="75">
        <v>44267.431250000001</v>
      </c>
      <c r="B27" s="74">
        <v>18.600000000000001</v>
      </c>
      <c r="C27" s="74">
        <v>25.3</v>
      </c>
      <c r="D27" s="74">
        <v>25.5</v>
      </c>
      <c r="E27" s="74">
        <v>51</v>
      </c>
      <c r="F27" s="74">
        <v>0</v>
      </c>
      <c r="G27" s="74">
        <v>25.3</v>
      </c>
      <c r="H27" s="74">
        <v>20.6</v>
      </c>
      <c r="I27" s="74">
        <v>20.6</v>
      </c>
      <c r="J27" s="74">
        <v>0.91</v>
      </c>
      <c r="K27" s="74">
        <v>22.37</v>
      </c>
    </row>
    <row r="28" spans="1:11">
      <c r="A28" s="75">
        <v>44267.431944444441</v>
      </c>
      <c r="B28" s="74">
        <v>18.600000000000001</v>
      </c>
      <c r="C28" s="74">
        <v>25.4</v>
      </c>
      <c r="D28" s="74">
        <v>25.5</v>
      </c>
      <c r="E28" s="74">
        <v>51</v>
      </c>
      <c r="F28" s="74">
        <v>0</v>
      </c>
      <c r="G28" s="74">
        <v>25.3</v>
      </c>
      <c r="H28" s="74">
        <v>20.6</v>
      </c>
      <c r="I28" s="74">
        <v>20.6</v>
      </c>
      <c r="J28" s="74">
        <v>0.91</v>
      </c>
      <c r="K28" s="74">
        <v>22.37</v>
      </c>
    </row>
    <row r="29" spans="1:11">
      <c r="A29" s="75">
        <v>44267.432638888888</v>
      </c>
      <c r="B29" s="74">
        <v>18.600000000000001</v>
      </c>
      <c r="C29" s="74">
        <v>25.4</v>
      </c>
      <c r="D29" s="74">
        <v>25.6</v>
      </c>
      <c r="E29" s="74">
        <v>51.1</v>
      </c>
      <c r="F29" s="74">
        <v>0</v>
      </c>
      <c r="G29" s="74">
        <v>25.3</v>
      </c>
      <c r="H29" s="74">
        <v>20.6</v>
      </c>
      <c r="I29" s="74">
        <v>20.6</v>
      </c>
      <c r="J29" s="74">
        <v>0.92</v>
      </c>
      <c r="K29" s="74">
        <v>22.89</v>
      </c>
    </row>
    <row r="30" spans="1:11">
      <c r="A30" s="75">
        <v>44267.433333333334</v>
      </c>
      <c r="B30" s="74">
        <v>18.600000000000001</v>
      </c>
      <c r="C30" s="74">
        <v>25.4</v>
      </c>
      <c r="D30" s="74">
        <v>25.6</v>
      </c>
      <c r="E30" s="74">
        <v>50.9</v>
      </c>
      <c r="F30" s="74">
        <v>0</v>
      </c>
      <c r="G30" s="74">
        <v>25.3</v>
      </c>
      <c r="H30" s="74">
        <v>20.6</v>
      </c>
      <c r="I30" s="74">
        <v>20.6</v>
      </c>
      <c r="J30" s="74">
        <v>0.92</v>
      </c>
      <c r="K30" s="74">
        <v>22.83</v>
      </c>
    </row>
    <row r="31" spans="1:11">
      <c r="A31" s="75">
        <v>44267.434027777781</v>
      </c>
      <c r="B31" s="74">
        <v>18.7</v>
      </c>
      <c r="C31" s="74">
        <v>25.4</v>
      </c>
      <c r="D31" s="74">
        <v>25.6</v>
      </c>
      <c r="E31" s="74">
        <v>51.3</v>
      </c>
      <c r="F31" s="74">
        <v>0</v>
      </c>
      <c r="G31" s="74">
        <v>25.3</v>
      </c>
      <c r="H31" s="74">
        <v>20.7</v>
      </c>
      <c r="I31" s="74">
        <v>20.7</v>
      </c>
      <c r="J31" s="74">
        <v>0.92</v>
      </c>
      <c r="K31" s="74">
        <v>22.94</v>
      </c>
    </row>
    <row r="32" spans="1:11">
      <c r="A32" s="75">
        <v>44267.43472222222</v>
      </c>
      <c r="B32" s="74">
        <v>18.600000000000001</v>
      </c>
      <c r="C32" s="74">
        <v>25.4</v>
      </c>
      <c r="D32" s="74">
        <v>25.5</v>
      </c>
      <c r="E32" s="74">
        <v>51.3</v>
      </c>
      <c r="F32" s="74">
        <v>0</v>
      </c>
      <c r="G32" s="74">
        <v>25.3</v>
      </c>
      <c r="H32" s="74">
        <v>20.6</v>
      </c>
      <c r="I32" s="74">
        <v>20.6</v>
      </c>
      <c r="J32" s="74">
        <v>0.91</v>
      </c>
      <c r="K32" s="74">
        <v>22.46</v>
      </c>
    </row>
    <row r="33" spans="1:11">
      <c r="A33" s="75">
        <v>44267.435416666667</v>
      </c>
      <c r="B33" s="74">
        <v>18.600000000000001</v>
      </c>
      <c r="C33" s="74">
        <v>25.4</v>
      </c>
      <c r="D33" s="74">
        <v>25.5</v>
      </c>
      <c r="E33" s="74">
        <v>51.3</v>
      </c>
      <c r="F33" s="74">
        <v>0</v>
      </c>
      <c r="G33" s="74">
        <v>25.3</v>
      </c>
      <c r="H33" s="74">
        <v>20.6</v>
      </c>
      <c r="I33" s="74">
        <v>20.6</v>
      </c>
      <c r="J33" s="74">
        <v>0.91</v>
      </c>
      <c r="K33" s="74">
        <v>22.46</v>
      </c>
    </row>
    <row r="34" spans="1:11">
      <c r="A34" s="75">
        <v>44267.436111111114</v>
      </c>
      <c r="B34" s="74">
        <v>18.600000000000001</v>
      </c>
      <c r="C34" s="74">
        <v>25.4</v>
      </c>
      <c r="D34" s="74">
        <v>25.5</v>
      </c>
      <c r="E34" s="74">
        <v>51.3</v>
      </c>
      <c r="F34" s="74">
        <v>0</v>
      </c>
      <c r="G34" s="74">
        <v>25.3</v>
      </c>
      <c r="H34" s="74">
        <v>20.6</v>
      </c>
      <c r="I34" s="74">
        <v>20.6</v>
      </c>
      <c r="J34" s="74">
        <v>0.91</v>
      </c>
      <c r="K34" s="74">
        <v>22.46</v>
      </c>
    </row>
    <row r="35" spans="1:11">
      <c r="A35" s="75">
        <v>44267.436805555553</v>
      </c>
      <c r="B35" s="74">
        <v>18.600000000000001</v>
      </c>
      <c r="C35" s="74">
        <v>25.3</v>
      </c>
      <c r="D35" s="74">
        <v>25.5</v>
      </c>
      <c r="E35" s="74">
        <v>51.4</v>
      </c>
      <c r="F35" s="74">
        <v>0.01</v>
      </c>
      <c r="G35" s="74">
        <v>25.3</v>
      </c>
      <c r="H35" s="74">
        <v>20.6</v>
      </c>
      <c r="I35" s="74">
        <v>20.6</v>
      </c>
      <c r="J35" s="74">
        <v>0.91</v>
      </c>
      <c r="K35" s="74">
        <v>22.48</v>
      </c>
    </row>
    <row r="36" spans="1:11">
      <c r="A36" s="75">
        <v>44267.4375</v>
      </c>
      <c r="B36" s="74">
        <v>18.7</v>
      </c>
      <c r="C36" s="74">
        <v>25.3</v>
      </c>
      <c r="D36" s="74">
        <v>25.5</v>
      </c>
      <c r="E36" s="74">
        <v>51.8</v>
      </c>
      <c r="F36" s="74">
        <v>0.01</v>
      </c>
      <c r="G36" s="74">
        <v>25.3</v>
      </c>
      <c r="H36" s="74">
        <v>20.7</v>
      </c>
      <c r="I36" s="74">
        <v>20.7</v>
      </c>
      <c r="J36" s="74">
        <v>0.91</v>
      </c>
      <c r="K36" s="74">
        <v>22.6</v>
      </c>
    </row>
    <row r="37" spans="1:11">
      <c r="A37" s="75">
        <v>44267.438194444447</v>
      </c>
      <c r="B37" s="74">
        <v>18.7</v>
      </c>
      <c r="C37" s="74">
        <v>25.3</v>
      </c>
      <c r="D37" s="74">
        <v>25.5</v>
      </c>
      <c r="E37" s="74">
        <v>52.1</v>
      </c>
      <c r="F37" s="74">
        <v>0</v>
      </c>
      <c r="G37" s="74">
        <v>25.3</v>
      </c>
      <c r="H37" s="74">
        <v>20.7</v>
      </c>
      <c r="I37" s="74">
        <v>20.7</v>
      </c>
      <c r="J37" s="74">
        <v>0.92</v>
      </c>
      <c r="K37" s="74">
        <v>22.68</v>
      </c>
    </row>
    <row r="38" spans="1:11">
      <c r="A38" s="75">
        <v>44267.438888888886</v>
      </c>
      <c r="B38" s="74">
        <v>18.7</v>
      </c>
      <c r="C38" s="74">
        <v>25.3</v>
      </c>
      <c r="D38" s="74">
        <v>25.5</v>
      </c>
      <c r="E38" s="74">
        <v>52.1</v>
      </c>
      <c r="F38" s="74">
        <v>0.01</v>
      </c>
      <c r="G38" s="74">
        <v>25.2</v>
      </c>
      <c r="H38" s="74">
        <v>20.7</v>
      </c>
      <c r="I38" s="74">
        <v>20.7</v>
      </c>
      <c r="J38" s="74">
        <v>0.9</v>
      </c>
      <c r="K38" s="74">
        <v>22.29</v>
      </c>
    </row>
    <row r="39" spans="1:11">
      <c r="A39" s="75">
        <v>44267.439583333333</v>
      </c>
      <c r="B39" s="74">
        <v>18.600000000000001</v>
      </c>
      <c r="C39" s="74">
        <v>25.3</v>
      </c>
      <c r="D39" s="74">
        <v>25.4</v>
      </c>
      <c r="E39" s="74">
        <v>51.8</v>
      </c>
      <c r="F39" s="74">
        <v>0</v>
      </c>
      <c r="G39" s="74">
        <v>25.2</v>
      </c>
      <c r="H39" s="74">
        <v>20.6</v>
      </c>
      <c r="I39" s="74">
        <v>20.6</v>
      </c>
      <c r="J39" s="74">
        <v>0.89</v>
      </c>
      <c r="K39" s="74">
        <v>21.73</v>
      </c>
    </row>
    <row r="40" spans="1:11">
      <c r="A40" s="75">
        <v>44267.44027777778</v>
      </c>
      <c r="B40" s="74">
        <v>18.600000000000001</v>
      </c>
      <c r="C40" s="74">
        <v>25.3</v>
      </c>
      <c r="D40" s="74">
        <v>25.4</v>
      </c>
      <c r="E40" s="74">
        <v>51.8</v>
      </c>
      <c r="F40" s="74">
        <v>0</v>
      </c>
      <c r="G40" s="74">
        <v>25.2</v>
      </c>
      <c r="H40" s="74">
        <v>20.6</v>
      </c>
      <c r="I40" s="74">
        <v>20.6</v>
      </c>
      <c r="J40" s="74">
        <v>0.89</v>
      </c>
      <c r="K40" s="74">
        <v>21.73</v>
      </c>
    </row>
    <row r="41" spans="1:11">
      <c r="A41" s="75">
        <v>44267.440972222219</v>
      </c>
      <c r="B41" s="74">
        <v>18.600000000000001</v>
      </c>
      <c r="C41" s="74">
        <v>25.3</v>
      </c>
      <c r="D41" s="74">
        <v>25.4</v>
      </c>
      <c r="E41" s="74">
        <v>51.6</v>
      </c>
      <c r="F41" s="74">
        <v>0.02</v>
      </c>
      <c r="G41" s="74">
        <v>25.2</v>
      </c>
      <c r="H41" s="74">
        <v>20.6</v>
      </c>
      <c r="I41" s="74">
        <v>20.6</v>
      </c>
      <c r="J41" s="74">
        <v>0.89</v>
      </c>
      <c r="K41" s="74">
        <v>21.67</v>
      </c>
    </row>
    <row r="42" spans="1:11">
      <c r="A42" s="75">
        <v>44267.441666666666</v>
      </c>
      <c r="B42" s="74">
        <v>18.600000000000001</v>
      </c>
      <c r="C42" s="74">
        <v>25.2</v>
      </c>
      <c r="D42" s="74">
        <v>25.4</v>
      </c>
      <c r="E42" s="74">
        <v>51.6</v>
      </c>
      <c r="F42" s="74">
        <v>0</v>
      </c>
      <c r="G42" s="74">
        <v>25.2</v>
      </c>
      <c r="H42" s="74">
        <v>20.6</v>
      </c>
      <c r="I42" s="74">
        <v>20.6</v>
      </c>
      <c r="J42" s="74">
        <v>0.89</v>
      </c>
      <c r="K42" s="74">
        <v>21.67</v>
      </c>
    </row>
    <row r="43" spans="1:11">
      <c r="A43" s="75">
        <v>44267.442361111112</v>
      </c>
      <c r="B43" s="74">
        <v>18.600000000000001</v>
      </c>
      <c r="C43" s="74">
        <v>25.2</v>
      </c>
      <c r="D43" s="74">
        <v>25.4</v>
      </c>
      <c r="E43" s="74">
        <v>51.7</v>
      </c>
      <c r="F43" s="74">
        <v>0.02</v>
      </c>
      <c r="G43" s="74">
        <v>25.2</v>
      </c>
      <c r="H43" s="74">
        <v>20.6</v>
      </c>
      <c r="I43" s="74">
        <v>20.6</v>
      </c>
      <c r="J43" s="74">
        <v>0.89</v>
      </c>
      <c r="K43" s="74">
        <v>21.7</v>
      </c>
    </row>
    <row r="44" spans="1:11">
      <c r="A44" s="75">
        <v>44267.443055555559</v>
      </c>
      <c r="B44" s="74">
        <v>18.7</v>
      </c>
      <c r="C44" s="74">
        <v>25.2</v>
      </c>
      <c r="D44" s="74">
        <v>25.4</v>
      </c>
      <c r="E44" s="74">
        <v>52</v>
      </c>
      <c r="F44" s="74">
        <v>0</v>
      </c>
      <c r="G44" s="74">
        <v>25.2</v>
      </c>
      <c r="H44" s="74">
        <v>20.7</v>
      </c>
      <c r="I44" s="74">
        <v>20.7</v>
      </c>
      <c r="J44" s="74">
        <v>0.89</v>
      </c>
      <c r="K44" s="74">
        <v>21.78</v>
      </c>
    </row>
    <row r="45" spans="1:11">
      <c r="A45" s="75">
        <v>44267.443749999999</v>
      </c>
      <c r="B45" s="74">
        <v>18.600000000000001</v>
      </c>
      <c r="C45" s="74">
        <v>25.2</v>
      </c>
      <c r="D45" s="74">
        <v>25.4</v>
      </c>
      <c r="E45" s="74">
        <v>51.9</v>
      </c>
      <c r="F45" s="74">
        <v>0.03</v>
      </c>
      <c r="G45" s="74">
        <v>25.1</v>
      </c>
      <c r="H45" s="74">
        <v>20.6</v>
      </c>
      <c r="I45" s="74">
        <v>20.6</v>
      </c>
      <c r="J45" s="74">
        <v>0.88</v>
      </c>
      <c r="K45" s="74">
        <v>21.37</v>
      </c>
    </row>
    <row r="46" spans="1:11">
      <c r="A46" s="75">
        <v>44267.444444444445</v>
      </c>
      <c r="B46" s="74">
        <v>18.600000000000001</v>
      </c>
      <c r="C46" s="74">
        <v>25.2</v>
      </c>
      <c r="D46" s="74">
        <v>25.4</v>
      </c>
      <c r="E46" s="74">
        <v>51.5</v>
      </c>
      <c r="F46" s="74">
        <v>0.03</v>
      </c>
      <c r="G46" s="74">
        <v>25.1</v>
      </c>
      <c r="H46" s="74">
        <v>20.6</v>
      </c>
      <c r="I46" s="74">
        <v>20.6</v>
      </c>
      <c r="J46" s="74">
        <v>0.88</v>
      </c>
      <c r="K46" s="74">
        <v>21.27</v>
      </c>
    </row>
    <row r="47" spans="1:11">
      <c r="A47" s="75">
        <v>44267.445138888892</v>
      </c>
      <c r="B47" s="74">
        <v>18.5</v>
      </c>
      <c r="C47" s="74">
        <v>25.2</v>
      </c>
      <c r="D47" s="74">
        <v>25.4</v>
      </c>
      <c r="E47" s="74">
        <v>51.2</v>
      </c>
      <c r="F47" s="74">
        <v>0</v>
      </c>
      <c r="G47" s="74">
        <v>25.2</v>
      </c>
      <c r="H47" s="74">
        <v>20.5</v>
      </c>
      <c r="I47" s="74">
        <v>20.5</v>
      </c>
      <c r="J47" s="74">
        <v>0.89</v>
      </c>
      <c r="K47" s="74">
        <v>21.56</v>
      </c>
    </row>
    <row r="48" spans="1:11">
      <c r="A48" s="75">
        <v>44267.445833333331</v>
      </c>
      <c r="B48" s="74">
        <v>18.5</v>
      </c>
      <c r="C48" s="74">
        <v>25.2</v>
      </c>
      <c r="D48" s="74">
        <v>25.4</v>
      </c>
      <c r="E48" s="74">
        <v>50.8</v>
      </c>
      <c r="F48" s="74">
        <v>0.01</v>
      </c>
      <c r="G48" s="74">
        <v>25.2</v>
      </c>
      <c r="H48" s="74">
        <v>20.5</v>
      </c>
      <c r="I48" s="74">
        <v>20.5</v>
      </c>
      <c r="J48" s="74">
        <v>0.88</v>
      </c>
      <c r="K48" s="74">
        <v>21.46</v>
      </c>
    </row>
    <row r="49" spans="1:11">
      <c r="A49" s="75">
        <v>44267.446527777778</v>
      </c>
      <c r="B49" s="74">
        <v>18.5</v>
      </c>
      <c r="C49" s="74">
        <v>25.2</v>
      </c>
      <c r="D49" s="74">
        <v>25.4</v>
      </c>
      <c r="E49" s="74">
        <v>51.1</v>
      </c>
      <c r="F49" s="74">
        <v>0</v>
      </c>
      <c r="G49" s="74">
        <v>25.2</v>
      </c>
      <c r="H49" s="74">
        <v>20.5</v>
      </c>
      <c r="I49" s="74">
        <v>20.5</v>
      </c>
      <c r="J49" s="74">
        <v>0.89</v>
      </c>
      <c r="K49" s="74">
        <v>21.54</v>
      </c>
    </row>
    <row r="50" spans="1:11">
      <c r="A50" s="75">
        <v>44267.447222222225</v>
      </c>
      <c r="B50" s="74">
        <v>18.600000000000001</v>
      </c>
      <c r="C50" s="74">
        <v>25.2</v>
      </c>
      <c r="D50" s="74">
        <v>25.4</v>
      </c>
      <c r="E50" s="74">
        <v>51.5</v>
      </c>
      <c r="F50" s="74">
        <v>0.02</v>
      </c>
      <c r="G50" s="74">
        <v>25.2</v>
      </c>
      <c r="H50" s="74">
        <v>20.6</v>
      </c>
      <c r="I50" s="74">
        <v>20.6</v>
      </c>
      <c r="J50" s="74">
        <v>0.89</v>
      </c>
      <c r="K50" s="74">
        <v>21.65</v>
      </c>
    </row>
    <row r="51" spans="1:11">
      <c r="A51" s="75">
        <v>44267.447916666664</v>
      </c>
      <c r="B51" s="74">
        <v>18.600000000000001</v>
      </c>
      <c r="C51" s="74">
        <v>25.2</v>
      </c>
      <c r="D51" s="74">
        <v>25.4</v>
      </c>
      <c r="E51" s="74">
        <v>51.5</v>
      </c>
      <c r="F51" s="74">
        <v>0</v>
      </c>
      <c r="G51" s="74">
        <v>25.1</v>
      </c>
      <c r="H51" s="74">
        <v>20.6</v>
      </c>
      <c r="I51" s="74">
        <v>20.6</v>
      </c>
      <c r="J51" s="74">
        <v>0.88</v>
      </c>
      <c r="K51" s="74">
        <v>21.27</v>
      </c>
    </row>
    <row r="52" spans="1:11">
      <c r="A52" s="75">
        <v>44267.448611111111</v>
      </c>
      <c r="B52" s="74">
        <v>18.600000000000001</v>
      </c>
      <c r="C52" s="74">
        <v>25.2</v>
      </c>
      <c r="D52" s="74">
        <v>25.4</v>
      </c>
      <c r="E52" s="74">
        <v>51.6</v>
      </c>
      <c r="F52" s="74">
        <v>0.02</v>
      </c>
      <c r="G52" s="74">
        <v>25.1</v>
      </c>
      <c r="H52" s="74">
        <v>20.6</v>
      </c>
      <c r="I52" s="74">
        <v>20.6</v>
      </c>
      <c r="J52" s="74">
        <v>0.88</v>
      </c>
      <c r="K52" s="74">
        <v>21.29</v>
      </c>
    </row>
    <row r="53" spans="1:11">
      <c r="A53" s="75">
        <v>44267.449305555558</v>
      </c>
      <c r="B53" s="74">
        <v>18.5</v>
      </c>
      <c r="C53" s="74">
        <v>25.2</v>
      </c>
      <c r="D53" s="74">
        <v>25.4</v>
      </c>
      <c r="E53" s="74">
        <v>51.5</v>
      </c>
      <c r="F53" s="74">
        <v>0.02</v>
      </c>
      <c r="G53" s="74">
        <v>25.1</v>
      </c>
      <c r="H53" s="74">
        <v>20.5</v>
      </c>
      <c r="I53" s="74">
        <v>20.5</v>
      </c>
      <c r="J53" s="74">
        <v>0.88</v>
      </c>
      <c r="K53" s="74">
        <v>21.27</v>
      </c>
    </row>
    <row r="54" spans="1:11">
      <c r="A54" s="75">
        <v>44267.45</v>
      </c>
      <c r="B54" s="74">
        <v>18.600000000000001</v>
      </c>
      <c r="C54" s="74">
        <v>25.2</v>
      </c>
      <c r="D54" s="74">
        <v>25.3</v>
      </c>
      <c r="E54" s="74">
        <v>51.6</v>
      </c>
      <c r="F54" s="74">
        <v>0</v>
      </c>
      <c r="G54" s="74">
        <v>25.1</v>
      </c>
      <c r="H54" s="74">
        <v>20.6</v>
      </c>
      <c r="I54" s="74">
        <v>20.6</v>
      </c>
      <c r="J54" s="74">
        <v>0.87</v>
      </c>
      <c r="K54" s="74">
        <v>20.83</v>
      </c>
    </row>
    <row r="55" spans="1:11">
      <c r="A55" s="75">
        <v>44267.450694444444</v>
      </c>
      <c r="B55" s="74">
        <v>18.600000000000001</v>
      </c>
      <c r="C55" s="74">
        <v>25.1</v>
      </c>
      <c r="D55" s="74">
        <v>25.3</v>
      </c>
      <c r="E55" s="74">
        <v>51.8</v>
      </c>
      <c r="F55" s="74">
        <v>0</v>
      </c>
      <c r="G55" s="74">
        <v>25.1</v>
      </c>
      <c r="H55" s="74">
        <v>20.6</v>
      </c>
      <c r="I55" s="74">
        <v>20.6</v>
      </c>
      <c r="J55" s="74">
        <v>0.87</v>
      </c>
      <c r="K55" s="74">
        <v>20.88</v>
      </c>
    </row>
    <row r="56" spans="1:11">
      <c r="A56" s="75">
        <v>44267.451388888891</v>
      </c>
      <c r="B56" s="74">
        <v>18.600000000000001</v>
      </c>
      <c r="C56" s="74">
        <v>25.1</v>
      </c>
      <c r="D56" s="74">
        <v>25.3</v>
      </c>
      <c r="E56" s="74">
        <v>52</v>
      </c>
      <c r="F56" s="74">
        <v>0.05</v>
      </c>
      <c r="G56" s="74">
        <v>25</v>
      </c>
      <c r="H56" s="74">
        <v>20.6</v>
      </c>
      <c r="I56" s="74">
        <v>20.6</v>
      </c>
      <c r="J56" s="74">
        <v>0.86</v>
      </c>
      <c r="K56" s="74">
        <v>20.56</v>
      </c>
    </row>
    <row r="57" spans="1:11">
      <c r="A57" s="75">
        <v>44267.45208333333</v>
      </c>
      <c r="B57" s="74">
        <v>18.600000000000001</v>
      </c>
      <c r="C57" s="74">
        <v>25.1</v>
      </c>
      <c r="D57" s="74">
        <v>25.3</v>
      </c>
      <c r="E57" s="74">
        <v>51.8</v>
      </c>
      <c r="F57" s="74">
        <v>0</v>
      </c>
      <c r="G57" s="74">
        <v>25.1</v>
      </c>
      <c r="H57" s="74">
        <v>20.6</v>
      </c>
      <c r="I57" s="74">
        <v>20.6</v>
      </c>
      <c r="J57" s="74">
        <v>0.87</v>
      </c>
      <c r="K57" s="74">
        <v>20.88</v>
      </c>
    </row>
    <row r="58" spans="1:11">
      <c r="A58" s="75">
        <v>44267.452777777777</v>
      </c>
      <c r="B58" s="74">
        <v>18.600000000000001</v>
      </c>
      <c r="C58" s="74">
        <v>25.2</v>
      </c>
      <c r="D58" s="74">
        <v>25.3</v>
      </c>
      <c r="E58" s="74">
        <v>51.7</v>
      </c>
      <c r="F58" s="74">
        <v>0.03</v>
      </c>
      <c r="G58" s="74">
        <v>25.1</v>
      </c>
      <c r="H58" s="74">
        <v>20.6</v>
      </c>
      <c r="I58" s="74">
        <v>20.6</v>
      </c>
      <c r="J58" s="74">
        <v>0.87</v>
      </c>
      <c r="K58" s="74">
        <v>20.85</v>
      </c>
    </row>
    <row r="59" spans="1:11">
      <c r="A59" s="75">
        <v>44267.453472222223</v>
      </c>
      <c r="B59" s="74">
        <v>18.5</v>
      </c>
      <c r="C59" s="74">
        <v>25.1</v>
      </c>
      <c r="D59" s="74">
        <v>25.3</v>
      </c>
      <c r="E59" s="74">
        <v>51.6</v>
      </c>
      <c r="F59" s="74">
        <v>0.04</v>
      </c>
      <c r="G59" s="74">
        <v>25.1</v>
      </c>
      <c r="H59" s="74">
        <v>20.5</v>
      </c>
      <c r="I59" s="74">
        <v>20.5</v>
      </c>
      <c r="J59" s="74">
        <v>0.87</v>
      </c>
      <c r="K59" s="74">
        <v>20.83</v>
      </c>
    </row>
    <row r="60" spans="1:11">
      <c r="A60" s="75">
        <v>44267.45416666667</v>
      </c>
      <c r="B60" s="74">
        <v>18.5</v>
      </c>
      <c r="C60" s="74">
        <v>25.1</v>
      </c>
      <c r="D60" s="74">
        <v>25.3</v>
      </c>
      <c r="E60" s="74">
        <v>51.5</v>
      </c>
      <c r="F60" s="74">
        <v>0</v>
      </c>
      <c r="G60" s="74">
        <v>25.1</v>
      </c>
      <c r="H60" s="74">
        <v>20.5</v>
      </c>
      <c r="I60" s="74">
        <v>20.5</v>
      </c>
      <c r="J60" s="74">
        <v>0.87</v>
      </c>
      <c r="K60" s="74">
        <v>20.8</v>
      </c>
    </row>
    <row r="61" spans="1:11">
      <c r="A61" s="75">
        <v>44267.454861111109</v>
      </c>
      <c r="B61" s="74">
        <v>18.5</v>
      </c>
      <c r="C61" s="74">
        <v>25.1</v>
      </c>
      <c r="D61" s="74">
        <v>25.3</v>
      </c>
      <c r="E61" s="74">
        <v>51.5</v>
      </c>
      <c r="F61" s="74">
        <v>0.01</v>
      </c>
      <c r="G61" s="74">
        <v>25.1</v>
      </c>
      <c r="H61" s="74">
        <v>20.5</v>
      </c>
      <c r="I61" s="74">
        <v>20.5</v>
      </c>
      <c r="J61" s="74">
        <v>0.87</v>
      </c>
      <c r="K61" s="74">
        <v>20.8</v>
      </c>
    </row>
    <row r="62" spans="1:11">
      <c r="A62" s="75">
        <v>44267.455555555556</v>
      </c>
      <c r="B62" s="74">
        <v>18.399999999999999</v>
      </c>
      <c r="C62" s="74">
        <v>25.1</v>
      </c>
      <c r="D62" s="74">
        <v>25.3</v>
      </c>
      <c r="E62" s="74">
        <v>51.3</v>
      </c>
      <c r="F62" s="74">
        <v>0</v>
      </c>
      <c r="G62" s="74">
        <v>25.1</v>
      </c>
      <c r="H62" s="74">
        <v>20.399999999999999</v>
      </c>
      <c r="I62" s="74">
        <v>20.399999999999999</v>
      </c>
      <c r="J62" s="74">
        <v>0.86</v>
      </c>
      <c r="K62" s="74">
        <v>20.75</v>
      </c>
    </row>
    <row r="63" spans="1:11">
      <c r="A63" s="75">
        <v>44267.456250000003</v>
      </c>
      <c r="B63" s="74">
        <v>18.399999999999999</v>
      </c>
      <c r="C63" s="74">
        <v>25.1</v>
      </c>
      <c r="D63" s="74">
        <v>25.3</v>
      </c>
      <c r="E63" s="74">
        <v>51.2</v>
      </c>
      <c r="F63" s="74">
        <v>0</v>
      </c>
      <c r="G63" s="74">
        <v>25.1</v>
      </c>
      <c r="H63" s="74">
        <v>20.399999999999999</v>
      </c>
      <c r="I63" s="74">
        <v>20.399999999999999</v>
      </c>
      <c r="J63" s="74">
        <v>0.86</v>
      </c>
      <c r="K63" s="74">
        <v>20.72</v>
      </c>
    </row>
    <row r="64" spans="1:11">
      <c r="A64" s="75">
        <v>44267.456944444442</v>
      </c>
      <c r="B64" s="74">
        <v>18.5</v>
      </c>
      <c r="C64" s="74">
        <v>25.1</v>
      </c>
      <c r="D64" s="74">
        <v>25.3</v>
      </c>
      <c r="E64" s="74">
        <v>51.5</v>
      </c>
      <c r="F64" s="74">
        <v>0</v>
      </c>
      <c r="G64" s="74">
        <v>25</v>
      </c>
      <c r="H64" s="74">
        <v>20.5</v>
      </c>
      <c r="I64" s="74">
        <v>20.5</v>
      </c>
      <c r="J64" s="74">
        <v>0.86</v>
      </c>
      <c r="K64" s="74">
        <v>20.43</v>
      </c>
    </row>
    <row r="65" spans="1:11">
      <c r="A65" s="75">
        <v>44267.457638888889</v>
      </c>
      <c r="B65" s="74">
        <v>18.600000000000001</v>
      </c>
      <c r="C65" s="74">
        <v>25.1</v>
      </c>
      <c r="D65" s="74">
        <v>25.3</v>
      </c>
      <c r="E65" s="74">
        <v>51.9</v>
      </c>
      <c r="F65" s="74">
        <v>0.01</v>
      </c>
      <c r="G65" s="74">
        <v>25</v>
      </c>
      <c r="H65" s="74">
        <v>20.6</v>
      </c>
      <c r="I65" s="74">
        <v>20.6</v>
      </c>
      <c r="J65" s="74">
        <v>0.86</v>
      </c>
      <c r="K65" s="74">
        <v>20.54</v>
      </c>
    </row>
    <row r="66" spans="1:11">
      <c r="A66" s="75">
        <v>44267.458333333336</v>
      </c>
      <c r="B66" s="74">
        <v>18.600000000000001</v>
      </c>
      <c r="C66" s="74">
        <v>25.1</v>
      </c>
      <c r="D66" s="74">
        <v>25.4</v>
      </c>
      <c r="E66" s="74">
        <v>52</v>
      </c>
      <c r="F66" s="74">
        <v>0</v>
      </c>
      <c r="G66" s="74">
        <v>25</v>
      </c>
      <c r="H66" s="74">
        <v>20.6</v>
      </c>
      <c r="I66" s="74">
        <v>20.6</v>
      </c>
      <c r="J66" s="74">
        <v>0.87</v>
      </c>
      <c r="K66" s="74">
        <v>21.02</v>
      </c>
    </row>
    <row r="67" spans="1:11">
      <c r="A67" s="75">
        <v>44267.459027777775</v>
      </c>
      <c r="B67" s="74">
        <v>18.5</v>
      </c>
      <c r="C67" s="74">
        <v>25.1</v>
      </c>
      <c r="D67" s="74">
        <v>25.4</v>
      </c>
      <c r="E67" s="74">
        <v>51.6</v>
      </c>
      <c r="F67" s="74">
        <v>0.01</v>
      </c>
      <c r="G67" s="74">
        <v>25.1</v>
      </c>
      <c r="H67" s="74">
        <v>20.5</v>
      </c>
      <c r="I67" s="74">
        <v>20.5</v>
      </c>
      <c r="J67" s="74">
        <v>0.88</v>
      </c>
      <c r="K67" s="74">
        <v>21.29</v>
      </c>
    </row>
    <row r="68" spans="1:11">
      <c r="A68" s="75">
        <v>44267.459722222222</v>
      </c>
      <c r="B68" s="74">
        <v>18.5</v>
      </c>
      <c r="C68" s="74">
        <v>25.2</v>
      </c>
      <c r="D68" s="74">
        <v>25.4</v>
      </c>
      <c r="E68" s="74">
        <v>51.1</v>
      </c>
      <c r="F68" s="74">
        <v>0.01</v>
      </c>
      <c r="G68" s="74">
        <v>25.1</v>
      </c>
      <c r="H68" s="74">
        <v>20.5</v>
      </c>
      <c r="I68" s="74">
        <v>20.5</v>
      </c>
      <c r="J68" s="74">
        <v>0.87</v>
      </c>
      <c r="K68" s="74">
        <v>21.16</v>
      </c>
    </row>
    <row r="69" spans="1:11">
      <c r="A69" s="75">
        <v>44267.460416666669</v>
      </c>
      <c r="B69" s="74">
        <v>18.399999999999999</v>
      </c>
      <c r="C69" s="74">
        <v>25.2</v>
      </c>
      <c r="D69" s="74">
        <v>25.4</v>
      </c>
      <c r="E69" s="74">
        <v>50.8</v>
      </c>
      <c r="F69" s="74">
        <v>0.01</v>
      </c>
      <c r="G69" s="74">
        <v>25.1</v>
      </c>
      <c r="H69" s="74">
        <v>20.399999999999999</v>
      </c>
      <c r="I69" s="74">
        <v>20.5</v>
      </c>
      <c r="J69" s="74">
        <v>0.87</v>
      </c>
      <c r="K69" s="74">
        <v>21.08</v>
      </c>
    </row>
    <row r="70" spans="1:11">
      <c r="A70" s="75">
        <v>44267.461111111108</v>
      </c>
      <c r="B70" s="74">
        <v>18.399999999999999</v>
      </c>
      <c r="C70" s="74">
        <v>25.2</v>
      </c>
      <c r="D70" s="74">
        <v>25.4</v>
      </c>
      <c r="E70" s="74">
        <v>50.7</v>
      </c>
      <c r="F70" s="74">
        <v>0</v>
      </c>
      <c r="G70" s="74">
        <v>25.1</v>
      </c>
      <c r="H70" s="74">
        <v>20.399999999999999</v>
      </c>
      <c r="I70" s="74">
        <v>20.5</v>
      </c>
      <c r="J70" s="74">
        <v>0.87</v>
      </c>
      <c r="K70" s="74">
        <v>21.05</v>
      </c>
    </row>
    <row r="71" spans="1:11">
      <c r="A71" s="75">
        <v>44267.461805555555</v>
      </c>
      <c r="B71" s="74">
        <v>18.5</v>
      </c>
      <c r="C71" s="74">
        <v>25.2</v>
      </c>
      <c r="D71" s="74">
        <v>25.4</v>
      </c>
      <c r="E71" s="74">
        <v>51.1</v>
      </c>
      <c r="F71" s="74">
        <v>0</v>
      </c>
      <c r="G71" s="74">
        <v>25.1</v>
      </c>
      <c r="H71" s="74">
        <v>20.5</v>
      </c>
      <c r="I71" s="74">
        <v>20.5</v>
      </c>
      <c r="J71" s="74">
        <v>0.87</v>
      </c>
      <c r="K71" s="74">
        <v>21.16</v>
      </c>
    </row>
    <row r="72" spans="1:11">
      <c r="A72" s="75">
        <v>44267.462500000001</v>
      </c>
      <c r="B72" s="74">
        <v>18.5</v>
      </c>
      <c r="C72" s="74">
        <v>25.2</v>
      </c>
      <c r="D72" s="74">
        <v>25.4</v>
      </c>
      <c r="E72" s="74">
        <v>51.2</v>
      </c>
      <c r="F72" s="74">
        <v>0</v>
      </c>
      <c r="G72" s="74">
        <v>25.1</v>
      </c>
      <c r="H72" s="74">
        <v>20.5</v>
      </c>
      <c r="I72" s="74">
        <v>20.5</v>
      </c>
      <c r="J72" s="74">
        <v>0.88</v>
      </c>
      <c r="K72" s="74">
        <v>21.19</v>
      </c>
    </row>
    <row r="73" spans="1:11">
      <c r="A73" s="75">
        <v>44267.463194444441</v>
      </c>
      <c r="B73" s="74">
        <v>18.600000000000001</v>
      </c>
      <c r="C73" s="74">
        <v>25.2</v>
      </c>
      <c r="D73" s="74">
        <v>25.4</v>
      </c>
      <c r="E73" s="74">
        <v>51.5</v>
      </c>
      <c r="F73" s="74">
        <v>0</v>
      </c>
      <c r="G73" s="74">
        <v>25.1</v>
      </c>
      <c r="H73" s="74">
        <v>20.6</v>
      </c>
      <c r="I73" s="74">
        <v>20.6</v>
      </c>
      <c r="J73" s="74">
        <v>0.88</v>
      </c>
      <c r="K73" s="74">
        <v>21.27</v>
      </c>
    </row>
    <row r="74" spans="1:11">
      <c r="A74" s="75">
        <v>44267.463888888888</v>
      </c>
      <c r="B74" s="74">
        <v>18.5</v>
      </c>
      <c r="C74" s="74">
        <v>25.2</v>
      </c>
      <c r="D74" s="74">
        <v>25.4</v>
      </c>
      <c r="E74" s="74">
        <v>51.7</v>
      </c>
      <c r="F74" s="74">
        <v>0</v>
      </c>
      <c r="G74" s="74">
        <v>25.1</v>
      </c>
      <c r="H74" s="74">
        <v>20.5</v>
      </c>
      <c r="I74" s="74">
        <v>20.5</v>
      </c>
      <c r="J74" s="74">
        <v>0.88</v>
      </c>
      <c r="K74" s="74">
        <v>21.32</v>
      </c>
    </row>
    <row r="75" spans="1:11">
      <c r="A75" s="75">
        <v>44267.464583333334</v>
      </c>
      <c r="B75" s="74">
        <v>18.600000000000001</v>
      </c>
      <c r="C75" s="74">
        <v>25.2</v>
      </c>
      <c r="D75" s="74">
        <v>25.4</v>
      </c>
      <c r="E75" s="74">
        <v>51.6</v>
      </c>
      <c r="F75" s="74">
        <v>0</v>
      </c>
      <c r="G75" s="74">
        <v>25.1</v>
      </c>
      <c r="H75" s="74">
        <v>20.6</v>
      </c>
      <c r="I75" s="74">
        <v>20.6</v>
      </c>
      <c r="J75" s="74">
        <v>0.88</v>
      </c>
      <c r="K75" s="74">
        <v>21.29</v>
      </c>
    </row>
    <row r="76" spans="1:11">
      <c r="A76" s="75">
        <v>44267.465277777781</v>
      </c>
      <c r="B76" s="74">
        <v>18.600000000000001</v>
      </c>
      <c r="C76" s="74">
        <v>25.2</v>
      </c>
      <c r="D76" s="74">
        <v>25.4</v>
      </c>
      <c r="E76" s="74">
        <v>51.4</v>
      </c>
      <c r="F76" s="74">
        <v>0</v>
      </c>
      <c r="G76" s="74">
        <v>25.2</v>
      </c>
      <c r="H76" s="74">
        <v>20.6</v>
      </c>
      <c r="I76" s="74">
        <v>20.6</v>
      </c>
      <c r="J76" s="74">
        <v>0.89</v>
      </c>
      <c r="K76" s="74">
        <v>21.62</v>
      </c>
    </row>
    <row r="77" spans="1:11">
      <c r="A77" s="75">
        <v>44267.46597222222</v>
      </c>
      <c r="B77" s="74">
        <v>18.5</v>
      </c>
      <c r="C77" s="74">
        <v>25.2</v>
      </c>
      <c r="D77" s="74">
        <v>25.4</v>
      </c>
      <c r="E77" s="74">
        <v>51.1</v>
      </c>
      <c r="F77" s="74">
        <v>0</v>
      </c>
      <c r="G77" s="74">
        <v>25.2</v>
      </c>
      <c r="H77" s="74">
        <v>20.5</v>
      </c>
      <c r="I77" s="74">
        <v>20.5</v>
      </c>
      <c r="J77" s="74">
        <v>0.89</v>
      </c>
      <c r="K77" s="74">
        <v>21.54</v>
      </c>
    </row>
    <row r="78" spans="1:11">
      <c r="A78" s="75">
        <v>44267.466666666667</v>
      </c>
      <c r="B78" s="74">
        <v>18.399999999999999</v>
      </c>
      <c r="C78" s="74">
        <v>25.2</v>
      </c>
      <c r="D78" s="74">
        <v>25.4</v>
      </c>
      <c r="E78" s="74">
        <v>50.9</v>
      </c>
      <c r="F78" s="74">
        <v>0</v>
      </c>
      <c r="G78" s="74">
        <v>25.2</v>
      </c>
      <c r="H78" s="74">
        <v>20.399999999999999</v>
      </c>
      <c r="I78" s="74">
        <v>20.5</v>
      </c>
      <c r="J78" s="74">
        <v>0.88</v>
      </c>
      <c r="K78" s="74">
        <v>21.48</v>
      </c>
    </row>
    <row r="79" spans="1:11">
      <c r="A79" s="75">
        <v>44267.467361111114</v>
      </c>
      <c r="B79" s="74">
        <v>18.5</v>
      </c>
      <c r="C79" s="74">
        <v>25.2</v>
      </c>
      <c r="D79" s="74">
        <v>25.4</v>
      </c>
      <c r="E79" s="74">
        <v>51.4</v>
      </c>
      <c r="F79" s="74">
        <v>0</v>
      </c>
      <c r="G79" s="74">
        <v>25.1</v>
      </c>
      <c r="H79" s="74">
        <v>20.5</v>
      </c>
      <c r="I79" s="74">
        <v>20.5</v>
      </c>
      <c r="J79" s="74">
        <v>0.88</v>
      </c>
      <c r="K79" s="74">
        <v>21.24</v>
      </c>
    </row>
    <row r="80" spans="1:11">
      <c r="A80" s="75">
        <v>44267.468055555553</v>
      </c>
      <c r="B80" s="74">
        <v>18.600000000000001</v>
      </c>
      <c r="C80" s="74">
        <v>25.2</v>
      </c>
      <c r="D80" s="74">
        <v>25.5</v>
      </c>
      <c r="E80" s="74">
        <v>51.7</v>
      </c>
      <c r="F80" s="74">
        <v>0</v>
      </c>
      <c r="G80" s="74">
        <v>25.2</v>
      </c>
      <c r="H80" s="74">
        <v>20.6</v>
      </c>
      <c r="I80" s="74">
        <v>20.6</v>
      </c>
      <c r="J80" s="74">
        <v>0.9</v>
      </c>
      <c r="K80" s="74">
        <v>22.18</v>
      </c>
    </row>
    <row r="81" spans="1:11">
      <c r="A81" s="75">
        <v>44267.46875</v>
      </c>
      <c r="B81" s="74">
        <v>18.600000000000001</v>
      </c>
      <c r="C81" s="74">
        <v>25.3</v>
      </c>
      <c r="D81" s="74">
        <v>25.5</v>
      </c>
      <c r="E81" s="74">
        <v>51.3</v>
      </c>
      <c r="F81" s="74">
        <v>0</v>
      </c>
      <c r="G81" s="74">
        <v>25.2</v>
      </c>
      <c r="H81" s="74">
        <v>20.6</v>
      </c>
      <c r="I81" s="74">
        <v>20.6</v>
      </c>
      <c r="J81" s="74">
        <v>0.9</v>
      </c>
      <c r="K81" s="74">
        <v>22.07</v>
      </c>
    </row>
    <row r="82" spans="1:11">
      <c r="A82" s="75">
        <v>44267.469444444447</v>
      </c>
      <c r="B82" s="74">
        <v>18.5</v>
      </c>
      <c r="C82" s="74">
        <v>25.3</v>
      </c>
      <c r="D82" s="74">
        <v>25.5</v>
      </c>
      <c r="E82" s="74">
        <v>51.1</v>
      </c>
      <c r="F82" s="74">
        <v>0</v>
      </c>
      <c r="G82" s="74">
        <v>25.2</v>
      </c>
      <c r="H82" s="74">
        <v>20.5</v>
      </c>
      <c r="I82" s="74">
        <v>20.5</v>
      </c>
      <c r="J82" s="74">
        <v>0.9</v>
      </c>
      <c r="K82" s="74">
        <v>22.01</v>
      </c>
    </row>
    <row r="83" spans="1:11">
      <c r="A83" s="75">
        <v>44267.470138888886</v>
      </c>
      <c r="B83" s="74">
        <v>18.5</v>
      </c>
      <c r="C83" s="74">
        <v>25.2</v>
      </c>
      <c r="D83" s="74">
        <v>25.4</v>
      </c>
      <c r="E83" s="74">
        <v>51.2</v>
      </c>
      <c r="F83" s="74">
        <v>0</v>
      </c>
      <c r="G83" s="74">
        <v>25.2</v>
      </c>
      <c r="H83" s="74">
        <v>20.5</v>
      </c>
      <c r="I83" s="74">
        <v>20.5</v>
      </c>
      <c r="J83" s="74">
        <v>0.89</v>
      </c>
      <c r="K83" s="74">
        <v>21.56</v>
      </c>
    </row>
    <row r="84" spans="1:11">
      <c r="A84" s="75">
        <v>44267.470833333333</v>
      </c>
      <c r="B84" s="74">
        <v>18.600000000000001</v>
      </c>
      <c r="C84" s="74">
        <v>25.2</v>
      </c>
      <c r="D84" s="74">
        <v>25.4</v>
      </c>
      <c r="E84" s="74">
        <v>51.5</v>
      </c>
      <c r="F84" s="74">
        <v>0</v>
      </c>
      <c r="G84" s="74">
        <v>25.2</v>
      </c>
      <c r="H84" s="74">
        <v>20.6</v>
      </c>
      <c r="I84" s="74">
        <v>20.6</v>
      </c>
      <c r="J84" s="74">
        <v>0.89</v>
      </c>
      <c r="K84" s="74">
        <v>21.65</v>
      </c>
    </row>
    <row r="85" spans="1:11">
      <c r="A85" s="75">
        <v>44267.47152777778</v>
      </c>
      <c r="B85" s="74">
        <v>18.600000000000001</v>
      </c>
      <c r="C85" s="74">
        <v>25.2</v>
      </c>
      <c r="D85" s="74">
        <v>25.5</v>
      </c>
      <c r="E85" s="74">
        <v>51.6</v>
      </c>
      <c r="F85" s="74">
        <v>0.01</v>
      </c>
      <c r="G85" s="74">
        <v>25.2</v>
      </c>
      <c r="H85" s="74">
        <v>20.6</v>
      </c>
      <c r="I85" s="74">
        <v>20.6</v>
      </c>
      <c r="J85" s="74">
        <v>0.9</v>
      </c>
      <c r="K85" s="74">
        <v>22.15</v>
      </c>
    </row>
    <row r="86" spans="1:11">
      <c r="A86" s="75">
        <v>44267.472222222219</v>
      </c>
      <c r="B86" s="74">
        <v>18.600000000000001</v>
      </c>
      <c r="C86" s="74">
        <v>25.3</v>
      </c>
      <c r="D86" s="74">
        <v>25.5</v>
      </c>
      <c r="E86" s="74">
        <v>51.5</v>
      </c>
      <c r="F86" s="74">
        <v>0.02</v>
      </c>
      <c r="G86" s="74">
        <v>25.2</v>
      </c>
      <c r="H86" s="74">
        <v>20.6</v>
      </c>
      <c r="I86" s="74">
        <v>20.6</v>
      </c>
      <c r="J86" s="74">
        <v>0.9</v>
      </c>
      <c r="K86" s="74">
        <v>22.12</v>
      </c>
    </row>
    <row r="87" spans="1:11">
      <c r="A87" s="75">
        <v>44267.472916666666</v>
      </c>
      <c r="B87" s="74">
        <v>18.600000000000001</v>
      </c>
      <c r="C87" s="74">
        <v>25.3</v>
      </c>
      <c r="D87" s="74">
        <v>25.5</v>
      </c>
      <c r="E87" s="74">
        <v>51.3</v>
      </c>
      <c r="F87" s="74">
        <v>0</v>
      </c>
      <c r="G87" s="74">
        <v>25.2</v>
      </c>
      <c r="H87" s="74">
        <v>20.6</v>
      </c>
      <c r="I87" s="74">
        <v>20.6</v>
      </c>
      <c r="J87" s="74">
        <v>0.9</v>
      </c>
      <c r="K87" s="74">
        <v>22.07</v>
      </c>
    </row>
    <row r="88" spans="1:11">
      <c r="A88" s="75">
        <v>44267.473611111112</v>
      </c>
      <c r="B88" s="74">
        <v>18.3</v>
      </c>
      <c r="C88" s="74">
        <v>25.3</v>
      </c>
      <c r="D88" s="74">
        <v>25.5</v>
      </c>
      <c r="E88" s="74">
        <v>49.6</v>
      </c>
      <c r="F88" s="74">
        <v>0</v>
      </c>
      <c r="G88" s="74">
        <v>25.2</v>
      </c>
      <c r="H88" s="74">
        <v>20.399999999999999</v>
      </c>
      <c r="I88" s="74">
        <v>20.399999999999999</v>
      </c>
      <c r="J88" s="74">
        <v>0.89</v>
      </c>
      <c r="K88" s="74">
        <v>21.6</v>
      </c>
    </row>
    <row r="89" spans="1:11">
      <c r="A89" s="75">
        <v>44267.474305555559</v>
      </c>
      <c r="B89" s="74">
        <v>18.399999999999999</v>
      </c>
      <c r="C89" s="74">
        <v>25.2</v>
      </c>
      <c r="D89" s="74">
        <v>25.4</v>
      </c>
      <c r="E89" s="74">
        <v>50.3</v>
      </c>
      <c r="F89" s="74">
        <v>0</v>
      </c>
      <c r="G89" s="74">
        <v>25.2</v>
      </c>
      <c r="H89" s="74">
        <v>20.5</v>
      </c>
      <c r="I89" s="74">
        <v>20.5</v>
      </c>
      <c r="J89" s="74">
        <v>0.88</v>
      </c>
      <c r="K89" s="74">
        <v>21.32</v>
      </c>
    </row>
    <row r="90" spans="1:11">
      <c r="A90" s="75">
        <v>44267.474999999999</v>
      </c>
      <c r="B90" s="74">
        <v>18.5</v>
      </c>
      <c r="C90" s="74">
        <v>25.2</v>
      </c>
      <c r="D90" s="74">
        <v>25.4</v>
      </c>
      <c r="E90" s="74">
        <v>51.6</v>
      </c>
      <c r="F90" s="74">
        <v>0</v>
      </c>
      <c r="G90" s="74">
        <v>25.2</v>
      </c>
      <c r="H90" s="74">
        <v>20.5</v>
      </c>
      <c r="I90" s="74">
        <v>20.5</v>
      </c>
      <c r="J90" s="74">
        <v>0.89</v>
      </c>
      <c r="K90" s="74">
        <v>21.67</v>
      </c>
    </row>
    <row r="91" spans="1:11">
      <c r="A91" s="75">
        <v>44267.475694444445</v>
      </c>
      <c r="B91" s="74">
        <v>18.7</v>
      </c>
      <c r="C91" s="74">
        <v>25.2</v>
      </c>
      <c r="D91" s="74">
        <v>25.4</v>
      </c>
      <c r="E91" s="74">
        <v>52.3</v>
      </c>
      <c r="F91" s="74">
        <v>0</v>
      </c>
      <c r="G91" s="74">
        <v>25.1</v>
      </c>
      <c r="H91" s="74">
        <v>20.7</v>
      </c>
      <c r="I91" s="74">
        <v>20.7</v>
      </c>
      <c r="J91" s="74">
        <v>0.88</v>
      </c>
      <c r="K91" s="74">
        <v>21.48</v>
      </c>
    </row>
    <row r="92" spans="1:11">
      <c r="A92" s="75">
        <v>44267.476388888892</v>
      </c>
      <c r="B92" s="74">
        <v>18.600000000000001</v>
      </c>
      <c r="C92" s="74">
        <v>25.2</v>
      </c>
      <c r="D92" s="74">
        <v>25.4</v>
      </c>
      <c r="E92" s="74">
        <v>52.1</v>
      </c>
      <c r="F92" s="74">
        <v>0</v>
      </c>
      <c r="G92" s="74">
        <v>25.1</v>
      </c>
      <c r="H92" s="74">
        <v>20.6</v>
      </c>
      <c r="I92" s="74">
        <v>20.6</v>
      </c>
      <c r="J92" s="74">
        <v>0.88</v>
      </c>
      <c r="K92" s="74">
        <v>21.43</v>
      </c>
    </row>
    <row r="93" spans="1:11">
      <c r="A93" s="75">
        <v>44267.477083333331</v>
      </c>
      <c r="B93" s="74">
        <v>18.5</v>
      </c>
      <c r="C93" s="74">
        <v>25.2</v>
      </c>
      <c r="D93" s="74">
        <v>25.3</v>
      </c>
      <c r="E93" s="74">
        <v>51.6</v>
      </c>
      <c r="F93" s="74">
        <v>0.02</v>
      </c>
      <c r="G93" s="74">
        <v>25.1</v>
      </c>
      <c r="H93" s="74">
        <v>20.5</v>
      </c>
      <c r="I93" s="74">
        <v>20.5</v>
      </c>
      <c r="J93" s="74">
        <v>0.87</v>
      </c>
      <c r="K93" s="74">
        <v>20.83</v>
      </c>
    </row>
    <row r="94" spans="1:11">
      <c r="A94" s="75">
        <v>44267.477777777778</v>
      </c>
      <c r="B94" s="74">
        <v>18.5</v>
      </c>
      <c r="C94" s="74">
        <v>25.1</v>
      </c>
      <c r="D94" s="74">
        <v>25.3</v>
      </c>
      <c r="E94" s="74">
        <v>51.5</v>
      </c>
      <c r="F94" s="74">
        <v>0.03</v>
      </c>
      <c r="G94" s="74">
        <v>25.1</v>
      </c>
      <c r="H94" s="74">
        <v>20.5</v>
      </c>
      <c r="I94" s="74">
        <v>20.5</v>
      </c>
      <c r="J94" s="74">
        <v>0.87</v>
      </c>
      <c r="K94" s="74">
        <v>20.8</v>
      </c>
    </row>
    <row r="95" spans="1:11">
      <c r="A95" s="75">
        <v>44267.478472222225</v>
      </c>
      <c r="B95" s="74">
        <v>18.600000000000001</v>
      </c>
      <c r="C95" s="74">
        <v>25.1</v>
      </c>
      <c r="D95" s="74">
        <v>25.3</v>
      </c>
      <c r="E95" s="74">
        <v>51.6</v>
      </c>
      <c r="F95" s="74">
        <v>0</v>
      </c>
      <c r="G95" s="74">
        <v>25.1</v>
      </c>
      <c r="H95" s="74">
        <v>20.6</v>
      </c>
      <c r="I95" s="74">
        <v>20.6</v>
      </c>
      <c r="J95" s="74">
        <v>0.87</v>
      </c>
      <c r="K95" s="74">
        <v>20.83</v>
      </c>
    </row>
    <row r="96" spans="1:11">
      <c r="A96" s="75">
        <v>44267.479166666664</v>
      </c>
      <c r="B96" s="74">
        <v>18.5</v>
      </c>
      <c r="C96" s="74">
        <v>25.1</v>
      </c>
      <c r="D96" s="74">
        <v>25.4</v>
      </c>
      <c r="E96" s="74">
        <v>51.7</v>
      </c>
      <c r="F96" s="74">
        <v>0.01</v>
      </c>
      <c r="G96" s="74">
        <v>25.1</v>
      </c>
      <c r="H96" s="74">
        <v>20.5</v>
      </c>
      <c r="I96" s="74">
        <v>20.5</v>
      </c>
      <c r="J96" s="74">
        <v>0.88</v>
      </c>
      <c r="K96" s="74">
        <v>21.32</v>
      </c>
    </row>
    <row r="97" spans="1:11">
      <c r="A97" s="75">
        <v>44267.479861111111</v>
      </c>
      <c r="B97" s="74">
        <v>18.600000000000001</v>
      </c>
      <c r="C97" s="74">
        <v>25.1</v>
      </c>
      <c r="D97" s="74">
        <v>25.3</v>
      </c>
      <c r="E97" s="74">
        <v>51.8</v>
      </c>
      <c r="F97" s="74">
        <v>0.01</v>
      </c>
      <c r="G97" s="74">
        <v>25.1</v>
      </c>
      <c r="H97" s="74">
        <v>20.6</v>
      </c>
      <c r="I97" s="74">
        <v>20.6</v>
      </c>
      <c r="J97" s="74">
        <v>0.87</v>
      </c>
      <c r="K97" s="74">
        <v>20.88</v>
      </c>
    </row>
    <row r="98" spans="1:11">
      <c r="A98" s="75">
        <v>44267.480555555558</v>
      </c>
      <c r="B98" s="74">
        <v>18.600000000000001</v>
      </c>
      <c r="C98" s="74">
        <v>25.1</v>
      </c>
      <c r="D98" s="74">
        <v>25.3</v>
      </c>
      <c r="E98" s="74">
        <v>52</v>
      </c>
      <c r="F98" s="74">
        <v>0</v>
      </c>
      <c r="G98" s="74">
        <v>25.1</v>
      </c>
      <c r="H98" s="74">
        <v>20.6</v>
      </c>
      <c r="I98" s="74">
        <v>20.6</v>
      </c>
      <c r="J98" s="74">
        <v>0.87</v>
      </c>
      <c r="K98" s="74">
        <v>20.93</v>
      </c>
    </row>
    <row r="99" spans="1:11">
      <c r="A99" s="75">
        <v>44267.481249999997</v>
      </c>
      <c r="B99" s="74">
        <v>18.600000000000001</v>
      </c>
      <c r="C99" s="74">
        <v>25.1</v>
      </c>
      <c r="D99" s="74">
        <v>25.3</v>
      </c>
      <c r="E99" s="74">
        <v>52.1</v>
      </c>
      <c r="F99" s="74">
        <v>0</v>
      </c>
      <c r="G99" s="74">
        <v>25.1</v>
      </c>
      <c r="H99" s="74">
        <v>20.6</v>
      </c>
      <c r="I99" s="74">
        <v>20.6</v>
      </c>
      <c r="J99" s="74">
        <v>0.87</v>
      </c>
      <c r="K99" s="74">
        <v>20.96</v>
      </c>
    </row>
    <row r="100" spans="1:11">
      <c r="A100" s="75">
        <v>44267.481944444444</v>
      </c>
      <c r="B100" s="74">
        <v>18.5</v>
      </c>
      <c r="C100" s="74">
        <v>25.1</v>
      </c>
      <c r="D100" s="74">
        <v>25.3</v>
      </c>
      <c r="E100" s="74">
        <v>51.7</v>
      </c>
      <c r="F100" s="74">
        <v>0</v>
      </c>
      <c r="G100" s="74">
        <v>25</v>
      </c>
      <c r="H100" s="74">
        <v>20.5</v>
      </c>
      <c r="I100" s="74">
        <v>20.5</v>
      </c>
      <c r="J100" s="74">
        <v>0.86</v>
      </c>
      <c r="K100" s="74">
        <v>20.48</v>
      </c>
    </row>
    <row r="101" spans="1:11">
      <c r="A101" s="75">
        <v>44267.482638888891</v>
      </c>
      <c r="B101" s="74">
        <v>18.5</v>
      </c>
      <c r="C101" s="74">
        <v>25.1</v>
      </c>
      <c r="D101" s="74">
        <v>25.3</v>
      </c>
      <c r="E101" s="74">
        <v>51.4</v>
      </c>
      <c r="F101" s="74">
        <v>0.03</v>
      </c>
      <c r="G101" s="74">
        <v>25</v>
      </c>
      <c r="H101" s="74">
        <v>20.5</v>
      </c>
      <c r="I101" s="74">
        <v>20.5</v>
      </c>
      <c r="J101" s="74">
        <v>0.85</v>
      </c>
      <c r="K101" s="74">
        <v>20.41</v>
      </c>
    </row>
    <row r="102" spans="1:11">
      <c r="A102" s="75">
        <v>44267.48333333333</v>
      </c>
      <c r="B102" s="74">
        <v>18.5</v>
      </c>
      <c r="C102" s="74">
        <v>25.1</v>
      </c>
      <c r="D102" s="74">
        <v>25.3</v>
      </c>
      <c r="E102" s="74">
        <v>51.4</v>
      </c>
      <c r="F102" s="74">
        <v>0</v>
      </c>
      <c r="G102" s="74">
        <v>25</v>
      </c>
      <c r="H102" s="74">
        <v>20.5</v>
      </c>
      <c r="I102" s="74">
        <v>20.5</v>
      </c>
      <c r="J102" s="74">
        <v>0.85</v>
      </c>
      <c r="K102" s="74">
        <v>20.41</v>
      </c>
    </row>
    <row r="103" spans="1:11">
      <c r="A103" s="75">
        <v>44267.484027777777</v>
      </c>
      <c r="B103" s="74">
        <v>18.5</v>
      </c>
      <c r="C103" s="74">
        <v>25.1</v>
      </c>
      <c r="D103" s="74">
        <v>25.3</v>
      </c>
      <c r="E103" s="74">
        <v>51.6</v>
      </c>
      <c r="F103" s="74">
        <v>0.02</v>
      </c>
      <c r="G103" s="74">
        <v>25</v>
      </c>
      <c r="H103" s="74">
        <v>20.5</v>
      </c>
      <c r="I103" s="74">
        <v>20.5</v>
      </c>
      <c r="J103" s="74">
        <v>0.86</v>
      </c>
      <c r="K103" s="74">
        <v>20.46</v>
      </c>
    </row>
    <row r="104" spans="1:11">
      <c r="A104" s="75">
        <v>44267.484722222223</v>
      </c>
      <c r="B104" s="74">
        <v>18.5</v>
      </c>
      <c r="C104" s="74">
        <v>25.1</v>
      </c>
      <c r="D104" s="74">
        <v>25.3</v>
      </c>
      <c r="E104" s="74">
        <v>51.7</v>
      </c>
      <c r="F104" s="74">
        <v>0</v>
      </c>
      <c r="G104" s="74">
        <v>25</v>
      </c>
      <c r="H104" s="74">
        <v>20.5</v>
      </c>
      <c r="I104" s="74">
        <v>20.5</v>
      </c>
      <c r="J104" s="74">
        <v>0.86</v>
      </c>
      <c r="K104" s="74">
        <v>20.48</v>
      </c>
    </row>
    <row r="105" spans="1:11">
      <c r="A105" s="75">
        <v>44267.48541666667</v>
      </c>
      <c r="B105" s="74">
        <v>18.600000000000001</v>
      </c>
      <c r="C105" s="74">
        <v>25.1</v>
      </c>
      <c r="D105" s="74">
        <v>25.3</v>
      </c>
      <c r="E105" s="74">
        <v>51.9</v>
      </c>
      <c r="F105" s="74">
        <v>0.04</v>
      </c>
      <c r="G105" s="74">
        <v>25</v>
      </c>
      <c r="H105" s="74">
        <v>20.5</v>
      </c>
      <c r="I105" s="74">
        <v>20.6</v>
      </c>
      <c r="J105" s="74">
        <v>0.86</v>
      </c>
      <c r="K105" s="74">
        <v>20.54</v>
      </c>
    </row>
    <row r="106" spans="1:11">
      <c r="A106" s="75">
        <v>44267.486111111109</v>
      </c>
      <c r="B106" s="74">
        <v>18.5</v>
      </c>
      <c r="C106" s="74">
        <v>25.1</v>
      </c>
      <c r="D106" s="74">
        <v>25.3</v>
      </c>
      <c r="E106" s="74">
        <v>51.8</v>
      </c>
      <c r="F106" s="74">
        <v>0.06</v>
      </c>
      <c r="G106" s="74">
        <v>24.9</v>
      </c>
      <c r="H106" s="74">
        <v>20.5</v>
      </c>
      <c r="I106" s="74">
        <v>20.5</v>
      </c>
      <c r="J106" s="74">
        <v>0.85</v>
      </c>
      <c r="K106" s="74">
        <v>20.14</v>
      </c>
    </row>
    <row r="107" spans="1:11">
      <c r="A107" s="75">
        <v>44267.486805555556</v>
      </c>
      <c r="B107" s="74">
        <v>18.5</v>
      </c>
      <c r="C107" s="74">
        <v>25.1</v>
      </c>
      <c r="D107" s="74">
        <v>25.3</v>
      </c>
      <c r="E107" s="74">
        <v>51.6</v>
      </c>
      <c r="F107" s="74">
        <v>0</v>
      </c>
      <c r="G107" s="74">
        <v>25</v>
      </c>
      <c r="H107" s="74">
        <v>20.5</v>
      </c>
      <c r="I107" s="74">
        <v>20.5</v>
      </c>
      <c r="J107" s="74">
        <v>0.86</v>
      </c>
      <c r="K107" s="74">
        <v>20.46</v>
      </c>
    </row>
    <row r="108" spans="1:11">
      <c r="A108" s="75">
        <v>44267.487500000003</v>
      </c>
      <c r="B108" s="74">
        <v>18.399999999999999</v>
      </c>
      <c r="C108" s="74">
        <v>25.1</v>
      </c>
      <c r="D108" s="74">
        <v>25.3</v>
      </c>
      <c r="E108" s="74">
        <v>51.4</v>
      </c>
      <c r="F108" s="74">
        <v>0.01</v>
      </c>
      <c r="G108" s="74">
        <v>25</v>
      </c>
      <c r="H108" s="74">
        <v>20.399999999999999</v>
      </c>
      <c r="I108" s="74">
        <v>20.399999999999999</v>
      </c>
      <c r="J108" s="74">
        <v>0.85</v>
      </c>
      <c r="K108" s="74">
        <v>20.41</v>
      </c>
    </row>
    <row r="109" spans="1:11">
      <c r="A109" s="75">
        <v>44267.488194444442</v>
      </c>
      <c r="B109" s="74">
        <v>18.399999999999999</v>
      </c>
      <c r="C109" s="74">
        <v>25.1</v>
      </c>
      <c r="D109" s="74">
        <v>25.3</v>
      </c>
      <c r="E109" s="74">
        <v>51.2</v>
      </c>
      <c r="F109" s="74">
        <v>0</v>
      </c>
      <c r="G109" s="74">
        <v>25</v>
      </c>
      <c r="H109" s="74">
        <v>20.399999999999999</v>
      </c>
      <c r="I109" s="74">
        <v>20.399999999999999</v>
      </c>
      <c r="J109" s="74">
        <v>0.85</v>
      </c>
      <c r="K109" s="74">
        <v>20.350000000000001</v>
      </c>
    </row>
    <row r="110" spans="1:11">
      <c r="A110" s="75">
        <v>44267.488888888889</v>
      </c>
      <c r="B110" s="74">
        <v>18.399999999999999</v>
      </c>
      <c r="C110" s="74">
        <v>25.1</v>
      </c>
      <c r="D110" s="74">
        <v>25.3</v>
      </c>
      <c r="E110" s="74">
        <v>51.5</v>
      </c>
      <c r="F110" s="74">
        <v>0</v>
      </c>
      <c r="G110" s="74">
        <v>25</v>
      </c>
      <c r="H110" s="74">
        <v>20.399999999999999</v>
      </c>
      <c r="I110" s="74">
        <v>20.399999999999999</v>
      </c>
      <c r="J110" s="74">
        <v>0.86</v>
      </c>
      <c r="K110" s="74">
        <v>20.43</v>
      </c>
    </row>
    <row r="111" spans="1:11">
      <c r="A111" s="75">
        <v>44267.489583333336</v>
      </c>
      <c r="B111" s="74">
        <v>18.399999999999999</v>
      </c>
      <c r="C111" s="74">
        <v>25</v>
      </c>
      <c r="D111" s="74">
        <v>25.3</v>
      </c>
      <c r="E111" s="74">
        <v>51.6</v>
      </c>
      <c r="F111" s="74">
        <v>0.02</v>
      </c>
      <c r="G111" s="74">
        <v>25</v>
      </c>
      <c r="H111" s="74">
        <v>20.399999999999999</v>
      </c>
      <c r="I111" s="74">
        <v>20.399999999999999</v>
      </c>
      <c r="J111" s="74">
        <v>0.86</v>
      </c>
      <c r="K111" s="74">
        <v>20.46</v>
      </c>
    </row>
    <row r="112" spans="1:11">
      <c r="A112" s="75">
        <v>44267.490277777775</v>
      </c>
      <c r="B112" s="74">
        <v>18.399999999999999</v>
      </c>
      <c r="C112" s="74">
        <v>25</v>
      </c>
      <c r="D112" s="74">
        <v>25.2</v>
      </c>
      <c r="E112" s="74">
        <v>51.6</v>
      </c>
      <c r="F112" s="74">
        <v>0</v>
      </c>
      <c r="G112" s="74">
        <v>25</v>
      </c>
      <c r="H112" s="74">
        <v>20.399999999999999</v>
      </c>
      <c r="I112" s="74">
        <v>20.399999999999999</v>
      </c>
      <c r="J112" s="74">
        <v>0.84</v>
      </c>
      <c r="K112" s="74">
        <v>20</v>
      </c>
    </row>
    <row r="113" spans="1:11">
      <c r="A113" s="75">
        <v>44267.490972222222</v>
      </c>
      <c r="B113" s="74">
        <v>18.5</v>
      </c>
      <c r="C113" s="74">
        <v>25</v>
      </c>
      <c r="D113" s="74">
        <v>25.3</v>
      </c>
      <c r="E113" s="74">
        <v>51.7</v>
      </c>
      <c r="F113" s="74">
        <v>0.02</v>
      </c>
      <c r="G113" s="74">
        <v>25</v>
      </c>
      <c r="H113" s="74">
        <v>20.5</v>
      </c>
      <c r="I113" s="74">
        <v>20.5</v>
      </c>
      <c r="J113" s="74">
        <v>0.86</v>
      </c>
      <c r="K113" s="74">
        <v>20.48</v>
      </c>
    </row>
    <row r="114" spans="1:11">
      <c r="A114" s="75">
        <v>44267.491666666669</v>
      </c>
      <c r="B114" s="74">
        <v>18.5</v>
      </c>
      <c r="C114" s="74">
        <v>25</v>
      </c>
      <c r="D114" s="74">
        <v>25.3</v>
      </c>
      <c r="E114" s="74">
        <v>51.8</v>
      </c>
      <c r="F114" s="74">
        <v>0</v>
      </c>
      <c r="G114" s="74">
        <v>25</v>
      </c>
      <c r="H114" s="74">
        <v>20.5</v>
      </c>
      <c r="I114" s="74">
        <v>20.5</v>
      </c>
      <c r="J114" s="74">
        <v>0.86</v>
      </c>
      <c r="K114" s="74">
        <v>20.51</v>
      </c>
    </row>
    <row r="115" spans="1:11">
      <c r="A115" s="75">
        <v>44267.492361111108</v>
      </c>
      <c r="B115" s="74">
        <v>18.5</v>
      </c>
      <c r="C115" s="74">
        <v>25</v>
      </c>
      <c r="D115" s="74">
        <v>25.3</v>
      </c>
      <c r="E115" s="74">
        <v>51.7</v>
      </c>
      <c r="F115" s="74">
        <v>0</v>
      </c>
      <c r="G115" s="74">
        <v>25</v>
      </c>
      <c r="H115" s="74">
        <v>20.5</v>
      </c>
      <c r="I115" s="74">
        <v>20.5</v>
      </c>
      <c r="J115" s="74">
        <v>0.86</v>
      </c>
      <c r="K115" s="74">
        <v>20.48</v>
      </c>
    </row>
    <row r="116" spans="1:11">
      <c r="A116" s="75">
        <v>44267.493055555555</v>
      </c>
      <c r="B116" s="74">
        <v>18.399999999999999</v>
      </c>
      <c r="C116" s="74">
        <v>25.1</v>
      </c>
      <c r="D116" s="74">
        <v>25.3</v>
      </c>
      <c r="E116" s="74">
        <v>51.6</v>
      </c>
      <c r="F116" s="74">
        <v>0.01</v>
      </c>
      <c r="G116" s="74">
        <v>25</v>
      </c>
      <c r="H116" s="74">
        <v>20.399999999999999</v>
      </c>
      <c r="I116" s="74">
        <v>20.399999999999999</v>
      </c>
      <c r="J116" s="74">
        <v>0.86</v>
      </c>
      <c r="K116" s="74">
        <v>20.46</v>
      </c>
    </row>
    <row r="117" spans="1:11">
      <c r="A117" s="75">
        <v>44267.493750000001</v>
      </c>
      <c r="B117" s="74">
        <v>18.5</v>
      </c>
      <c r="C117" s="74">
        <v>25.1</v>
      </c>
      <c r="D117" s="74">
        <v>25.3</v>
      </c>
      <c r="E117" s="74">
        <v>51.6</v>
      </c>
      <c r="F117" s="74">
        <v>0</v>
      </c>
      <c r="G117" s="74">
        <v>25</v>
      </c>
      <c r="H117" s="74">
        <v>20.5</v>
      </c>
      <c r="I117" s="74">
        <v>20.5</v>
      </c>
      <c r="J117" s="74">
        <v>0.86</v>
      </c>
      <c r="K117" s="74">
        <v>20.46</v>
      </c>
    </row>
    <row r="118" spans="1:11">
      <c r="A118" s="75">
        <v>44267.494444444441</v>
      </c>
      <c r="B118" s="74">
        <v>18.399999999999999</v>
      </c>
      <c r="C118" s="74">
        <v>25.1</v>
      </c>
      <c r="D118" s="74">
        <v>25.3</v>
      </c>
      <c r="E118" s="74">
        <v>51.4</v>
      </c>
      <c r="F118" s="74">
        <v>0</v>
      </c>
      <c r="G118" s="74">
        <v>25</v>
      </c>
      <c r="H118" s="74">
        <v>20.399999999999999</v>
      </c>
      <c r="I118" s="74">
        <v>20.399999999999999</v>
      </c>
      <c r="J118" s="74">
        <v>0.85</v>
      </c>
      <c r="K118" s="74">
        <v>20.41</v>
      </c>
    </row>
    <row r="119" spans="1:11">
      <c r="A119" s="75">
        <v>44267.495138888888</v>
      </c>
      <c r="B119" s="74">
        <v>18.5</v>
      </c>
      <c r="C119" s="74">
        <v>25.1</v>
      </c>
      <c r="D119" s="74">
        <v>25.3</v>
      </c>
      <c r="E119" s="74">
        <v>51.5</v>
      </c>
      <c r="F119" s="74">
        <v>0.01</v>
      </c>
      <c r="G119" s="74">
        <v>25</v>
      </c>
      <c r="H119" s="74">
        <v>20.5</v>
      </c>
      <c r="I119" s="74">
        <v>20.5</v>
      </c>
      <c r="J119" s="74">
        <v>0.86</v>
      </c>
      <c r="K119" s="74">
        <v>20.43</v>
      </c>
    </row>
    <row r="120" spans="1:11">
      <c r="A120" s="75">
        <v>44267.495833333334</v>
      </c>
      <c r="B120" s="74">
        <v>18.5</v>
      </c>
      <c r="C120" s="74">
        <v>25.1</v>
      </c>
      <c r="D120" s="74">
        <v>25.3</v>
      </c>
      <c r="E120" s="74">
        <v>51.4</v>
      </c>
      <c r="F120" s="74">
        <v>0</v>
      </c>
      <c r="G120" s="74">
        <v>25</v>
      </c>
      <c r="H120" s="74">
        <v>20.5</v>
      </c>
      <c r="I120" s="74">
        <v>20.5</v>
      </c>
      <c r="J120" s="74">
        <v>0.85</v>
      </c>
      <c r="K120" s="74">
        <v>20.41</v>
      </c>
    </row>
    <row r="121" spans="1:11">
      <c r="A121" s="75">
        <v>44267.496527777781</v>
      </c>
      <c r="B121" s="74">
        <v>18.5</v>
      </c>
      <c r="C121" s="74">
        <v>25.1</v>
      </c>
      <c r="D121" s="74">
        <v>25.3</v>
      </c>
      <c r="E121" s="74">
        <v>51.2</v>
      </c>
      <c r="F121" s="74">
        <v>0</v>
      </c>
      <c r="G121" s="74">
        <v>25</v>
      </c>
      <c r="H121" s="74">
        <v>20.5</v>
      </c>
      <c r="I121" s="74">
        <v>20.5</v>
      </c>
      <c r="J121" s="74">
        <v>0.85</v>
      </c>
      <c r="K121" s="74">
        <v>20.350000000000001</v>
      </c>
    </row>
    <row r="122" spans="1:11">
      <c r="A122" s="75">
        <v>44267.49722222222</v>
      </c>
      <c r="B122" s="74">
        <v>18.399999999999999</v>
      </c>
      <c r="C122" s="74">
        <v>25.1</v>
      </c>
      <c r="D122" s="74">
        <v>25.3</v>
      </c>
      <c r="E122" s="74">
        <v>51.1</v>
      </c>
      <c r="F122" s="74">
        <v>0</v>
      </c>
      <c r="G122" s="74">
        <v>25</v>
      </c>
      <c r="H122" s="74">
        <v>20.399999999999999</v>
      </c>
      <c r="I122" s="74">
        <v>20.399999999999999</v>
      </c>
      <c r="J122" s="74">
        <v>0.85</v>
      </c>
      <c r="K122" s="74">
        <v>20.329999999999998</v>
      </c>
    </row>
    <row r="123" spans="1:11">
      <c r="A123" s="75">
        <v>44267.497916666667</v>
      </c>
      <c r="B123" s="74">
        <v>18.399999999999999</v>
      </c>
      <c r="C123" s="74">
        <v>25.1</v>
      </c>
      <c r="D123" s="74">
        <v>25.3</v>
      </c>
      <c r="E123" s="74">
        <v>51</v>
      </c>
      <c r="F123" s="74">
        <v>0</v>
      </c>
      <c r="G123" s="74">
        <v>25</v>
      </c>
      <c r="H123" s="74">
        <v>20.399999999999999</v>
      </c>
      <c r="I123" s="74">
        <v>20.399999999999999</v>
      </c>
      <c r="J123" s="74">
        <v>0.85</v>
      </c>
      <c r="K123" s="74">
        <v>20.3</v>
      </c>
    </row>
    <row r="124" spans="1:11">
      <c r="A124" s="75">
        <v>44267.498611111114</v>
      </c>
      <c r="B124" s="74">
        <v>18.399999999999999</v>
      </c>
      <c r="C124" s="74">
        <v>25.1</v>
      </c>
      <c r="D124" s="74">
        <v>25.3</v>
      </c>
      <c r="E124" s="74">
        <v>51.1</v>
      </c>
      <c r="F124" s="74">
        <v>0</v>
      </c>
      <c r="G124" s="74">
        <v>25.1</v>
      </c>
      <c r="H124" s="74">
        <v>20.399999999999999</v>
      </c>
      <c r="I124" s="74">
        <v>20.399999999999999</v>
      </c>
      <c r="J124" s="74">
        <v>0.86</v>
      </c>
      <c r="K124" s="74">
        <v>20.7</v>
      </c>
    </row>
    <row r="125" spans="1:11">
      <c r="A125" s="75">
        <v>44267.499305555553</v>
      </c>
      <c r="B125" s="74">
        <v>18.5</v>
      </c>
      <c r="C125" s="74">
        <v>25.1</v>
      </c>
      <c r="D125" s="74">
        <v>25.3</v>
      </c>
      <c r="E125" s="74">
        <v>51.2</v>
      </c>
      <c r="F125" s="74">
        <v>0</v>
      </c>
      <c r="G125" s="74">
        <v>25.1</v>
      </c>
      <c r="H125" s="74">
        <v>20.5</v>
      </c>
      <c r="I125" s="74">
        <v>20.5</v>
      </c>
      <c r="J125" s="74">
        <v>0.86</v>
      </c>
      <c r="K125" s="74">
        <v>20.72</v>
      </c>
    </row>
    <row r="126" spans="1:11">
      <c r="A126" s="75">
        <v>44267.5</v>
      </c>
      <c r="B126" s="74">
        <v>18.5</v>
      </c>
      <c r="C126" s="74">
        <v>25.2</v>
      </c>
      <c r="D126" s="74">
        <v>25.4</v>
      </c>
      <c r="E126" s="74">
        <v>51.3</v>
      </c>
      <c r="F126" s="74">
        <v>0</v>
      </c>
      <c r="G126" s="74">
        <v>25.1</v>
      </c>
      <c r="H126" s="74">
        <v>20.5</v>
      </c>
      <c r="I126" s="74">
        <v>20.5</v>
      </c>
      <c r="J126" s="74">
        <v>0.88</v>
      </c>
      <c r="K126" s="74">
        <v>21.21</v>
      </c>
    </row>
    <row r="127" spans="1:11">
      <c r="A127" s="75">
        <v>44267.500694444447</v>
      </c>
      <c r="B127" s="74">
        <v>18.5</v>
      </c>
      <c r="C127" s="74">
        <v>25.2</v>
      </c>
      <c r="D127" s="74">
        <v>25.4</v>
      </c>
      <c r="E127" s="74">
        <v>51.3</v>
      </c>
      <c r="F127" s="74">
        <v>0</v>
      </c>
      <c r="G127" s="74">
        <v>25.1</v>
      </c>
      <c r="H127" s="74">
        <v>20.5</v>
      </c>
      <c r="I127" s="74">
        <v>20.5</v>
      </c>
      <c r="J127" s="74">
        <v>0.88</v>
      </c>
      <c r="K127" s="74">
        <v>21.21</v>
      </c>
    </row>
    <row r="128" spans="1:11">
      <c r="A128" s="75">
        <v>44267.501388888886</v>
      </c>
      <c r="B128" s="74">
        <v>18.600000000000001</v>
      </c>
      <c r="C128" s="74">
        <v>25.2</v>
      </c>
      <c r="D128" s="74">
        <v>25.4</v>
      </c>
      <c r="E128" s="74">
        <v>51.4</v>
      </c>
      <c r="F128" s="74">
        <v>0</v>
      </c>
      <c r="G128" s="74">
        <v>25.1</v>
      </c>
      <c r="H128" s="74">
        <v>20.6</v>
      </c>
      <c r="I128" s="74">
        <v>20.6</v>
      </c>
      <c r="J128" s="74">
        <v>0.88</v>
      </c>
      <c r="K128" s="74">
        <v>21.24</v>
      </c>
    </row>
    <row r="129" spans="1:11">
      <c r="A129" s="75">
        <v>44267.502083333333</v>
      </c>
      <c r="B129" s="74">
        <v>18.399999999999999</v>
      </c>
      <c r="C129" s="74">
        <v>25.2</v>
      </c>
      <c r="D129" s="74">
        <v>25.4</v>
      </c>
      <c r="E129" s="74">
        <v>50.9</v>
      </c>
      <c r="F129" s="74">
        <v>0</v>
      </c>
      <c r="G129" s="74">
        <v>25.1</v>
      </c>
      <c r="H129" s="74">
        <v>20.399999999999999</v>
      </c>
      <c r="I129" s="74">
        <v>20.5</v>
      </c>
      <c r="J129" s="74">
        <v>0.87</v>
      </c>
      <c r="K129" s="74">
        <v>21.11</v>
      </c>
    </row>
    <row r="130" spans="1:11">
      <c r="A130" s="75">
        <v>44267.50277777778</v>
      </c>
      <c r="B130" s="74">
        <v>18.399999999999999</v>
      </c>
      <c r="C130" s="74">
        <v>25.2</v>
      </c>
      <c r="D130" s="74">
        <v>25.4</v>
      </c>
      <c r="E130" s="74">
        <v>51</v>
      </c>
      <c r="F130" s="74">
        <v>0</v>
      </c>
      <c r="G130" s="74">
        <v>25.1</v>
      </c>
      <c r="H130" s="74">
        <v>20.399999999999999</v>
      </c>
      <c r="I130" s="74">
        <v>20.5</v>
      </c>
      <c r="J130" s="74">
        <v>0.87</v>
      </c>
      <c r="K130" s="74">
        <v>21.13</v>
      </c>
    </row>
    <row r="131" spans="1:11">
      <c r="A131" s="75">
        <v>44267.503472222219</v>
      </c>
      <c r="B131" s="74">
        <v>18.399999999999999</v>
      </c>
      <c r="C131" s="74">
        <v>25.2</v>
      </c>
      <c r="D131" s="74">
        <v>25.3</v>
      </c>
      <c r="E131" s="74">
        <v>50.7</v>
      </c>
      <c r="F131" s="74">
        <v>0</v>
      </c>
      <c r="G131" s="74">
        <v>25.1</v>
      </c>
      <c r="H131" s="74">
        <v>20.399999999999999</v>
      </c>
      <c r="I131" s="74">
        <v>20.399999999999999</v>
      </c>
      <c r="J131" s="74">
        <v>0.86</v>
      </c>
      <c r="K131" s="74">
        <v>20.59</v>
      </c>
    </row>
    <row r="132" spans="1:11">
      <c r="A132" s="75">
        <v>44267.504166666666</v>
      </c>
      <c r="B132" s="74">
        <v>18.399999999999999</v>
      </c>
      <c r="C132" s="74">
        <v>25.1</v>
      </c>
      <c r="D132" s="74">
        <v>25.3</v>
      </c>
      <c r="E132" s="74">
        <v>51.3</v>
      </c>
      <c r="F132" s="74">
        <v>0</v>
      </c>
      <c r="G132" s="74">
        <v>25.1</v>
      </c>
      <c r="H132" s="74">
        <v>20.399999999999999</v>
      </c>
      <c r="I132" s="74">
        <v>20.399999999999999</v>
      </c>
      <c r="J132" s="74">
        <v>0.86</v>
      </c>
      <c r="K132" s="74">
        <v>20.75</v>
      </c>
    </row>
    <row r="133" spans="1:11">
      <c r="A133" s="75">
        <v>44267.504861111112</v>
      </c>
      <c r="B133" s="74">
        <v>18.5</v>
      </c>
      <c r="C133" s="74">
        <v>25.1</v>
      </c>
      <c r="D133" s="74">
        <v>25.2</v>
      </c>
      <c r="E133" s="74">
        <v>51.8</v>
      </c>
      <c r="F133" s="74">
        <v>0</v>
      </c>
      <c r="G133" s="74">
        <v>25.1</v>
      </c>
      <c r="H133" s="74">
        <v>20.5</v>
      </c>
      <c r="I133" s="74">
        <v>20.5</v>
      </c>
      <c r="J133" s="74">
        <v>0.85</v>
      </c>
      <c r="K133" s="74">
        <v>20.420000000000002</v>
      </c>
    </row>
    <row r="134" spans="1:11">
      <c r="A134" s="75">
        <v>44267.505555555559</v>
      </c>
      <c r="B134" s="74">
        <v>18.399999999999999</v>
      </c>
      <c r="C134" s="74">
        <v>25.1</v>
      </c>
      <c r="D134" s="74">
        <v>25.2</v>
      </c>
      <c r="E134" s="74">
        <v>51.7</v>
      </c>
      <c r="F134" s="74">
        <v>0</v>
      </c>
      <c r="G134" s="74">
        <v>25</v>
      </c>
      <c r="H134" s="74">
        <v>20.399999999999999</v>
      </c>
      <c r="I134" s="74">
        <v>20.399999999999999</v>
      </c>
      <c r="J134" s="74">
        <v>0.84</v>
      </c>
      <c r="K134" s="74">
        <v>20.03</v>
      </c>
    </row>
    <row r="135" spans="1:11">
      <c r="A135" s="75">
        <v>44267.506249999999</v>
      </c>
      <c r="B135" s="74">
        <v>18.3</v>
      </c>
      <c r="C135" s="74">
        <v>25</v>
      </c>
      <c r="D135" s="74">
        <v>25.2</v>
      </c>
      <c r="E135" s="74">
        <v>51.4</v>
      </c>
      <c r="F135" s="74">
        <v>0</v>
      </c>
      <c r="G135" s="74">
        <v>25</v>
      </c>
      <c r="H135" s="74">
        <v>20.3</v>
      </c>
      <c r="I135" s="74">
        <v>20.3</v>
      </c>
      <c r="J135" s="74">
        <v>0.84</v>
      </c>
      <c r="K135" s="74">
        <v>19.95</v>
      </c>
    </row>
    <row r="136" spans="1:11">
      <c r="A136" s="75">
        <v>44267.506944444445</v>
      </c>
      <c r="B136" s="74">
        <v>18.3</v>
      </c>
      <c r="C136" s="74">
        <v>25</v>
      </c>
      <c r="D136" s="74">
        <v>25.1</v>
      </c>
      <c r="E136" s="74">
        <v>51.2</v>
      </c>
      <c r="F136" s="74">
        <v>0</v>
      </c>
      <c r="G136" s="74">
        <v>24.9</v>
      </c>
      <c r="H136" s="74">
        <v>20.3</v>
      </c>
      <c r="I136" s="74">
        <v>20.3</v>
      </c>
      <c r="J136" s="74">
        <v>0.82</v>
      </c>
      <c r="K136" s="74">
        <v>19.100000000000001</v>
      </c>
    </row>
    <row r="137" spans="1:11">
      <c r="A137" s="75">
        <v>44267.507638888892</v>
      </c>
      <c r="B137" s="74">
        <v>18.3</v>
      </c>
      <c r="C137" s="74">
        <v>24.9</v>
      </c>
      <c r="D137" s="74">
        <v>25.1</v>
      </c>
      <c r="E137" s="74">
        <v>51.3</v>
      </c>
      <c r="F137" s="74">
        <v>0.01</v>
      </c>
      <c r="G137" s="74">
        <v>24.9</v>
      </c>
      <c r="H137" s="74">
        <v>20.3</v>
      </c>
      <c r="I137" s="74">
        <v>20.3</v>
      </c>
      <c r="J137" s="74">
        <v>0.82</v>
      </c>
      <c r="K137" s="74">
        <v>19.13</v>
      </c>
    </row>
    <row r="138" spans="1:11">
      <c r="A138" s="75">
        <v>44267.508333333331</v>
      </c>
      <c r="B138" s="74">
        <v>18.3</v>
      </c>
      <c r="C138" s="74">
        <v>24.9</v>
      </c>
      <c r="D138" s="74">
        <v>25.1</v>
      </c>
      <c r="E138" s="74">
        <v>51.5</v>
      </c>
      <c r="F138" s="74">
        <v>0</v>
      </c>
      <c r="G138" s="74">
        <v>24.8</v>
      </c>
      <c r="H138" s="74">
        <v>20.3</v>
      </c>
      <c r="I138" s="74">
        <v>20.3</v>
      </c>
      <c r="J138" s="74">
        <v>0.81</v>
      </c>
      <c r="K138" s="74">
        <v>18.829999999999998</v>
      </c>
    </row>
    <row r="139" spans="1:11">
      <c r="A139" s="75">
        <v>44267.509027777778</v>
      </c>
      <c r="B139" s="74">
        <v>18.3</v>
      </c>
      <c r="C139" s="74">
        <v>24.9</v>
      </c>
      <c r="D139" s="74">
        <v>25.1</v>
      </c>
      <c r="E139" s="74">
        <v>51.5</v>
      </c>
      <c r="F139" s="74">
        <v>0</v>
      </c>
      <c r="G139" s="74">
        <v>24.8</v>
      </c>
      <c r="H139" s="74">
        <v>20.3</v>
      </c>
      <c r="I139" s="74">
        <v>20.3</v>
      </c>
      <c r="J139" s="74">
        <v>0.81</v>
      </c>
      <c r="K139" s="74">
        <v>18.829999999999998</v>
      </c>
    </row>
    <row r="140" spans="1:11">
      <c r="A140" s="75">
        <v>44267.509722222225</v>
      </c>
      <c r="B140" s="74">
        <v>18.3</v>
      </c>
      <c r="C140" s="74">
        <v>24.8</v>
      </c>
      <c r="D140" s="74">
        <v>25</v>
      </c>
      <c r="E140" s="74">
        <v>51.5</v>
      </c>
      <c r="F140" s="74">
        <v>0</v>
      </c>
      <c r="G140" s="74">
        <v>24.8</v>
      </c>
      <c r="H140" s="74">
        <v>20.3</v>
      </c>
      <c r="I140" s="74">
        <v>20.3</v>
      </c>
      <c r="J140" s="74">
        <v>0.8</v>
      </c>
      <c r="K140" s="74">
        <v>18.399999999999999</v>
      </c>
    </row>
    <row r="141" spans="1:11">
      <c r="A141" s="75">
        <v>44267.510416666664</v>
      </c>
      <c r="B141" s="74">
        <v>18.3</v>
      </c>
      <c r="C141" s="74">
        <v>24.8</v>
      </c>
      <c r="D141" s="74">
        <v>25</v>
      </c>
      <c r="E141" s="74">
        <v>51.7</v>
      </c>
      <c r="F141" s="74">
        <v>0</v>
      </c>
      <c r="G141" s="74">
        <v>24.7</v>
      </c>
      <c r="H141" s="74">
        <v>20.3</v>
      </c>
      <c r="I141" s="74">
        <v>20.3</v>
      </c>
      <c r="J141" s="74">
        <v>0.79</v>
      </c>
      <c r="K141" s="74">
        <v>18.100000000000001</v>
      </c>
    </row>
    <row r="142" spans="1:11">
      <c r="A142" s="75">
        <v>44267.511111111111</v>
      </c>
      <c r="B142" s="74">
        <v>18.3</v>
      </c>
      <c r="C142" s="74">
        <v>24.8</v>
      </c>
      <c r="D142" s="74">
        <v>25</v>
      </c>
      <c r="E142" s="74">
        <v>51.9</v>
      </c>
      <c r="F142" s="74">
        <v>0</v>
      </c>
      <c r="G142" s="74">
        <v>24.7</v>
      </c>
      <c r="H142" s="74">
        <v>20.3</v>
      </c>
      <c r="I142" s="74">
        <v>20.3</v>
      </c>
      <c r="J142" s="74">
        <v>0.79</v>
      </c>
      <c r="K142" s="74">
        <v>18.149999999999999</v>
      </c>
    </row>
    <row r="143" spans="1:11">
      <c r="A143" s="75">
        <v>44267.511805555558</v>
      </c>
      <c r="B143" s="74">
        <v>18.3</v>
      </c>
      <c r="C143" s="74">
        <v>24.8</v>
      </c>
      <c r="D143" s="74">
        <v>25</v>
      </c>
      <c r="E143" s="74">
        <v>51.7</v>
      </c>
      <c r="F143" s="74">
        <v>0</v>
      </c>
      <c r="G143" s="74">
        <v>24.7</v>
      </c>
      <c r="H143" s="74">
        <v>20.2</v>
      </c>
      <c r="I143" s="74">
        <v>20.3</v>
      </c>
      <c r="J143" s="74">
        <v>0.79</v>
      </c>
      <c r="K143" s="74">
        <v>18.100000000000001</v>
      </c>
    </row>
    <row r="144" spans="1:11">
      <c r="A144" s="75">
        <v>44267.512499999997</v>
      </c>
      <c r="B144" s="74">
        <v>18.2</v>
      </c>
      <c r="C144" s="74">
        <v>24.8</v>
      </c>
      <c r="D144" s="74">
        <v>25</v>
      </c>
      <c r="E144" s="74">
        <v>51.6</v>
      </c>
      <c r="F144" s="74">
        <v>0</v>
      </c>
      <c r="G144" s="74">
        <v>24.7</v>
      </c>
      <c r="H144" s="74">
        <v>20.2</v>
      </c>
      <c r="I144" s="74">
        <v>20.2</v>
      </c>
      <c r="J144" s="74">
        <v>0.79</v>
      </c>
      <c r="K144" s="74">
        <v>18.079999999999998</v>
      </c>
    </row>
    <row r="145" spans="1:11">
      <c r="A145" s="75">
        <v>44267.513194444444</v>
      </c>
      <c r="B145" s="74">
        <v>18.2</v>
      </c>
      <c r="C145" s="74">
        <v>24.7</v>
      </c>
      <c r="D145" s="74">
        <v>24.9</v>
      </c>
      <c r="E145" s="74">
        <v>51.6</v>
      </c>
      <c r="F145" s="74">
        <v>0.01</v>
      </c>
      <c r="G145" s="74">
        <v>24.7</v>
      </c>
      <c r="H145" s="74">
        <v>20.2</v>
      </c>
      <c r="I145" s="74">
        <v>20.2</v>
      </c>
      <c r="J145" s="74">
        <v>0.78</v>
      </c>
      <c r="K145" s="74">
        <v>17.66</v>
      </c>
    </row>
    <row r="146" spans="1:11">
      <c r="A146" s="75">
        <v>44267.513888888891</v>
      </c>
      <c r="B146" s="74">
        <v>18.2</v>
      </c>
      <c r="C146" s="74">
        <v>24.7</v>
      </c>
      <c r="D146" s="74">
        <v>24.9</v>
      </c>
      <c r="E146" s="74">
        <v>51.7</v>
      </c>
      <c r="F146" s="74">
        <v>0</v>
      </c>
      <c r="G146" s="74">
        <v>24.6</v>
      </c>
      <c r="H146" s="74">
        <v>20.2</v>
      </c>
      <c r="I146" s="74">
        <v>20.2</v>
      </c>
      <c r="J146" s="74">
        <v>0.77</v>
      </c>
      <c r="K146" s="74">
        <v>17.36</v>
      </c>
    </row>
    <row r="147" spans="1:11">
      <c r="A147" s="75">
        <v>44267.51458333333</v>
      </c>
      <c r="B147" s="74">
        <v>18.2</v>
      </c>
      <c r="C147" s="74">
        <v>24.7</v>
      </c>
      <c r="D147" s="74">
        <v>24.9</v>
      </c>
      <c r="E147" s="74">
        <v>51.9</v>
      </c>
      <c r="F147" s="74">
        <v>0</v>
      </c>
      <c r="G147" s="74">
        <v>24.6</v>
      </c>
      <c r="H147" s="74">
        <v>20.2</v>
      </c>
      <c r="I147" s="74">
        <v>20.2</v>
      </c>
      <c r="J147" s="74">
        <v>0.77</v>
      </c>
      <c r="K147" s="74">
        <v>17.399999999999999</v>
      </c>
    </row>
    <row r="148" spans="1:11">
      <c r="A148" s="75">
        <v>44267.515277777777</v>
      </c>
      <c r="B148" s="74">
        <v>18.2</v>
      </c>
      <c r="C148" s="74">
        <v>24.7</v>
      </c>
      <c r="D148" s="74">
        <v>24.9</v>
      </c>
      <c r="E148" s="74">
        <v>51.9</v>
      </c>
      <c r="F148" s="74">
        <v>0</v>
      </c>
      <c r="G148" s="74">
        <v>24.6</v>
      </c>
      <c r="H148" s="74">
        <v>20.100000000000001</v>
      </c>
      <c r="I148" s="74">
        <v>20.2</v>
      </c>
      <c r="J148" s="74">
        <v>0.77</v>
      </c>
      <c r="K148" s="74">
        <v>17.399999999999999</v>
      </c>
    </row>
    <row r="149" spans="1:11">
      <c r="A149" s="75">
        <v>44267.515972222223</v>
      </c>
      <c r="B149" s="74">
        <v>18.2</v>
      </c>
      <c r="C149" s="74">
        <v>24.7</v>
      </c>
      <c r="D149" s="74">
        <v>24.9</v>
      </c>
      <c r="E149" s="74">
        <v>51.9</v>
      </c>
      <c r="F149" s="74">
        <v>0</v>
      </c>
      <c r="G149" s="74">
        <v>24.6</v>
      </c>
      <c r="H149" s="74">
        <v>20.100000000000001</v>
      </c>
      <c r="I149" s="74">
        <v>20.2</v>
      </c>
      <c r="J149" s="74">
        <v>0.77</v>
      </c>
      <c r="K149" s="74">
        <v>17.399999999999999</v>
      </c>
    </row>
    <row r="150" spans="1:11">
      <c r="A150" s="75">
        <v>44267.51666666667</v>
      </c>
      <c r="B150" s="74">
        <v>18.2</v>
      </c>
      <c r="C150" s="74">
        <v>24.7</v>
      </c>
      <c r="D150" s="74">
        <v>24.9</v>
      </c>
      <c r="E150" s="74">
        <v>51.7</v>
      </c>
      <c r="F150" s="74">
        <v>0</v>
      </c>
      <c r="G150" s="74">
        <v>24.6</v>
      </c>
      <c r="H150" s="74">
        <v>20.100000000000001</v>
      </c>
      <c r="I150" s="74">
        <v>20.2</v>
      </c>
      <c r="J150" s="74">
        <v>0.77</v>
      </c>
      <c r="K150" s="74">
        <v>17.36</v>
      </c>
    </row>
    <row r="151" spans="1:11">
      <c r="A151" s="75">
        <v>44267.517361111109</v>
      </c>
      <c r="B151" s="74">
        <v>18.100000000000001</v>
      </c>
      <c r="C151" s="74">
        <v>24.7</v>
      </c>
      <c r="D151" s="74">
        <v>24.9</v>
      </c>
      <c r="E151" s="74">
        <v>51.7</v>
      </c>
      <c r="F151" s="74">
        <v>0</v>
      </c>
      <c r="G151" s="74">
        <v>24.6</v>
      </c>
      <c r="H151" s="74">
        <v>20.100000000000001</v>
      </c>
      <c r="I151" s="74">
        <v>20.100000000000001</v>
      </c>
      <c r="J151" s="74">
        <v>0.77</v>
      </c>
      <c r="K151" s="74">
        <v>17.36</v>
      </c>
    </row>
    <row r="152" spans="1:11">
      <c r="A152" s="75">
        <v>44267.518055555556</v>
      </c>
      <c r="B152" s="74">
        <v>18.100000000000001</v>
      </c>
      <c r="C152" s="74">
        <v>24.7</v>
      </c>
      <c r="D152" s="74">
        <v>24.9</v>
      </c>
      <c r="E152" s="74">
        <v>51.6</v>
      </c>
      <c r="F152" s="74">
        <v>0</v>
      </c>
      <c r="G152" s="74">
        <v>24.6</v>
      </c>
      <c r="H152" s="74">
        <v>20.100000000000001</v>
      </c>
      <c r="I152" s="74">
        <v>20.100000000000001</v>
      </c>
      <c r="J152" s="74">
        <v>0.77</v>
      </c>
      <c r="K152" s="74">
        <v>17.329999999999998</v>
      </c>
    </row>
    <row r="153" spans="1:11">
      <c r="A153" s="75">
        <v>44267.518750000003</v>
      </c>
      <c r="B153" s="74">
        <v>18.100000000000001</v>
      </c>
      <c r="C153" s="74">
        <v>24.7</v>
      </c>
      <c r="D153" s="74">
        <v>24.9</v>
      </c>
      <c r="E153" s="74">
        <v>51.6</v>
      </c>
      <c r="F153" s="74">
        <v>0</v>
      </c>
      <c r="G153" s="74">
        <v>24.6</v>
      </c>
      <c r="H153" s="74">
        <v>20.100000000000001</v>
      </c>
      <c r="I153" s="74">
        <v>20.100000000000001</v>
      </c>
      <c r="J153" s="74">
        <v>0.77</v>
      </c>
      <c r="K153" s="74">
        <v>17.329999999999998</v>
      </c>
    </row>
    <row r="154" spans="1:11">
      <c r="A154" s="75">
        <v>44267.519444444442</v>
      </c>
      <c r="B154" s="74">
        <v>18.100000000000001</v>
      </c>
      <c r="C154" s="74">
        <v>24.7</v>
      </c>
      <c r="D154" s="74">
        <v>24.9</v>
      </c>
      <c r="E154" s="74">
        <v>51.5</v>
      </c>
      <c r="F154" s="74">
        <v>0</v>
      </c>
      <c r="G154" s="74">
        <v>24.6</v>
      </c>
      <c r="H154" s="74">
        <v>20.100000000000001</v>
      </c>
      <c r="I154" s="74">
        <v>20.100000000000001</v>
      </c>
      <c r="J154" s="74">
        <v>0.76</v>
      </c>
      <c r="K154" s="74">
        <v>17.309999999999999</v>
      </c>
    </row>
    <row r="155" spans="1:11">
      <c r="A155" s="75">
        <v>44267.520138888889</v>
      </c>
      <c r="B155" s="74">
        <v>18.100000000000001</v>
      </c>
      <c r="C155" s="74">
        <v>24.7</v>
      </c>
      <c r="D155" s="74">
        <v>24.9</v>
      </c>
      <c r="E155" s="74">
        <v>51.5</v>
      </c>
      <c r="F155" s="74">
        <v>0</v>
      </c>
      <c r="G155" s="74">
        <v>24.6</v>
      </c>
      <c r="H155" s="74">
        <v>20.100000000000001</v>
      </c>
      <c r="I155" s="74">
        <v>20.100000000000001</v>
      </c>
      <c r="J155" s="74">
        <v>0.76</v>
      </c>
      <c r="K155" s="74">
        <v>17.309999999999999</v>
      </c>
    </row>
    <row r="156" spans="1:11">
      <c r="A156" s="75">
        <v>44267.520833333336</v>
      </c>
      <c r="B156" s="74">
        <v>18.100000000000001</v>
      </c>
      <c r="C156" s="74">
        <v>24.7</v>
      </c>
      <c r="D156" s="74">
        <v>24.9</v>
      </c>
      <c r="E156" s="74">
        <v>51.6</v>
      </c>
      <c r="F156" s="74">
        <v>0</v>
      </c>
      <c r="G156" s="74">
        <v>24.6</v>
      </c>
      <c r="H156" s="74">
        <v>20.100000000000001</v>
      </c>
      <c r="I156" s="74">
        <v>20.100000000000001</v>
      </c>
      <c r="J156" s="74">
        <v>0.77</v>
      </c>
      <c r="K156" s="74">
        <v>17.329999999999998</v>
      </c>
    </row>
    <row r="157" spans="1:11">
      <c r="A157" s="75">
        <v>44267.521527777775</v>
      </c>
      <c r="B157" s="74">
        <v>18.2</v>
      </c>
      <c r="C157" s="74">
        <v>24.7</v>
      </c>
      <c r="D157" s="74">
        <v>24.9</v>
      </c>
      <c r="E157" s="74">
        <v>51.6</v>
      </c>
      <c r="F157" s="74">
        <v>0</v>
      </c>
      <c r="G157" s="74">
        <v>24.6</v>
      </c>
      <c r="H157" s="74">
        <v>20.100000000000001</v>
      </c>
      <c r="I157" s="74">
        <v>20.2</v>
      </c>
      <c r="J157" s="74">
        <v>0.77</v>
      </c>
      <c r="K157" s="74">
        <v>17.329999999999998</v>
      </c>
    </row>
    <row r="158" spans="1:11">
      <c r="A158" s="75">
        <v>44267.522222222222</v>
      </c>
      <c r="B158" s="74">
        <v>18.100000000000001</v>
      </c>
      <c r="C158" s="74">
        <v>24.7</v>
      </c>
      <c r="D158" s="74">
        <v>24.9</v>
      </c>
      <c r="E158" s="74">
        <v>51.5</v>
      </c>
      <c r="F158" s="74">
        <v>0</v>
      </c>
      <c r="G158" s="74">
        <v>24.6</v>
      </c>
      <c r="H158" s="74">
        <v>20.100000000000001</v>
      </c>
      <c r="I158" s="74">
        <v>20.100000000000001</v>
      </c>
      <c r="J158" s="74">
        <v>0.76</v>
      </c>
      <c r="K158" s="74">
        <v>17.309999999999999</v>
      </c>
    </row>
    <row r="159" spans="1:11">
      <c r="A159" s="75">
        <v>44267.522916666669</v>
      </c>
      <c r="B159" s="74">
        <v>18.2</v>
      </c>
      <c r="C159" s="74">
        <v>24.7</v>
      </c>
      <c r="D159" s="74">
        <v>24.9</v>
      </c>
      <c r="E159" s="74">
        <v>51.5</v>
      </c>
      <c r="F159" s="74">
        <v>0</v>
      </c>
      <c r="G159" s="74">
        <v>24.6</v>
      </c>
      <c r="H159" s="74">
        <v>20.100000000000001</v>
      </c>
      <c r="I159" s="74">
        <v>20.2</v>
      </c>
      <c r="J159" s="74">
        <v>0.76</v>
      </c>
      <c r="K159" s="74">
        <v>17.309999999999999</v>
      </c>
    </row>
    <row r="160" spans="1:11">
      <c r="A160" s="75">
        <v>44267.523611111108</v>
      </c>
      <c r="B160" s="74">
        <v>18.100000000000001</v>
      </c>
      <c r="C160" s="74">
        <v>24.7</v>
      </c>
      <c r="D160" s="74">
        <v>24.9</v>
      </c>
      <c r="E160" s="74">
        <v>51.5</v>
      </c>
      <c r="F160" s="74">
        <v>0</v>
      </c>
      <c r="G160" s="74">
        <v>24.6</v>
      </c>
      <c r="H160" s="74">
        <v>20.100000000000001</v>
      </c>
      <c r="I160" s="74">
        <v>20.100000000000001</v>
      </c>
      <c r="J160" s="74">
        <v>0.76</v>
      </c>
      <c r="K160" s="74">
        <v>17.309999999999999</v>
      </c>
    </row>
    <row r="161" spans="1:11">
      <c r="A161" s="75">
        <v>44267.524305555555</v>
      </c>
      <c r="B161" s="74">
        <v>18.100000000000001</v>
      </c>
      <c r="C161" s="74">
        <v>24.7</v>
      </c>
      <c r="D161" s="74">
        <v>24.9</v>
      </c>
      <c r="E161" s="74">
        <v>51.5</v>
      </c>
      <c r="F161" s="74">
        <v>0</v>
      </c>
      <c r="G161" s="74">
        <v>24.6</v>
      </c>
      <c r="H161" s="74">
        <v>20.100000000000001</v>
      </c>
      <c r="I161" s="74">
        <v>20.100000000000001</v>
      </c>
      <c r="J161" s="74">
        <v>0.76</v>
      </c>
      <c r="K161" s="74">
        <v>17.309999999999999</v>
      </c>
    </row>
    <row r="162" spans="1:11">
      <c r="A162" s="75">
        <v>44267.525000000001</v>
      </c>
      <c r="B162" s="74">
        <v>18.2</v>
      </c>
      <c r="C162" s="74">
        <v>24.7</v>
      </c>
      <c r="D162" s="74">
        <v>25</v>
      </c>
      <c r="E162" s="74">
        <v>51.4</v>
      </c>
      <c r="F162" s="74">
        <v>0</v>
      </c>
      <c r="G162" s="74">
        <v>24.6</v>
      </c>
      <c r="H162" s="74">
        <v>20.2</v>
      </c>
      <c r="I162" s="74">
        <v>20.2</v>
      </c>
      <c r="J162" s="74">
        <v>0.78</v>
      </c>
      <c r="K162" s="74">
        <v>17.7</v>
      </c>
    </row>
    <row r="163" spans="1:11">
      <c r="A163" s="75">
        <v>44267.525694444441</v>
      </c>
      <c r="B163" s="74">
        <v>18.2</v>
      </c>
      <c r="C163" s="74">
        <v>24.7</v>
      </c>
      <c r="D163" s="74">
        <v>25</v>
      </c>
      <c r="E163" s="74">
        <v>51.4</v>
      </c>
      <c r="F163" s="74">
        <v>0</v>
      </c>
      <c r="G163" s="74">
        <v>24.6</v>
      </c>
      <c r="H163" s="74">
        <v>20.2</v>
      </c>
      <c r="I163" s="74">
        <v>20.2</v>
      </c>
      <c r="J163" s="74">
        <v>0.78</v>
      </c>
      <c r="K163" s="74">
        <v>17.7</v>
      </c>
    </row>
    <row r="164" spans="1:11">
      <c r="A164" s="75">
        <v>44267.526388888888</v>
      </c>
      <c r="B164" s="74">
        <v>18.100000000000001</v>
      </c>
      <c r="C164" s="74">
        <v>24.7</v>
      </c>
      <c r="D164" s="74">
        <v>25</v>
      </c>
      <c r="E164" s="74">
        <v>51.3</v>
      </c>
      <c r="F164" s="74">
        <v>0</v>
      </c>
      <c r="G164" s="74">
        <v>24.6</v>
      </c>
      <c r="H164" s="74">
        <v>20.100000000000001</v>
      </c>
      <c r="I164" s="74">
        <v>20.100000000000001</v>
      </c>
      <c r="J164" s="74">
        <v>0.78</v>
      </c>
      <c r="K164" s="74">
        <v>17.68</v>
      </c>
    </row>
    <row r="165" spans="1:11">
      <c r="A165" s="75">
        <v>44267.527083333334</v>
      </c>
      <c r="B165" s="74">
        <v>18.2</v>
      </c>
      <c r="C165" s="74">
        <v>24.8</v>
      </c>
      <c r="D165" s="74">
        <v>25</v>
      </c>
      <c r="E165" s="74">
        <v>51.3</v>
      </c>
      <c r="F165" s="74">
        <v>0</v>
      </c>
      <c r="G165" s="74">
        <v>24.7</v>
      </c>
      <c r="H165" s="74">
        <v>20.2</v>
      </c>
      <c r="I165" s="74">
        <v>20.2</v>
      </c>
      <c r="J165" s="74">
        <v>0.79</v>
      </c>
      <c r="K165" s="74">
        <v>18.010000000000002</v>
      </c>
    </row>
    <row r="166" spans="1:11">
      <c r="A166" s="75">
        <v>44267.527777777781</v>
      </c>
      <c r="B166" s="74">
        <v>18.2</v>
      </c>
      <c r="C166" s="74">
        <v>24.8</v>
      </c>
      <c r="D166" s="74">
        <v>25</v>
      </c>
      <c r="E166" s="74">
        <v>51.3</v>
      </c>
      <c r="F166" s="74">
        <v>0</v>
      </c>
      <c r="G166" s="74">
        <v>24.7</v>
      </c>
      <c r="H166" s="74">
        <v>20.2</v>
      </c>
      <c r="I166" s="74">
        <v>20.2</v>
      </c>
      <c r="J166" s="74">
        <v>0.79</v>
      </c>
      <c r="K166" s="74">
        <v>18.010000000000002</v>
      </c>
    </row>
    <row r="167" spans="1:11">
      <c r="A167" s="75">
        <v>44267.52847222222</v>
      </c>
      <c r="B167" s="74">
        <v>18.2</v>
      </c>
      <c r="C167" s="74">
        <v>24.8</v>
      </c>
      <c r="D167" s="74">
        <v>25.1</v>
      </c>
      <c r="E167" s="74">
        <v>51.2</v>
      </c>
      <c r="F167" s="74">
        <v>0</v>
      </c>
      <c r="G167" s="74">
        <v>24.7</v>
      </c>
      <c r="H167" s="74">
        <v>20.2</v>
      </c>
      <c r="I167" s="74">
        <v>20.2</v>
      </c>
      <c r="J167" s="74">
        <v>0.8</v>
      </c>
      <c r="K167" s="74">
        <v>18.41</v>
      </c>
    </row>
    <row r="168" spans="1:11">
      <c r="A168" s="75">
        <v>44267.529166666667</v>
      </c>
      <c r="B168" s="74">
        <v>18.2</v>
      </c>
      <c r="C168" s="74">
        <v>24.8</v>
      </c>
      <c r="D168" s="74">
        <v>25.1</v>
      </c>
      <c r="E168" s="74">
        <v>51.3</v>
      </c>
      <c r="F168" s="74">
        <v>0</v>
      </c>
      <c r="G168" s="74">
        <v>24.8</v>
      </c>
      <c r="H168" s="74">
        <v>20.2</v>
      </c>
      <c r="I168" s="74">
        <v>20.2</v>
      </c>
      <c r="J168" s="74">
        <v>0.81</v>
      </c>
      <c r="K168" s="74">
        <v>18.78</v>
      </c>
    </row>
    <row r="169" spans="1:11">
      <c r="A169" s="75">
        <v>44267.529861111114</v>
      </c>
      <c r="B169" s="74">
        <v>18.2</v>
      </c>
      <c r="C169" s="74">
        <v>24.9</v>
      </c>
      <c r="D169" s="74">
        <v>25.1</v>
      </c>
      <c r="E169" s="74">
        <v>50.8</v>
      </c>
      <c r="F169" s="74">
        <v>0.01</v>
      </c>
      <c r="G169" s="74">
        <v>24.8</v>
      </c>
      <c r="H169" s="74">
        <v>20.2</v>
      </c>
      <c r="I169" s="74">
        <v>20.2</v>
      </c>
      <c r="J169" s="74">
        <v>0.8</v>
      </c>
      <c r="K169" s="74">
        <v>18.66</v>
      </c>
    </row>
    <row r="170" spans="1:11">
      <c r="A170" s="75">
        <v>44267.530555555553</v>
      </c>
      <c r="B170" s="74">
        <v>18.2</v>
      </c>
      <c r="C170" s="74">
        <v>24.9</v>
      </c>
      <c r="D170" s="74">
        <v>25.1</v>
      </c>
      <c r="E170" s="74">
        <v>50.9</v>
      </c>
      <c r="F170" s="74">
        <v>0</v>
      </c>
      <c r="G170" s="74">
        <v>24.8</v>
      </c>
      <c r="H170" s="74">
        <v>20.2</v>
      </c>
      <c r="I170" s="74">
        <v>20.2</v>
      </c>
      <c r="J170" s="74">
        <v>0.81</v>
      </c>
      <c r="K170" s="74">
        <v>18.68</v>
      </c>
    </row>
    <row r="171" spans="1:11">
      <c r="A171" s="75">
        <v>44267.53125</v>
      </c>
      <c r="B171" s="74">
        <v>18.3</v>
      </c>
      <c r="C171" s="74">
        <v>24.9</v>
      </c>
      <c r="D171" s="74">
        <v>25.1</v>
      </c>
      <c r="E171" s="74">
        <v>51.3</v>
      </c>
      <c r="F171" s="74">
        <v>0</v>
      </c>
      <c r="G171" s="74">
        <v>24.8</v>
      </c>
      <c r="H171" s="74">
        <v>20.3</v>
      </c>
      <c r="I171" s="74">
        <v>20.3</v>
      </c>
      <c r="J171" s="74">
        <v>0.81</v>
      </c>
      <c r="K171" s="74">
        <v>18.78</v>
      </c>
    </row>
    <row r="172" spans="1:11">
      <c r="A172" s="75">
        <v>44267.531944444447</v>
      </c>
      <c r="B172" s="74">
        <v>18.3</v>
      </c>
      <c r="C172" s="74">
        <v>24.9</v>
      </c>
      <c r="D172" s="74">
        <v>25.1</v>
      </c>
      <c r="E172" s="74">
        <v>51.4</v>
      </c>
      <c r="F172" s="74">
        <v>0</v>
      </c>
      <c r="G172" s="74">
        <v>24.8</v>
      </c>
      <c r="H172" s="74">
        <v>20.3</v>
      </c>
      <c r="I172" s="74">
        <v>20.3</v>
      </c>
      <c r="J172" s="74">
        <v>0.81</v>
      </c>
      <c r="K172" s="74">
        <v>18.8</v>
      </c>
    </row>
    <row r="173" spans="1:11">
      <c r="A173" s="75">
        <v>44267.532638888886</v>
      </c>
      <c r="B173" s="74">
        <v>18.3</v>
      </c>
      <c r="C173" s="74">
        <v>24.9</v>
      </c>
      <c r="D173" s="74">
        <v>25.1</v>
      </c>
      <c r="E173" s="74">
        <v>51.3</v>
      </c>
      <c r="F173" s="74">
        <v>0</v>
      </c>
      <c r="G173" s="74">
        <v>24.9</v>
      </c>
      <c r="H173" s="74">
        <v>20.3</v>
      </c>
      <c r="I173" s="74">
        <v>20.3</v>
      </c>
      <c r="J173" s="74">
        <v>0.82</v>
      </c>
      <c r="K173" s="74">
        <v>19.13</v>
      </c>
    </row>
    <row r="174" spans="1:11">
      <c r="A174" s="75">
        <v>44267.533333333333</v>
      </c>
      <c r="B174" s="74">
        <v>18.3</v>
      </c>
      <c r="C174" s="74">
        <v>24.9</v>
      </c>
      <c r="D174" s="74">
        <v>25.1</v>
      </c>
      <c r="E174" s="74">
        <v>51.2</v>
      </c>
      <c r="F174" s="74">
        <v>0</v>
      </c>
      <c r="G174" s="74">
        <v>24.9</v>
      </c>
      <c r="H174" s="74">
        <v>20.3</v>
      </c>
      <c r="I174" s="74">
        <v>20.3</v>
      </c>
      <c r="J174" s="74">
        <v>0.82</v>
      </c>
      <c r="K174" s="74">
        <v>19.100000000000001</v>
      </c>
    </row>
    <row r="175" spans="1:11">
      <c r="A175" s="75">
        <v>44267.53402777778</v>
      </c>
      <c r="B175" s="74">
        <v>18.3</v>
      </c>
      <c r="C175" s="74">
        <v>25</v>
      </c>
      <c r="D175" s="74">
        <v>25.2</v>
      </c>
      <c r="E175" s="74">
        <v>51.2</v>
      </c>
      <c r="F175" s="74">
        <v>0.01</v>
      </c>
      <c r="G175" s="74">
        <v>24.9</v>
      </c>
      <c r="H175" s="74">
        <v>20.3</v>
      </c>
      <c r="I175" s="74">
        <v>20.3</v>
      </c>
      <c r="J175" s="74">
        <v>0.83</v>
      </c>
      <c r="K175" s="74">
        <v>19.54</v>
      </c>
    </row>
    <row r="176" spans="1:11">
      <c r="A176" s="75">
        <v>44267.534722222219</v>
      </c>
      <c r="B176" s="74">
        <v>18.3</v>
      </c>
      <c r="C176" s="74">
        <v>25</v>
      </c>
      <c r="D176" s="74">
        <v>25.1</v>
      </c>
      <c r="E176" s="74">
        <v>51.1</v>
      </c>
      <c r="F176" s="74">
        <v>0</v>
      </c>
      <c r="G176" s="74">
        <v>24.9</v>
      </c>
      <c r="H176" s="74">
        <v>20.3</v>
      </c>
      <c r="I176" s="74">
        <v>20.3</v>
      </c>
      <c r="J176" s="74">
        <v>0.82</v>
      </c>
      <c r="K176" s="74">
        <v>19.079999999999998</v>
      </c>
    </row>
    <row r="177" spans="1:11">
      <c r="A177" s="75">
        <v>44267.535416666666</v>
      </c>
      <c r="B177" s="74">
        <v>18.399999999999999</v>
      </c>
      <c r="C177" s="74">
        <v>25</v>
      </c>
      <c r="D177" s="74">
        <v>25.1</v>
      </c>
      <c r="E177" s="74">
        <v>51.4</v>
      </c>
      <c r="F177" s="74">
        <v>0</v>
      </c>
      <c r="G177" s="74">
        <v>24.9</v>
      </c>
      <c r="H177" s="74">
        <v>20.399999999999999</v>
      </c>
      <c r="I177" s="74">
        <v>20.399999999999999</v>
      </c>
      <c r="J177" s="74">
        <v>0.82</v>
      </c>
      <c r="K177" s="74">
        <v>19.149999999999999</v>
      </c>
    </row>
    <row r="178" spans="1:11">
      <c r="A178" s="75">
        <v>44267.536111111112</v>
      </c>
      <c r="B178" s="74">
        <v>18.3</v>
      </c>
      <c r="C178" s="74">
        <v>25</v>
      </c>
      <c r="D178" s="74">
        <v>25.1</v>
      </c>
      <c r="E178" s="74">
        <v>51.5</v>
      </c>
      <c r="F178" s="74">
        <v>0</v>
      </c>
      <c r="G178" s="74">
        <v>24.9</v>
      </c>
      <c r="H178" s="74">
        <v>20.3</v>
      </c>
      <c r="I178" s="74">
        <v>20.3</v>
      </c>
      <c r="J178" s="74">
        <v>0.82</v>
      </c>
      <c r="K178" s="74">
        <v>19.18</v>
      </c>
    </row>
    <row r="179" spans="1:11">
      <c r="A179" s="75">
        <v>44267.536805555559</v>
      </c>
      <c r="B179" s="74">
        <v>18.399999999999999</v>
      </c>
      <c r="C179" s="74">
        <v>25</v>
      </c>
      <c r="D179" s="74">
        <v>25.1</v>
      </c>
      <c r="E179" s="74">
        <v>51.5</v>
      </c>
      <c r="F179" s="74">
        <v>0</v>
      </c>
      <c r="G179" s="74">
        <v>24.9</v>
      </c>
      <c r="H179" s="74">
        <v>20.399999999999999</v>
      </c>
      <c r="I179" s="74">
        <v>20.399999999999999</v>
      </c>
      <c r="J179" s="74">
        <v>0.82</v>
      </c>
      <c r="K179" s="74">
        <v>19.18</v>
      </c>
    </row>
    <row r="180" spans="1:11">
      <c r="A180" s="75">
        <v>44267.537499999999</v>
      </c>
      <c r="B180" s="74">
        <v>18.3</v>
      </c>
      <c r="C180" s="74">
        <v>24.9</v>
      </c>
      <c r="D180" s="74">
        <v>25.1</v>
      </c>
      <c r="E180" s="74">
        <v>51.3</v>
      </c>
      <c r="F180" s="74">
        <v>0.01</v>
      </c>
      <c r="G180" s="74">
        <v>24.9</v>
      </c>
      <c r="H180" s="74">
        <v>20.3</v>
      </c>
      <c r="I180" s="74">
        <v>20.3</v>
      </c>
      <c r="J180" s="74">
        <v>0.82</v>
      </c>
      <c r="K180" s="74">
        <v>19.13</v>
      </c>
    </row>
    <row r="181" spans="1:11">
      <c r="A181" s="75">
        <v>44267.538194444445</v>
      </c>
      <c r="B181" s="74">
        <v>18.3</v>
      </c>
      <c r="C181" s="74">
        <v>25</v>
      </c>
      <c r="D181" s="74">
        <v>25.2</v>
      </c>
      <c r="E181" s="74">
        <v>51.1</v>
      </c>
      <c r="F181" s="74">
        <v>0</v>
      </c>
      <c r="G181" s="74">
        <v>24.9</v>
      </c>
      <c r="H181" s="74">
        <v>20.3</v>
      </c>
      <c r="I181" s="74">
        <v>20.3</v>
      </c>
      <c r="J181" s="74">
        <v>0.83</v>
      </c>
      <c r="K181" s="74">
        <v>19.52</v>
      </c>
    </row>
    <row r="182" spans="1:11">
      <c r="A182" s="75">
        <v>44267.538888888892</v>
      </c>
      <c r="B182" s="74">
        <v>18.399999999999999</v>
      </c>
      <c r="C182" s="74">
        <v>25</v>
      </c>
      <c r="D182" s="74">
        <v>25.2</v>
      </c>
      <c r="E182" s="74">
        <v>51.6</v>
      </c>
      <c r="F182" s="74">
        <v>0</v>
      </c>
      <c r="G182" s="74">
        <v>24.9</v>
      </c>
      <c r="H182" s="74">
        <v>20.399999999999999</v>
      </c>
      <c r="I182" s="74">
        <v>20.399999999999999</v>
      </c>
      <c r="J182" s="74">
        <v>0.83</v>
      </c>
      <c r="K182" s="74">
        <v>19.64</v>
      </c>
    </row>
    <row r="183" spans="1:11">
      <c r="A183" s="75">
        <v>44267.539583333331</v>
      </c>
      <c r="B183" s="74">
        <v>18.5</v>
      </c>
      <c r="C183" s="74">
        <v>25</v>
      </c>
      <c r="D183" s="74">
        <v>25.3</v>
      </c>
      <c r="E183" s="74">
        <v>51.8</v>
      </c>
      <c r="F183" s="74">
        <v>0</v>
      </c>
      <c r="G183" s="74">
        <v>25</v>
      </c>
      <c r="H183" s="74">
        <v>20.5</v>
      </c>
      <c r="I183" s="74">
        <v>20.5</v>
      </c>
      <c r="J183" s="74">
        <v>0.86</v>
      </c>
      <c r="K183" s="74">
        <v>20.51</v>
      </c>
    </row>
    <row r="184" spans="1:11">
      <c r="A184" s="75">
        <v>44267.540277777778</v>
      </c>
      <c r="B184" s="74">
        <v>18.399999999999999</v>
      </c>
      <c r="C184" s="74">
        <v>25.1</v>
      </c>
      <c r="D184" s="74">
        <v>25.3</v>
      </c>
      <c r="E184" s="74">
        <v>50.9</v>
      </c>
      <c r="F184" s="74">
        <v>0</v>
      </c>
      <c r="G184" s="74">
        <v>25</v>
      </c>
      <c r="H184" s="74">
        <v>20.399999999999999</v>
      </c>
      <c r="I184" s="74">
        <v>20.399999999999999</v>
      </c>
      <c r="J184" s="74">
        <v>0.85</v>
      </c>
      <c r="K184" s="74">
        <v>20.28</v>
      </c>
    </row>
    <row r="185" spans="1:11">
      <c r="A185" s="75">
        <v>44267.540972222225</v>
      </c>
      <c r="B185" s="74">
        <v>18.399999999999999</v>
      </c>
      <c r="C185" s="74">
        <v>25.1</v>
      </c>
      <c r="D185" s="74">
        <v>25.3</v>
      </c>
      <c r="E185" s="74">
        <v>50.8</v>
      </c>
      <c r="F185" s="74">
        <v>0</v>
      </c>
      <c r="G185" s="74">
        <v>25</v>
      </c>
      <c r="H185" s="74">
        <v>20.399999999999999</v>
      </c>
      <c r="I185" s="74">
        <v>20.399999999999999</v>
      </c>
      <c r="J185" s="74">
        <v>0.85</v>
      </c>
      <c r="K185" s="74">
        <v>20.25</v>
      </c>
    </row>
    <row r="186" spans="1:11">
      <c r="A186" s="75">
        <v>44267.541666666664</v>
      </c>
      <c r="B186" s="74">
        <v>18.399999999999999</v>
      </c>
      <c r="C186" s="74">
        <v>25.1</v>
      </c>
      <c r="D186" s="74">
        <v>25.3</v>
      </c>
      <c r="E186" s="74">
        <v>50.8</v>
      </c>
      <c r="F186" s="74">
        <v>0.01</v>
      </c>
      <c r="G186" s="74">
        <v>25</v>
      </c>
      <c r="H186" s="74">
        <v>20.399999999999999</v>
      </c>
      <c r="I186" s="74">
        <v>20.399999999999999</v>
      </c>
      <c r="J186" s="74">
        <v>0.85</v>
      </c>
      <c r="K186" s="74">
        <v>20.25</v>
      </c>
    </row>
    <row r="187" spans="1:11">
      <c r="A187" s="75">
        <v>44267.542361111111</v>
      </c>
      <c r="B187" s="74">
        <v>18.399999999999999</v>
      </c>
      <c r="C187" s="74">
        <v>25.1</v>
      </c>
      <c r="D187" s="74">
        <v>25.3</v>
      </c>
      <c r="E187" s="74">
        <v>51</v>
      </c>
      <c r="F187" s="74">
        <v>0</v>
      </c>
      <c r="G187" s="74">
        <v>25.1</v>
      </c>
      <c r="H187" s="74">
        <v>20.399999999999999</v>
      </c>
      <c r="I187" s="74">
        <v>20.399999999999999</v>
      </c>
      <c r="J187" s="74">
        <v>0.86</v>
      </c>
      <c r="K187" s="74">
        <v>20.67</v>
      </c>
    </row>
    <row r="188" spans="1:11">
      <c r="A188" s="75">
        <v>44267.543055555558</v>
      </c>
      <c r="B188" s="74">
        <v>18.5</v>
      </c>
      <c r="C188" s="74">
        <v>25.2</v>
      </c>
      <c r="D188" s="74">
        <v>25.3</v>
      </c>
      <c r="E188" s="74">
        <v>51.2</v>
      </c>
      <c r="F188" s="74">
        <v>0</v>
      </c>
      <c r="G188" s="74">
        <v>25.1</v>
      </c>
      <c r="H188" s="74">
        <v>20.5</v>
      </c>
      <c r="I188" s="74">
        <v>20.5</v>
      </c>
      <c r="J188" s="74">
        <v>0.86</v>
      </c>
      <c r="K188" s="74">
        <v>20.72</v>
      </c>
    </row>
    <row r="189" spans="1:11">
      <c r="A189" s="75">
        <v>44267.543749999997</v>
      </c>
      <c r="B189" s="74">
        <v>18.5</v>
      </c>
      <c r="C189" s="74">
        <v>25.1</v>
      </c>
      <c r="D189" s="74">
        <v>25.3</v>
      </c>
      <c r="E189" s="74">
        <v>51.2</v>
      </c>
      <c r="F189" s="74">
        <v>0</v>
      </c>
      <c r="G189" s="74">
        <v>25.1</v>
      </c>
      <c r="H189" s="74">
        <v>20.5</v>
      </c>
      <c r="I189" s="74">
        <v>20.5</v>
      </c>
      <c r="J189" s="74">
        <v>0.86</v>
      </c>
      <c r="K189" s="74">
        <v>20.72</v>
      </c>
    </row>
    <row r="190" spans="1:11">
      <c r="A190" s="75">
        <v>44267.544444444444</v>
      </c>
      <c r="B190" s="74">
        <v>18.5</v>
      </c>
      <c r="C190" s="74">
        <v>25.1</v>
      </c>
      <c r="D190" s="74">
        <v>25.3</v>
      </c>
      <c r="E190" s="74">
        <v>51.3</v>
      </c>
      <c r="F190" s="74">
        <v>0</v>
      </c>
      <c r="G190" s="74">
        <v>25.1</v>
      </c>
      <c r="H190" s="74">
        <v>20.5</v>
      </c>
      <c r="I190" s="74">
        <v>20.5</v>
      </c>
      <c r="J190" s="74">
        <v>0.86</v>
      </c>
      <c r="K190" s="74">
        <v>20.75</v>
      </c>
    </row>
    <row r="191" spans="1:11">
      <c r="A191" s="75">
        <v>44267.545138888891</v>
      </c>
      <c r="B191" s="74">
        <v>18.5</v>
      </c>
      <c r="C191" s="74">
        <v>25.1</v>
      </c>
      <c r="D191" s="74">
        <v>25.3</v>
      </c>
      <c r="E191" s="74">
        <v>51.5</v>
      </c>
      <c r="F191" s="74">
        <v>0</v>
      </c>
      <c r="G191" s="74">
        <v>25.1</v>
      </c>
      <c r="H191" s="74">
        <v>20.5</v>
      </c>
      <c r="I191" s="74">
        <v>20.5</v>
      </c>
      <c r="J191" s="74">
        <v>0.87</v>
      </c>
      <c r="K191" s="74">
        <v>20.8</v>
      </c>
    </row>
    <row r="192" spans="1:11">
      <c r="A192" s="75">
        <v>44267.54583333333</v>
      </c>
      <c r="B192" s="74">
        <v>18.5</v>
      </c>
      <c r="C192" s="74">
        <v>25.1</v>
      </c>
      <c r="D192" s="74">
        <v>25.3</v>
      </c>
      <c r="E192" s="74">
        <v>51.8</v>
      </c>
      <c r="F192" s="74">
        <v>0.04</v>
      </c>
      <c r="G192" s="74">
        <v>25</v>
      </c>
      <c r="H192" s="74">
        <v>20.5</v>
      </c>
      <c r="I192" s="74">
        <v>20.5</v>
      </c>
      <c r="J192" s="74">
        <v>0.86</v>
      </c>
      <c r="K192" s="74">
        <v>20.51</v>
      </c>
    </row>
    <row r="193" spans="1:11">
      <c r="A193" s="75">
        <v>44267.546527777777</v>
      </c>
      <c r="B193" s="74">
        <v>18.5</v>
      </c>
      <c r="C193" s="74">
        <v>25.1</v>
      </c>
      <c r="D193" s="74">
        <v>25.3</v>
      </c>
      <c r="E193" s="74">
        <v>51.3</v>
      </c>
      <c r="F193" s="74">
        <v>0</v>
      </c>
      <c r="G193" s="74">
        <v>25.1</v>
      </c>
      <c r="H193" s="74">
        <v>20.5</v>
      </c>
      <c r="I193" s="74">
        <v>20.5</v>
      </c>
      <c r="J193" s="74">
        <v>0.86</v>
      </c>
      <c r="K193" s="74">
        <v>20.75</v>
      </c>
    </row>
    <row r="194" spans="1:11">
      <c r="A194" s="75">
        <v>44267.547222222223</v>
      </c>
      <c r="B194" s="74">
        <v>18.399999999999999</v>
      </c>
      <c r="C194" s="74">
        <v>25.1</v>
      </c>
      <c r="D194" s="74">
        <v>25.3</v>
      </c>
      <c r="E194" s="74">
        <v>51.2</v>
      </c>
      <c r="F194" s="74">
        <v>0.14000000000000001</v>
      </c>
      <c r="G194" s="74">
        <v>24.9</v>
      </c>
      <c r="H194" s="74">
        <v>20.399999999999999</v>
      </c>
      <c r="I194" s="74">
        <v>20.399999999999999</v>
      </c>
      <c r="J194" s="74">
        <v>0.74</v>
      </c>
      <c r="K194" s="74">
        <v>16.489999999999998</v>
      </c>
    </row>
    <row r="195" spans="1:11">
      <c r="A195" s="75">
        <v>44267.54791666667</v>
      </c>
      <c r="B195" s="74">
        <v>18.399999999999999</v>
      </c>
      <c r="C195" s="74">
        <v>25.1</v>
      </c>
      <c r="D195" s="74">
        <v>25.3</v>
      </c>
      <c r="E195" s="74">
        <v>51.1</v>
      </c>
      <c r="F195" s="74">
        <v>0</v>
      </c>
      <c r="G195" s="74">
        <v>25.1</v>
      </c>
      <c r="H195" s="74">
        <v>20.399999999999999</v>
      </c>
      <c r="I195" s="74">
        <v>20.399999999999999</v>
      </c>
      <c r="J195" s="74">
        <v>0.86</v>
      </c>
      <c r="K195" s="74">
        <v>20.7</v>
      </c>
    </row>
    <row r="196" spans="1:11">
      <c r="A196" s="75">
        <v>44267.548611111109</v>
      </c>
      <c r="B196" s="74">
        <v>18.399999999999999</v>
      </c>
      <c r="C196" s="74">
        <v>25.1</v>
      </c>
      <c r="D196" s="74">
        <v>25.3</v>
      </c>
      <c r="E196" s="74">
        <v>51.2</v>
      </c>
      <c r="F196" s="74">
        <v>0</v>
      </c>
      <c r="G196" s="74">
        <v>25</v>
      </c>
      <c r="H196" s="74">
        <v>20.399999999999999</v>
      </c>
      <c r="I196" s="74">
        <v>20.399999999999999</v>
      </c>
      <c r="J196" s="74">
        <v>0.85</v>
      </c>
      <c r="K196" s="74">
        <v>20.350000000000001</v>
      </c>
    </row>
    <row r="197" spans="1:11">
      <c r="A197" s="75">
        <v>44267.549305555556</v>
      </c>
      <c r="B197" s="74">
        <v>18.399999999999999</v>
      </c>
      <c r="C197" s="74">
        <v>25.1</v>
      </c>
      <c r="D197" s="74">
        <v>25.2</v>
      </c>
      <c r="E197" s="74">
        <v>51</v>
      </c>
      <c r="F197" s="74">
        <v>0</v>
      </c>
      <c r="G197" s="74">
        <v>25</v>
      </c>
      <c r="H197" s="74">
        <v>20.399999999999999</v>
      </c>
      <c r="I197" s="74">
        <v>20.399999999999999</v>
      </c>
      <c r="J197" s="74">
        <v>0.84</v>
      </c>
      <c r="K197" s="74">
        <v>19.850000000000001</v>
      </c>
    </row>
    <row r="198" spans="1:11">
      <c r="A198" s="75">
        <v>44267.55</v>
      </c>
      <c r="B198" s="74">
        <v>18.399999999999999</v>
      </c>
      <c r="C198" s="74">
        <v>25.1</v>
      </c>
      <c r="D198" s="74">
        <v>25.2</v>
      </c>
      <c r="E198" s="74">
        <v>51.2</v>
      </c>
      <c r="F198" s="74">
        <v>0.08</v>
      </c>
      <c r="G198" s="74">
        <v>24.9</v>
      </c>
      <c r="H198" s="74">
        <v>20.399999999999999</v>
      </c>
      <c r="I198" s="74">
        <v>20.399999999999999</v>
      </c>
      <c r="J198" s="74">
        <v>0.82</v>
      </c>
      <c r="K198" s="74">
        <v>19.05</v>
      </c>
    </row>
    <row r="199" spans="1:11">
      <c r="A199" s="75">
        <v>44267.550694444442</v>
      </c>
      <c r="B199" s="74">
        <v>18.3</v>
      </c>
      <c r="C199" s="74">
        <v>25.1</v>
      </c>
      <c r="D199" s="74">
        <v>25.2</v>
      </c>
      <c r="E199" s="74">
        <v>50.9</v>
      </c>
      <c r="F199" s="74">
        <v>0</v>
      </c>
      <c r="G199" s="74">
        <v>25</v>
      </c>
      <c r="H199" s="74">
        <v>20.3</v>
      </c>
      <c r="I199" s="74">
        <v>20.3</v>
      </c>
      <c r="J199" s="74">
        <v>0.84</v>
      </c>
      <c r="K199" s="74">
        <v>19.829999999999998</v>
      </c>
    </row>
    <row r="200" spans="1:11">
      <c r="A200" s="75">
        <v>44267.551388888889</v>
      </c>
      <c r="B200" s="74">
        <v>18.3</v>
      </c>
      <c r="C200" s="74">
        <v>25</v>
      </c>
      <c r="D200" s="74">
        <v>25.2</v>
      </c>
      <c r="E200" s="74">
        <v>50.8</v>
      </c>
      <c r="F200" s="74">
        <v>0.01</v>
      </c>
      <c r="G200" s="74">
        <v>25</v>
      </c>
      <c r="H200" s="74">
        <v>20.3</v>
      </c>
      <c r="I200" s="74">
        <v>20.3</v>
      </c>
      <c r="J200" s="74">
        <v>0.84</v>
      </c>
      <c r="K200" s="74">
        <v>19.8</v>
      </c>
    </row>
    <row r="201" spans="1:11">
      <c r="A201" s="75">
        <v>44267.552083333336</v>
      </c>
      <c r="B201" s="74">
        <v>18.3</v>
      </c>
      <c r="C201" s="74">
        <v>25</v>
      </c>
      <c r="D201" s="74">
        <v>25.2</v>
      </c>
      <c r="E201" s="74">
        <v>50.8</v>
      </c>
      <c r="F201" s="74">
        <v>0</v>
      </c>
      <c r="G201" s="74">
        <v>25</v>
      </c>
      <c r="H201" s="74">
        <v>20.3</v>
      </c>
      <c r="I201" s="74">
        <v>20.3</v>
      </c>
      <c r="J201" s="74">
        <v>0.84</v>
      </c>
      <c r="K201" s="74">
        <v>19.8</v>
      </c>
    </row>
    <row r="202" spans="1:11">
      <c r="A202" s="75">
        <v>44267.552777777775</v>
      </c>
      <c r="B202" s="74">
        <v>18.3</v>
      </c>
      <c r="C202" s="74">
        <v>25</v>
      </c>
      <c r="D202" s="74">
        <v>25.2</v>
      </c>
      <c r="E202" s="74">
        <v>50.9</v>
      </c>
      <c r="F202" s="74">
        <v>0</v>
      </c>
      <c r="G202" s="74">
        <v>24.9</v>
      </c>
      <c r="H202" s="74">
        <v>20.3</v>
      </c>
      <c r="I202" s="74">
        <v>20.3</v>
      </c>
      <c r="J202" s="74">
        <v>0.83</v>
      </c>
      <c r="K202" s="74">
        <v>19.47</v>
      </c>
    </row>
    <row r="203" spans="1:11">
      <c r="A203" s="75">
        <v>44267.553472222222</v>
      </c>
      <c r="B203" s="74">
        <v>18.2</v>
      </c>
      <c r="C203" s="74">
        <v>25</v>
      </c>
      <c r="D203" s="74">
        <v>25.2</v>
      </c>
      <c r="E203" s="74">
        <v>50.7</v>
      </c>
      <c r="F203" s="74">
        <v>0</v>
      </c>
      <c r="G203" s="74">
        <v>24.9</v>
      </c>
      <c r="H203" s="74">
        <v>20.2</v>
      </c>
      <c r="I203" s="74">
        <v>20.3</v>
      </c>
      <c r="J203" s="74">
        <v>0.83</v>
      </c>
      <c r="K203" s="74">
        <v>19.420000000000002</v>
      </c>
    </row>
    <row r="204" spans="1:11">
      <c r="A204" s="75">
        <v>44267.554166666669</v>
      </c>
      <c r="B204" s="74">
        <v>18.2</v>
      </c>
      <c r="C204" s="74">
        <v>25</v>
      </c>
      <c r="D204" s="74">
        <v>25.1</v>
      </c>
      <c r="E204" s="74">
        <v>50.8</v>
      </c>
      <c r="F204" s="74">
        <v>0</v>
      </c>
      <c r="G204" s="74">
        <v>24.9</v>
      </c>
      <c r="H204" s="74">
        <v>20.2</v>
      </c>
      <c r="I204" s="74">
        <v>20.2</v>
      </c>
      <c r="J204" s="74">
        <v>0.81</v>
      </c>
      <c r="K204" s="74">
        <v>19</v>
      </c>
    </row>
    <row r="205" spans="1:11">
      <c r="A205" s="75">
        <v>44267.554861111108</v>
      </c>
      <c r="B205" s="74">
        <v>18.2</v>
      </c>
      <c r="C205" s="74">
        <v>24.9</v>
      </c>
      <c r="D205" s="74">
        <v>25.1</v>
      </c>
      <c r="E205" s="74">
        <v>50.9</v>
      </c>
      <c r="F205" s="74">
        <v>0</v>
      </c>
      <c r="G205" s="74">
        <v>24.9</v>
      </c>
      <c r="H205" s="74">
        <v>20.2</v>
      </c>
      <c r="I205" s="74">
        <v>20.2</v>
      </c>
      <c r="J205" s="74">
        <v>0.82</v>
      </c>
      <c r="K205" s="74">
        <v>19.03</v>
      </c>
    </row>
    <row r="206" spans="1:11">
      <c r="A206" s="75">
        <v>44267.555555555555</v>
      </c>
      <c r="B206" s="74">
        <v>18.2</v>
      </c>
      <c r="C206" s="74">
        <v>24.9</v>
      </c>
      <c r="D206" s="74">
        <v>25.1</v>
      </c>
      <c r="E206" s="74">
        <v>50.6</v>
      </c>
      <c r="F206" s="74">
        <v>0</v>
      </c>
      <c r="G206" s="74">
        <v>24.9</v>
      </c>
      <c r="H206" s="74">
        <v>20.2</v>
      </c>
      <c r="I206" s="74">
        <v>20.2</v>
      </c>
      <c r="J206" s="74">
        <v>0.81</v>
      </c>
      <c r="K206" s="74">
        <v>18.95</v>
      </c>
    </row>
    <row r="207" spans="1:11">
      <c r="A207" s="75">
        <v>44267.556250000001</v>
      </c>
      <c r="B207" s="74">
        <v>18.2</v>
      </c>
      <c r="C207" s="74">
        <v>24.9</v>
      </c>
      <c r="D207" s="74">
        <v>25.1</v>
      </c>
      <c r="E207" s="74">
        <v>50.7</v>
      </c>
      <c r="F207" s="74">
        <v>0</v>
      </c>
      <c r="G207" s="74">
        <v>24.8</v>
      </c>
      <c r="H207" s="74">
        <v>20.2</v>
      </c>
      <c r="I207" s="74">
        <v>20.2</v>
      </c>
      <c r="J207" s="74">
        <v>0.8</v>
      </c>
      <c r="K207" s="74">
        <v>18.63</v>
      </c>
    </row>
    <row r="208" spans="1:11">
      <c r="A208" s="75">
        <v>44267.556944444441</v>
      </c>
      <c r="B208" s="74">
        <v>18.2</v>
      </c>
      <c r="C208" s="74">
        <v>24.9</v>
      </c>
      <c r="D208" s="74">
        <v>25.1</v>
      </c>
      <c r="E208" s="74">
        <v>50.6</v>
      </c>
      <c r="F208" s="74">
        <v>0</v>
      </c>
      <c r="G208" s="74">
        <v>24.8</v>
      </c>
      <c r="H208" s="74">
        <v>20.2</v>
      </c>
      <c r="I208" s="74">
        <v>20.2</v>
      </c>
      <c r="J208" s="74">
        <v>0.8</v>
      </c>
      <c r="K208" s="74">
        <v>18.61</v>
      </c>
    </row>
    <row r="209" spans="1:11">
      <c r="A209" s="75">
        <v>44267.557638888888</v>
      </c>
      <c r="B209" s="74">
        <v>18.2</v>
      </c>
      <c r="C209" s="74">
        <v>24.9</v>
      </c>
      <c r="D209" s="74">
        <v>25.1</v>
      </c>
      <c r="E209" s="74">
        <v>50.6</v>
      </c>
      <c r="F209" s="74">
        <v>0</v>
      </c>
      <c r="G209" s="74">
        <v>24.8</v>
      </c>
      <c r="H209" s="74">
        <v>20.2</v>
      </c>
      <c r="I209" s="74">
        <v>20.2</v>
      </c>
      <c r="J209" s="74">
        <v>0.8</v>
      </c>
      <c r="K209" s="74">
        <v>18.61</v>
      </c>
    </row>
    <row r="210" spans="1:11">
      <c r="A210" s="75">
        <v>44267.558333333334</v>
      </c>
      <c r="B210" s="74">
        <v>18.100000000000001</v>
      </c>
      <c r="C210" s="74">
        <v>24.9</v>
      </c>
      <c r="D210" s="74">
        <v>25.1</v>
      </c>
      <c r="E210" s="74">
        <v>50.3</v>
      </c>
      <c r="F210" s="74">
        <v>0</v>
      </c>
      <c r="G210" s="74">
        <v>24.8</v>
      </c>
      <c r="H210" s="74">
        <v>20.100000000000001</v>
      </c>
      <c r="I210" s="74">
        <v>20.2</v>
      </c>
      <c r="J210" s="74">
        <v>0.8</v>
      </c>
      <c r="K210" s="74">
        <v>18.54</v>
      </c>
    </row>
    <row r="211" spans="1:11">
      <c r="A211" s="75">
        <v>44267.559027777781</v>
      </c>
      <c r="B211" s="74">
        <v>18.2</v>
      </c>
      <c r="C211" s="74">
        <v>24.9</v>
      </c>
      <c r="D211" s="74">
        <v>25.1</v>
      </c>
      <c r="E211" s="74">
        <v>50.5</v>
      </c>
      <c r="F211" s="74">
        <v>0.01</v>
      </c>
      <c r="G211" s="74">
        <v>24.8</v>
      </c>
      <c r="H211" s="74">
        <v>20.2</v>
      </c>
      <c r="I211" s="74">
        <v>20.2</v>
      </c>
      <c r="J211" s="74">
        <v>0.8</v>
      </c>
      <c r="K211" s="74">
        <v>18.579999999999998</v>
      </c>
    </row>
    <row r="212" spans="1:11">
      <c r="A212" s="75">
        <v>44267.55972222222</v>
      </c>
      <c r="B212" s="74">
        <v>18.2</v>
      </c>
      <c r="C212" s="74">
        <v>24.9</v>
      </c>
      <c r="D212" s="74">
        <v>25.1</v>
      </c>
      <c r="E212" s="74">
        <v>50.5</v>
      </c>
      <c r="F212" s="74">
        <v>0</v>
      </c>
      <c r="G212" s="74">
        <v>24.8</v>
      </c>
      <c r="H212" s="74">
        <v>20.2</v>
      </c>
      <c r="I212" s="74">
        <v>20.2</v>
      </c>
      <c r="J212" s="74">
        <v>0.8</v>
      </c>
      <c r="K212" s="74">
        <v>18.579999999999998</v>
      </c>
    </row>
    <row r="213" spans="1:11">
      <c r="A213" s="75">
        <v>44267.560416666667</v>
      </c>
      <c r="B213" s="74">
        <v>18.2</v>
      </c>
      <c r="C213" s="74">
        <v>24.9</v>
      </c>
      <c r="D213" s="74">
        <v>25.1</v>
      </c>
      <c r="E213" s="74">
        <v>50.8</v>
      </c>
      <c r="F213" s="74">
        <v>0</v>
      </c>
      <c r="G213" s="74">
        <v>24.8</v>
      </c>
      <c r="H213" s="74">
        <v>20.2</v>
      </c>
      <c r="I213" s="74">
        <v>20.2</v>
      </c>
      <c r="J213" s="74">
        <v>0.8</v>
      </c>
      <c r="K213" s="74">
        <v>18.66</v>
      </c>
    </row>
    <row r="214" spans="1:11">
      <c r="A214" s="75">
        <v>44267.561111111114</v>
      </c>
      <c r="B214" s="74">
        <v>18.2</v>
      </c>
      <c r="C214" s="74">
        <v>24.9</v>
      </c>
      <c r="D214" s="74">
        <v>25.2</v>
      </c>
      <c r="E214" s="74">
        <v>50.4</v>
      </c>
      <c r="F214" s="74">
        <v>0</v>
      </c>
      <c r="G214" s="74">
        <v>24.9</v>
      </c>
      <c r="H214" s="74">
        <v>20.2</v>
      </c>
      <c r="I214" s="74">
        <v>20.2</v>
      </c>
      <c r="J214" s="74">
        <v>0.82</v>
      </c>
      <c r="K214" s="74">
        <v>19.34</v>
      </c>
    </row>
    <row r="215" spans="1:11">
      <c r="A215" s="75">
        <v>44267.561805555553</v>
      </c>
      <c r="B215" s="74">
        <v>18.2</v>
      </c>
      <c r="C215" s="74">
        <v>25</v>
      </c>
      <c r="D215" s="74">
        <v>25.2</v>
      </c>
      <c r="E215" s="74">
        <v>50.5</v>
      </c>
      <c r="F215" s="74">
        <v>0</v>
      </c>
      <c r="G215" s="74">
        <v>24.9</v>
      </c>
      <c r="H215" s="74">
        <v>20.2</v>
      </c>
      <c r="I215" s="74">
        <v>20.3</v>
      </c>
      <c r="J215" s="74">
        <v>0.83</v>
      </c>
      <c r="K215" s="74">
        <v>19.37</v>
      </c>
    </row>
    <row r="216" spans="1:11">
      <c r="A216" s="75">
        <v>44267.5625</v>
      </c>
      <c r="B216" s="74">
        <v>18.2</v>
      </c>
      <c r="C216" s="74">
        <v>25</v>
      </c>
      <c r="D216" s="74">
        <v>25.2</v>
      </c>
      <c r="E216" s="74">
        <v>50.5</v>
      </c>
      <c r="F216" s="74">
        <v>0.01</v>
      </c>
      <c r="G216" s="74">
        <v>24.9</v>
      </c>
      <c r="H216" s="74">
        <v>20.2</v>
      </c>
      <c r="I216" s="74">
        <v>20.3</v>
      </c>
      <c r="J216" s="74">
        <v>0.83</v>
      </c>
      <c r="K216" s="74">
        <v>19.37</v>
      </c>
    </row>
    <row r="217" spans="1:11">
      <c r="A217" s="75">
        <v>44267.563194444447</v>
      </c>
      <c r="B217" s="74">
        <v>18.3</v>
      </c>
      <c r="C217" s="74">
        <v>25</v>
      </c>
      <c r="D217" s="74">
        <v>25.3</v>
      </c>
      <c r="E217" s="74">
        <v>50.4</v>
      </c>
      <c r="F217" s="74">
        <v>0</v>
      </c>
      <c r="G217" s="74">
        <v>24.9</v>
      </c>
      <c r="H217" s="74">
        <v>20.3</v>
      </c>
      <c r="I217" s="74">
        <v>20.3</v>
      </c>
      <c r="J217" s="74">
        <v>0.84</v>
      </c>
      <c r="K217" s="74">
        <v>19.78</v>
      </c>
    </row>
    <row r="218" spans="1:11">
      <c r="A218" s="75">
        <v>44267.563888888886</v>
      </c>
      <c r="B218" s="74">
        <v>18.3</v>
      </c>
      <c r="C218" s="74">
        <v>25</v>
      </c>
      <c r="D218" s="74">
        <v>25.3</v>
      </c>
      <c r="E218" s="74">
        <v>50.4</v>
      </c>
      <c r="F218" s="74">
        <v>0.02</v>
      </c>
      <c r="G218" s="74">
        <v>25</v>
      </c>
      <c r="H218" s="74">
        <v>20.3</v>
      </c>
      <c r="I218" s="74">
        <v>20.3</v>
      </c>
      <c r="J218" s="74">
        <v>0.85</v>
      </c>
      <c r="K218" s="74">
        <v>20.149999999999999</v>
      </c>
    </row>
    <row r="219" spans="1:11">
      <c r="A219" s="75">
        <v>44267.564583333333</v>
      </c>
      <c r="B219" s="74">
        <v>18.3</v>
      </c>
      <c r="C219" s="74">
        <v>25.1</v>
      </c>
      <c r="D219" s="74">
        <v>25.3</v>
      </c>
      <c r="E219" s="74">
        <v>50.5</v>
      </c>
      <c r="F219" s="74">
        <v>0</v>
      </c>
      <c r="G219" s="74">
        <v>25</v>
      </c>
      <c r="H219" s="74">
        <v>20.3</v>
      </c>
      <c r="I219" s="74">
        <v>20.399999999999999</v>
      </c>
      <c r="J219" s="74">
        <v>0.85</v>
      </c>
      <c r="K219" s="74">
        <v>20.170000000000002</v>
      </c>
    </row>
    <row r="220" spans="1:11">
      <c r="A220" s="75">
        <v>44267.56527777778</v>
      </c>
      <c r="B220" s="74">
        <v>18.399999999999999</v>
      </c>
      <c r="C220" s="74">
        <v>25.1</v>
      </c>
      <c r="D220" s="74">
        <v>25.3</v>
      </c>
      <c r="E220" s="74">
        <v>50.9</v>
      </c>
      <c r="F220" s="74">
        <v>0</v>
      </c>
      <c r="G220" s="74">
        <v>25</v>
      </c>
      <c r="H220" s="74">
        <v>20.399999999999999</v>
      </c>
      <c r="I220" s="74">
        <v>20.399999999999999</v>
      </c>
      <c r="J220" s="74">
        <v>0.85</v>
      </c>
      <c r="K220" s="74">
        <v>20.28</v>
      </c>
    </row>
    <row r="221" spans="1:11">
      <c r="A221" s="75">
        <v>44267.565972222219</v>
      </c>
      <c r="B221" s="74">
        <v>18.399999999999999</v>
      </c>
      <c r="C221" s="74">
        <v>25.1</v>
      </c>
      <c r="D221" s="74">
        <v>25.4</v>
      </c>
      <c r="E221" s="74">
        <v>50.9</v>
      </c>
      <c r="F221" s="74">
        <v>0</v>
      </c>
      <c r="G221" s="74">
        <v>25.1</v>
      </c>
      <c r="H221" s="74">
        <v>20.399999999999999</v>
      </c>
      <c r="I221" s="74">
        <v>20.399999999999999</v>
      </c>
      <c r="J221" s="74">
        <v>0.87</v>
      </c>
      <c r="K221" s="74">
        <v>21.11</v>
      </c>
    </row>
    <row r="222" spans="1:11">
      <c r="A222" s="75">
        <v>44267.566666666666</v>
      </c>
      <c r="B222" s="74">
        <v>18.5</v>
      </c>
      <c r="C222" s="74">
        <v>25.2</v>
      </c>
      <c r="D222" s="74">
        <v>25.4</v>
      </c>
      <c r="E222" s="74">
        <v>51</v>
      </c>
      <c r="F222" s="74">
        <v>0</v>
      </c>
      <c r="G222" s="74">
        <v>25.1</v>
      </c>
      <c r="H222" s="74">
        <v>20.5</v>
      </c>
      <c r="I222" s="74">
        <v>20.5</v>
      </c>
      <c r="J222" s="74">
        <v>0.87</v>
      </c>
      <c r="K222" s="74">
        <v>21.13</v>
      </c>
    </row>
    <row r="223" spans="1:11">
      <c r="A223" s="75">
        <v>44267.567361111112</v>
      </c>
      <c r="B223" s="74">
        <v>18.5</v>
      </c>
      <c r="C223" s="74">
        <v>25.2</v>
      </c>
      <c r="D223" s="74">
        <v>25.4</v>
      </c>
      <c r="E223" s="74">
        <v>51.1</v>
      </c>
      <c r="F223" s="74">
        <v>0</v>
      </c>
      <c r="G223" s="74">
        <v>25.1</v>
      </c>
      <c r="H223" s="74">
        <v>20.5</v>
      </c>
      <c r="I223" s="74">
        <v>20.5</v>
      </c>
      <c r="J223" s="74">
        <v>0.87</v>
      </c>
      <c r="K223" s="74">
        <v>21.16</v>
      </c>
    </row>
    <row r="224" spans="1:11">
      <c r="A224" s="75">
        <v>44267.568055555559</v>
      </c>
      <c r="B224" s="74">
        <v>18.600000000000001</v>
      </c>
      <c r="C224" s="74">
        <v>25.2</v>
      </c>
      <c r="D224" s="74">
        <v>25.5</v>
      </c>
      <c r="E224" s="74">
        <v>51.5</v>
      </c>
      <c r="F224" s="74">
        <v>0.02</v>
      </c>
      <c r="G224" s="74">
        <v>25.1</v>
      </c>
      <c r="H224" s="74">
        <v>20.6</v>
      </c>
      <c r="I224" s="74">
        <v>20.6</v>
      </c>
      <c r="J224" s="74">
        <v>0.89</v>
      </c>
      <c r="K224" s="74">
        <v>21.74</v>
      </c>
    </row>
    <row r="225" spans="1:11">
      <c r="A225" s="75">
        <v>44267.568749999999</v>
      </c>
      <c r="B225" s="74">
        <v>18.600000000000001</v>
      </c>
      <c r="C225" s="74">
        <v>25.3</v>
      </c>
      <c r="D225" s="74">
        <v>25.5</v>
      </c>
      <c r="E225" s="74">
        <v>51.3</v>
      </c>
      <c r="F225" s="74">
        <v>0</v>
      </c>
      <c r="G225" s="74">
        <v>25.2</v>
      </c>
      <c r="H225" s="74">
        <v>20.6</v>
      </c>
      <c r="I225" s="74">
        <v>20.6</v>
      </c>
      <c r="J225" s="74">
        <v>0.9</v>
      </c>
      <c r="K225" s="74">
        <v>22.07</v>
      </c>
    </row>
    <row r="226" spans="1:11">
      <c r="A226" s="75">
        <v>44267.569444444445</v>
      </c>
      <c r="B226" s="74">
        <v>18.600000000000001</v>
      </c>
      <c r="C226" s="74">
        <v>25.3</v>
      </c>
      <c r="D226" s="74">
        <v>25.6</v>
      </c>
      <c r="E226" s="74">
        <v>51.2</v>
      </c>
      <c r="F226" s="74">
        <v>0.01</v>
      </c>
      <c r="G226" s="74">
        <v>25.2</v>
      </c>
      <c r="H226" s="74">
        <v>20.6</v>
      </c>
      <c r="I226" s="74">
        <v>20.6</v>
      </c>
      <c r="J226" s="74">
        <v>0.91</v>
      </c>
      <c r="K226" s="74">
        <v>22.52</v>
      </c>
    </row>
    <row r="227" spans="1:11">
      <c r="A227" s="75">
        <v>44267.570138888892</v>
      </c>
      <c r="B227" s="74">
        <v>18.600000000000001</v>
      </c>
      <c r="C227" s="74">
        <v>25.4</v>
      </c>
      <c r="D227" s="74">
        <v>25.5</v>
      </c>
      <c r="E227" s="74">
        <v>51.2</v>
      </c>
      <c r="F227" s="74">
        <v>0.02</v>
      </c>
      <c r="G227" s="74">
        <v>25.3</v>
      </c>
      <c r="H227" s="74">
        <v>20.6</v>
      </c>
      <c r="I227" s="74">
        <v>20.6</v>
      </c>
      <c r="J227" s="74">
        <v>0.91</v>
      </c>
      <c r="K227" s="74">
        <v>22.43</v>
      </c>
    </row>
    <row r="228" spans="1:11">
      <c r="A228" s="75">
        <v>44267.570833333331</v>
      </c>
      <c r="B228" s="74">
        <v>18.600000000000001</v>
      </c>
      <c r="C228" s="74">
        <v>25.4</v>
      </c>
      <c r="D228" s="74">
        <v>25.5</v>
      </c>
      <c r="E228" s="74">
        <v>50.9</v>
      </c>
      <c r="F228" s="74">
        <v>0</v>
      </c>
      <c r="G228" s="74">
        <v>25.3</v>
      </c>
      <c r="H228" s="74">
        <v>20.6</v>
      </c>
      <c r="I228" s="74">
        <v>20.7</v>
      </c>
      <c r="J228" s="74">
        <v>0.91</v>
      </c>
      <c r="K228" s="74">
        <v>22.34</v>
      </c>
    </row>
    <row r="229" spans="1:11">
      <c r="A229" s="75">
        <v>44267.571527777778</v>
      </c>
      <c r="B229" s="74">
        <v>18.5</v>
      </c>
      <c r="C229" s="74">
        <v>25.4</v>
      </c>
      <c r="D229" s="74">
        <v>25.5</v>
      </c>
      <c r="E229" s="74">
        <v>50.7</v>
      </c>
      <c r="F229" s="74">
        <v>0.05</v>
      </c>
      <c r="G229" s="74">
        <v>25.3</v>
      </c>
      <c r="H229" s="74">
        <v>20.6</v>
      </c>
      <c r="I229" s="74">
        <v>20.6</v>
      </c>
      <c r="J229" s="74">
        <v>0.9</v>
      </c>
      <c r="K229" s="74">
        <v>22.29</v>
      </c>
    </row>
    <row r="230" spans="1:11">
      <c r="A230" s="75">
        <v>44267.572222222225</v>
      </c>
      <c r="B230" s="74">
        <v>18.5</v>
      </c>
      <c r="C230" s="74">
        <v>25.4</v>
      </c>
      <c r="D230" s="74">
        <v>25.5</v>
      </c>
      <c r="E230" s="74">
        <v>50.4</v>
      </c>
      <c r="F230" s="74">
        <v>0</v>
      </c>
      <c r="G230" s="74">
        <v>25.3</v>
      </c>
      <c r="H230" s="74">
        <v>20.6</v>
      </c>
      <c r="I230" s="74">
        <v>20.6</v>
      </c>
      <c r="J230" s="74">
        <v>0.9</v>
      </c>
      <c r="K230" s="74">
        <v>22.21</v>
      </c>
    </row>
    <row r="231" spans="1:11">
      <c r="A231" s="75">
        <v>44267.572916666664</v>
      </c>
      <c r="B231" s="74">
        <v>18.5</v>
      </c>
      <c r="C231" s="74">
        <v>25.4</v>
      </c>
      <c r="D231" s="74">
        <v>25.5</v>
      </c>
      <c r="E231" s="74">
        <v>50.7</v>
      </c>
      <c r="F231" s="74">
        <v>0</v>
      </c>
      <c r="G231" s="74">
        <v>25.3</v>
      </c>
      <c r="H231" s="74">
        <v>20.6</v>
      </c>
      <c r="I231" s="74">
        <v>20.6</v>
      </c>
      <c r="J231" s="74">
        <v>0.9</v>
      </c>
      <c r="K231" s="74">
        <v>22.29</v>
      </c>
    </row>
    <row r="232" spans="1:11">
      <c r="A232" s="75">
        <v>44267.573611111111</v>
      </c>
      <c r="B232" s="74">
        <v>18.600000000000001</v>
      </c>
      <c r="C232" s="74">
        <v>25.4</v>
      </c>
      <c r="D232" s="74">
        <v>25.5</v>
      </c>
      <c r="E232" s="74">
        <v>50.9</v>
      </c>
      <c r="F232" s="74">
        <v>0</v>
      </c>
      <c r="G232" s="74">
        <v>25.3</v>
      </c>
      <c r="H232" s="74">
        <v>20.6</v>
      </c>
      <c r="I232" s="74">
        <v>20.6</v>
      </c>
      <c r="J232" s="74">
        <v>0.91</v>
      </c>
      <c r="K232" s="74">
        <v>22.34</v>
      </c>
    </row>
    <row r="233" spans="1:11">
      <c r="A233" s="75">
        <v>44267.574305555558</v>
      </c>
      <c r="B233" s="74">
        <v>18.600000000000001</v>
      </c>
      <c r="C233" s="74">
        <v>25.4</v>
      </c>
      <c r="D233" s="74">
        <v>25.5</v>
      </c>
      <c r="E233" s="74">
        <v>51.2</v>
      </c>
      <c r="F233" s="74">
        <v>0</v>
      </c>
      <c r="G233" s="74">
        <v>25.3</v>
      </c>
      <c r="H233" s="74">
        <v>20.6</v>
      </c>
      <c r="I233" s="74">
        <v>20.6</v>
      </c>
      <c r="J233" s="74">
        <v>0.91</v>
      </c>
      <c r="K233" s="74">
        <v>22.43</v>
      </c>
    </row>
    <row r="234" spans="1:11">
      <c r="A234" s="75">
        <v>44267.574999999997</v>
      </c>
      <c r="B234" s="74">
        <v>18.7</v>
      </c>
      <c r="C234" s="74">
        <v>25.4</v>
      </c>
      <c r="D234" s="74">
        <v>25.6</v>
      </c>
      <c r="E234" s="74">
        <v>51.3</v>
      </c>
      <c r="F234" s="74">
        <v>0</v>
      </c>
      <c r="G234" s="74">
        <v>25.3</v>
      </c>
      <c r="H234" s="74">
        <v>20.7</v>
      </c>
      <c r="I234" s="74">
        <v>20.7</v>
      </c>
      <c r="J234" s="74">
        <v>0.92</v>
      </c>
      <c r="K234" s="74">
        <v>22.94</v>
      </c>
    </row>
    <row r="235" spans="1:11">
      <c r="A235" s="75">
        <v>44267.575694444444</v>
      </c>
      <c r="B235" s="74">
        <v>18.7</v>
      </c>
      <c r="C235" s="74">
        <v>25.4</v>
      </c>
      <c r="D235" s="74">
        <v>25.6</v>
      </c>
      <c r="E235" s="74">
        <v>51.5</v>
      </c>
      <c r="F235" s="74">
        <v>0</v>
      </c>
      <c r="G235" s="74">
        <v>25.3</v>
      </c>
      <c r="H235" s="74">
        <v>20.7</v>
      </c>
      <c r="I235" s="74">
        <v>20.7</v>
      </c>
      <c r="J235" s="74">
        <v>0.92</v>
      </c>
      <c r="K235" s="74">
        <v>23</v>
      </c>
    </row>
    <row r="236" spans="1:11">
      <c r="A236" s="75">
        <v>44267.576388888891</v>
      </c>
      <c r="B236" s="74">
        <v>18.600000000000001</v>
      </c>
      <c r="C236" s="74">
        <v>25.4</v>
      </c>
      <c r="D236" s="74">
        <v>25.6</v>
      </c>
      <c r="E236" s="74">
        <v>51.1</v>
      </c>
      <c r="F236" s="74">
        <v>0</v>
      </c>
      <c r="G236" s="74">
        <v>25.3</v>
      </c>
      <c r="H236" s="74">
        <v>20.6</v>
      </c>
      <c r="I236" s="74">
        <v>20.7</v>
      </c>
      <c r="J236" s="74">
        <v>0.92</v>
      </c>
      <c r="K236" s="74">
        <v>22.89</v>
      </c>
    </row>
    <row r="237" spans="1:11">
      <c r="A237" s="75">
        <v>44267.57708333333</v>
      </c>
      <c r="B237" s="74">
        <v>18.600000000000001</v>
      </c>
      <c r="C237" s="74">
        <v>25.4</v>
      </c>
      <c r="D237" s="74">
        <v>25.6</v>
      </c>
      <c r="E237" s="74">
        <v>50.5</v>
      </c>
      <c r="F237" s="74">
        <v>0</v>
      </c>
      <c r="G237" s="74">
        <v>25.3</v>
      </c>
      <c r="H237" s="74">
        <v>20.6</v>
      </c>
      <c r="I237" s="74">
        <v>20.7</v>
      </c>
      <c r="J237" s="74">
        <v>0.92</v>
      </c>
      <c r="K237" s="74">
        <v>22.71</v>
      </c>
    </row>
    <row r="238" spans="1:11">
      <c r="A238" s="75">
        <v>44267.577777777777</v>
      </c>
      <c r="B238" s="74">
        <v>18.600000000000001</v>
      </c>
      <c r="C238" s="74">
        <v>25.4</v>
      </c>
      <c r="D238" s="74">
        <v>25.6</v>
      </c>
      <c r="E238" s="74">
        <v>50.8</v>
      </c>
      <c r="F238" s="74">
        <v>0</v>
      </c>
      <c r="G238" s="74">
        <v>25.3</v>
      </c>
      <c r="H238" s="74">
        <v>20.6</v>
      </c>
      <c r="I238" s="74">
        <v>20.7</v>
      </c>
      <c r="J238" s="74">
        <v>0.92</v>
      </c>
      <c r="K238" s="74">
        <v>22.8</v>
      </c>
    </row>
    <row r="239" spans="1:11">
      <c r="A239" s="75">
        <v>44267.578472222223</v>
      </c>
      <c r="B239" s="74">
        <v>18.600000000000001</v>
      </c>
      <c r="C239" s="74">
        <v>25.4</v>
      </c>
      <c r="D239" s="74">
        <v>25.6</v>
      </c>
      <c r="E239" s="74">
        <v>51.2</v>
      </c>
      <c r="F239" s="74">
        <v>0</v>
      </c>
      <c r="G239" s="74">
        <v>25.4</v>
      </c>
      <c r="H239" s="74">
        <v>20.6</v>
      </c>
      <c r="I239" s="74">
        <v>20.7</v>
      </c>
      <c r="J239" s="74">
        <v>0.93</v>
      </c>
      <c r="K239" s="74">
        <v>23.31</v>
      </c>
    </row>
    <row r="240" spans="1:11">
      <c r="A240" s="75">
        <v>44267.57916666667</v>
      </c>
      <c r="B240" s="74">
        <v>18.899999999999999</v>
      </c>
      <c r="C240" s="74">
        <v>25.4</v>
      </c>
      <c r="D240" s="74">
        <v>25.6</v>
      </c>
      <c r="E240" s="74">
        <v>52.3</v>
      </c>
      <c r="F240" s="74">
        <v>0</v>
      </c>
      <c r="G240" s="74">
        <v>25.4</v>
      </c>
      <c r="H240" s="74">
        <v>20.9</v>
      </c>
      <c r="I240" s="74">
        <v>20.9</v>
      </c>
      <c r="J240" s="74">
        <v>0.94</v>
      </c>
      <c r="K240" s="74">
        <v>23.63</v>
      </c>
    </row>
    <row r="241" spans="1:11">
      <c r="A241" s="75">
        <v>44267.579861111109</v>
      </c>
      <c r="B241" s="74">
        <v>18.8</v>
      </c>
      <c r="C241" s="74">
        <v>25.5</v>
      </c>
      <c r="D241" s="74">
        <v>25.7</v>
      </c>
      <c r="E241" s="74">
        <v>51.2</v>
      </c>
      <c r="F241" s="74">
        <v>0.03</v>
      </c>
      <c r="G241" s="74">
        <v>25.4</v>
      </c>
      <c r="H241" s="74">
        <v>20.8</v>
      </c>
      <c r="I241" s="74">
        <v>20.8</v>
      </c>
      <c r="J241" s="74">
        <v>0.94</v>
      </c>
      <c r="K241" s="74">
        <v>23.81</v>
      </c>
    </row>
    <row r="242" spans="1:11">
      <c r="A242" s="75">
        <v>44267.580555555556</v>
      </c>
      <c r="B242" s="74">
        <v>18.600000000000001</v>
      </c>
      <c r="C242" s="74">
        <v>25.5</v>
      </c>
      <c r="D242" s="74">
        <v>25.6</v>
      </c>
      <c r="E242" s="74">
        <v>50.6</v>
      </c>
      <c r="F242" s="74">
        <v>0</v>
      </c>
      <c r="G242" s="74">
        <v>25.4</v>
      </c>
      <c r="H242" s="74">
        <v>20.7</v>
      </c>
      <c r="I242" s="74">
        <v>20.7</v>
      </c>
      <c r="J242" s="74">
        <v>0.93</v>
      </c>
      <c r="K242" s="74">
        <v>23.14</v>
      </c>
    </row>
    <row r="243" spans="1:11">
      <c r="A243" s="75">
        <v>44267.581250000003</v>
      </c>
      <c r="B243" s="74">
        <v>18.8</v>
      </c>
      <c r="C243" s="74">
        <v>25.5</v>
      </c>
      <c r="D243" s="74">
        <v>25.6</v>
      </c>
      <c r="E243" s="74">
        <v>51.4</v>
      </c>
      <c r="F243" s="74">
        <v>0</v>
      </c>
      <c r="G243" s="74">
        <v>25.4</v>
      </c>
      <c r="H243" s="74">
        <v>20.8</v>
      </c>
      <c r="I243" s="74">
        <v>20.8</v>
      </c>
      <c r="J243" s="74">
        <v>0.93</v>
      </c>
      <c r="K243" s="74">
        <v>23.37</v>
      </c>
    </row>
    <row r="244" spans="1:11">
      <c r="A244" s="75">
        <v>44267.581944444442</v>
      </c>
      <c r="B244" s="74">
        <v>18.8</v>
      </c>
      <c r="C244" s="74">
        <v>25.5</v>
      </c>
      <c r="D244" s="74">
        <v>25.6</v>
      </c>
      <c r="E244" s="74">
        <v>51.6</v>
      </c>
      <c r="F244" s="74">
        <v>0</v>
      </c>
      <c r="G244" s="74">
        <v>25.4</v>
      </c>
      <c r="H244" s="74">
        <v>20.8</v>
      </c>
      <c r="I244" s="74">
        <v>20.8</v>
      </c>
      <c r="J244" s="74">
        <v>0.93</v>
      </c>
      <c r="K244" s="74">
        <v>23.43</v>
      </c>
    </row>
    <row r="245" spans="1:11">
      <c r="A245" s="75">
        <v>44267.582638888889</v>
      </c>
      <c r="B245" s="74">
        <v>18.7</v>
      </c>
      <c r="C245" s="74">
        <v>25.5</v>
      </c>
      <c r="D245" s="74">
        <v>25.6</v>
      </c>
      <c r="E245" s="74">
        <v>51.2</v>
      </c>
      <c r="F245" s="74">
        <v>0</v>
      </c>
      <c r="G245" s="74">
        <v>25.5</v>
      </c>
      <c r="H245" s="74">
        <v>20.7</v>
      </c>
      <c r="I245" s="74">
        <v>20.8</v>
      </c>
      <c r="J245" s="74">
        <v>0.94</v>
      </c>
      <c r="K245" s="74">
        <v>23.72</v>
      </c>
    </row>
    <row r="246" spans="1:11">
      <c r="A246" s="75">
        <v>44267.583333333336</v>
      </c>
      <c r="B246" s="74">
        <v>18.600000000000001</v>
      </c>
      <c r="C246" s="74">
        <v>25.5</v>
      </c>
      <c r="D246" s="74">
        <v>25.6</v>
      </c>
      <c r="E246" s="74">
        <v>50.9</v>
      </c>
      <c r="F246" s="74">
        <v>0</v>
      </c>
      <c r="G246" s="74">
        <v>25.4</v>
      </c>
      <c r="H246" s="74">
        <v>20.7</v>
      </c>
      <c r="I246" s="74">
        <v>20.7</v>
      </c>
      <c r="J246" s="74">
        <v>0.93</v>
      </c>
      <c r="K246" s="74">
        <v>23.23</v>
      </c>
    </row>
    <row r="247" spans="1:11">
      <c r="A247" s="75">
        <v>44267.584027777775</v>
      </c>
      <c r="B247" s="74">
        <v>18.600000000000001</v>
      </c>
      <c r="C247" s="74">
        <v>25.4</v>
      </c>
      <c r="D247" s="74">
        <v>25.6</v>
      </c>
      <c r="E247" s="74">
        <v>50.8</v>
      </c>
      <c r="F247" s="74">
        <v>0</v>
      </c>
      <c r="G247" s="74">
        <v>25.4</v>
      </c>
      <c r="H247" s="74">
        <v>20.7</v>
      </c>
      <c r="I247" s="74">
        <v>20.7</v>
      </c>
      <c r="J247" s="74">
        <v>0.93</v>
      </c>
      <c r="K247" s="74">
        <v>23.2</v>
      </c>
    </row>
    <row r="248" spans="1:11">
      <c r="A248" s="75">
        <v>44267.584722222222</v>
      </c>
      <c r="B248" s="74">
        <v>18.600000000000001</v>
      </c>
      <c r="C248" s="74">
        <v>25.4</v>
      </c>
      <c r="D248" s="74">
        <v>25.5</v>
      </c>
      <c r="E248" s="74">
        <v>51.1</v>
      </c>
      <c r="F248" s="74">
        <v>0</v>
      </c>
      <c r="G248" s="74">
        <v>25.4</v>
      </c>
      <c r="H248" s="74">
        <v>20.6</v>
      </c>
      <c r="I248" s="74">
        <v>20.7</v>
      </c>
      <c r="J248" s="74">
        <v>0.92</v>
      </c>
      <c r="K248" s="74">
        <v>22.79</v>
      </c>
    </row>
    <row r="249" spans="1:11">
      <c r="A249" s="75">
        <v>44267.585416666669</v>
      </c>
      <c r="B249" s="74">
        <v>18.7</v>
      </c>
      <c r="C249" s="74">
        <v>25.4</v>
      </c>
      <c r="D249" s="74">
        <v>25.5</v>
      </c>
      <c r="E249" s="74">
        <v>51.4</v>
      </c>
      <c r="F249" s="74">
        <v>0.02</v>
      </c>
      <c r="G249" s="74">
        <v>25.3</v>
      </c>
      <c r="H249" s="74">
        <v>20.7</v>
      </c>
      <c r="I249" s="74">
        <v>20.7</v>
      </c>
      <c r="J249" s="74">
        <v>0.91</v>
      </c>
      <c r="K249" s="74">
        <v>22.48</v>
      </c>
    </row>
    <row r="250" spans="1:11">
      <c r="A250" s="75">
        <v>44267.586111111108</v>
      </c>
      <c r="B250" s="74">
        <v>18.600000000000001</v>
      </c>
      <c r="C250" s="74">
        <v>25.4</v>
      </c>
      <c r="D250" s="74">
        <v>25.5</v>
      </c>
      <c r="E250" s="74">
        <v>51.2</v>
      </c>
      <c r="F250" s="74">
        <v>0</v>
      </c>
      <c r="G250" s="74">
        <v>25.3</v>
      </c>
      <c r="H250" s="74">
        <v>20.6</v>
      </c>
      <c r="I250" s="74">
        <v>20.6</v>
      </c>
      <c r="J250" s="74">
        <v>0.91</v>
      </c>
      <c r="K250" s="74">
        <v>22.43</v>
      </c>
    </row>
    <row r="251" spans="1:11">
      <c r="A251" s="75">
        <v>44267.586805555555</v>
      </c>
      <c r="B251" s="74">
        <v>18.600000000000001</v>
      </c>
      <c r="C251" s="74">
        <v>25.3</v>
      </c>
      <c r="D251" s="74">
        <v>25.5</v>
      </c>
      <c r="E251" s="74">
        <v>51.2</v>
      </c>
      <c r="F251" s="74">
        <v>0</v>
      </c>
      <c r="G251" s="74">
        <v>25.3</v>
      </c>
      <c r="H251" s="74">
        <v>20.6</v>
      </c>
      <c r="I251" s="74">
        <v>20.6</v>
      </c>
      <c r="J251" s="74">
        <v>0.91</v>
      </c>
      <c r="K251" s="74">
        <v>22.43</v>
      </c>
    </row>
    <row r="252" spans="1:11">
      <c r="A252" s="75">
        <v>44267.587500000001</v>
      </c>
      <c r="B252" s="74">
        <v>18.600000000000001</v>
      </c>
      <c r="C252" s="74">
        <v>25.3</v>
      </c>
      <c r="D252" s="74">
        <v>25.5</v>
      </c>
      <c r="E252" s="74">
        <v>51.4</v>
      </c>
      <c r="F252" s="74">
        <v>0</v>
      </c>
      <c r="G252" s="74">
        <v>25.3</v>
      </c>
      <c r="H252" s="74">
        <v>20.6</v>
      </c>
      <c r="I252" s="74">
        <v>20.6</v>
      </c>
      <c r="J252" s="74">
        <v>0.91</v>
      </c>
      <c r="K252" s="74">
        <v>22.48</v>
      </c>
    </row>
    <row r="253" spans="1:11">
      <c r="A253" s="75">
        <v>44267.588194444441</v>
      </c>
      <c r="B253" s="74">
        <v>18.600000000000001</v>
      </c>
      <c r="C253" s="74">
        <v>25.3</v>
      </c>
      <c r="D253" s="74">
        <v>25.5</v>
      </c>
      <c r="E253" s="74">
        <v>51.5</v>
      </c>
      <c r="F253" s="74">
        <v>0</v>
      </c>
      <c r="G253" s="74">
        <v>25.2</v>
      </c>
      <c r="H253" s="74">
        <v>20.6</v>
      </c>
      <c r="I253" s="74">
        <v>20.6</v>
      </c>
      <c r="J253" s="74">
        <v>0.9</v>
      </c>
      <c r="K253" s="74">
        <v>22.12</v>
      </c>
    </row>
    <row r="254" spans="1:11">
      <c r="A254" s="75">
        <v>44267.588888888888</v>
      </c>
      <c r="B254" s="74">
        <v>18.600000000000001</v>
      </c>
      <c r="C254" s="74">
        <v>25.3</v>
      </c>
      <c r="D254" s="74">
        <v>25.5</v>
      </c>
      <c r="E254" s="74">
        <v>51.5</v>
      </c>
      <c r="F254" s="74">
        <v>0</v>
      </c>
      <c r="G254" s="74">
        <v>25.2</v>
      </c>
      <c r="H254" s="74">
        <v>20.6</v>
      </c>
      <c r="I254" s="74">
        <v>20.6</v>
      </c>
      <c r="J254" s="74">
        <v>0.9</v>
      </c>
      <c r="K254" s="74">
        <v>22.12</v>
      </c>
    </row>
    <row r="255" spans="1:11">
      <c r="A255" s="75">
        <v>44267.589583333334</v>
      </c>
      <c r="B255" s="74">
        <v>18.7</v>
      </c>
      <c r="C255" s="74">
        <v>25.3</v>
      </c>
      <c r="D255" s="74">
        <v>25.5</v>
      </c>
      <c r="E255" s="74">
        <v>52</v>
      </c>
      <c r="F255" s="74">
        <v>0.01</v>
      </c>
      <c r="G255" s="74">
        <v>25.2</v>
      </c>
      <c r="H255" s="74">
        <v>20.7</v>
      </c>
      <c r="I255" s="74">
        <v>20.7</v>
      </c>
      <c r="J255" s="74">
        <v>0.9</v>
      </c>
      <c r="K255" s="74">
        <v>22.26</v>
      </c>
    </row>
    <row r="256" spans="1:11">
      <c r="A256" s="75">
        <v>44267.590277777781</v>
      </c>
      <c r="B256" s="74">
        <v>18.600000000000001</v>
      </c>
      <c r="C256" s="74">
        <v>25.3</v>
      </c>
      <c r="D256" s="74">
        <v>25.5</v>
      </c>
      <c r="E256" s="74">
        <v>51.6</v>
      </c>
      <c r="F256" s="74">
        <v>0</v>
      </c>
      <c r="G256" s="74">
        <v>25.2</v>
      </c>
      <c r="H256" s="74">
        <v>20.6</v>
      </c>
      <c r="I256" s="74">
        <v>20.6</v>
      </c>
      <c r="J256" s="74">
        <v>0.9</v>
      </c>
      <c r="K256" s="74">
        <v>22.15</v>
      </c>
    </row>
    <row r="257" spans="1:11">
      <c r="A257" s="75">
        <v>44267.59097222222</v>
      </c>
      <c r="B257" s="74">
        <v>18.600000000000001</v>
      </c>
      <c r="C257" s="74">
        <v>25.3</v>
      </c>
      <c r="D257" s="74">
        <v>25.4</v>
      </c>
      <c r="E257" s="74">
        <v>51.5</v>
      </c>
      <c r="F257" s="74">
        <v>0</v>
      </c>
      <c r="G257" s="74">
        <v>25.2</v>
      </c>
      <c r="H257" s="74">
        <v>20.6</v>
      </c>
      <c r="I257" s="74">
        <v>20.6</v>
      </c>
      <c r="J257" s="74">
        <v>0.89</v>
      </c>
      <c r="K257" s="74">
        <v>21.65</v>
      </c>
    </row>
    <row r="258" spans="1:11">
      <c r="A258" s="75">
        <v>44267.591666666667</v>
      </c>
      <c r="B258" s="74">
        <v>18.5</v>
      </c>
      <c r="C258" s="74">
        <v>25.2</v>
      </c>
      <c r="D258" s="74">
        <v>25.4</v>
      </c>
      <c r="E258" s="74">
        <v>51.5</v>
      </c>
      <c r="F258" s="74">
        <v>0.03</v>
      </c>
      <c r="G258" s="74">
        <v>25.2</v>
      </c>
      <c r="H258" s="74">
        <v>20.5</v>
      </c>
      <c r="I258" s="74">
        <v>20.5</v>
      </c>
      <c r="J258" s="74">
        <v>0.89</v>
      </c>
      <c r="K258" s="74">
        <v>21.65</v>
      </c>
    </row>
    <row r="259" spans="1:11">
      <c r="A259" s="75">
        <v>44267.592361111114</v>
      </c>
      <c r="B259" s="74">
        <v>18.5</v>
      </c>
      <c r="C259" s="74">
        <v>25.2</v>
      </c>
      <c r="D259" s="74">
        <v>25.3</v>
      </c>
      <c r="E259" s="74">
        <v>51.5</v>
      </c>
      <c r="F259" s="74">
        <v>0</v>
      </c>
      <c r="G259" s="74">
        <v>25.2</v>
      </c>
      <c r="H259" s="74">
        <v>20.5</v>
      </c>
      <c r="I259" s="74">
        <v>20.5</v>
      </c>
      <c r="J259" s="74">
        <v>0.88</v>
      </c>
      <c r="K259" s="74">
        <v>21.18</v>
      </c>
    </row>
    <row r="260" spans="1:11">
      <c r="A260" s="75">
        <v>44267.593055555553</v>
      </c>
      <c r="B260" s="74">
        <v>18.5</v>
      </c>
      <c r="C260" s="74">
        <v>25.2</v>
      </c>
      <c r="D260" s="74">
        <v>25.3</v>
      </c>
      <c r="E260" s="74">
        <v>51.4</v>
      </c>
      <c r="F260" s="74">
        <v>0.01</v>
      </c>
      <c r="G260" s="74">
        <v>25.1</v>
      </c>
      <c r="H260" s="74">
        <v>20.5</v>
      </c>
      <c r="I260" s="74">
        <v>20.5</v>
      </c>
      <c r="J260" s="74">
        <v>0.86</v>
      </c>
      <c r="K260" s="74">
        <v>20.78</v>
      </c>
    </row>
    <row r="261" spans="1:11">
      <c r="A261" s="75">
        <v>44267.59375</v>
      </c>
      <c r="B261" s="74">
        <v>18.399999999999999</v>
      </c>
      <c r="C261" s="74">
        <v>25.1</v>
      </c>
      <c r="D261" s="74">
        <v>25.3</v>
      </c>
      <c r="E261" s="74">
        <v>51.4</v>
      </c>
      <c r="F261" s="74">
        <v>0</v>
      </c>
      <c r="G261" s="74">
        <v>25.1</v>
      </c>
      <c r="H261" s="74">
        <v>20.399999999999999</v>
      </c>
      <c r="I261" s="74">
        <v>20.399999999999999</v>
      </c>
      <c r="J261" s="74">
        <v>0.86</v>
      </c>
      <c r="K261" s="74">
        <v>20.78</v>
      </c>
    </row>
    <row r="262" spans="1:11">
      <c r="A262" s="75">
        <v>44267.594444444447</v>
      </c>
      <c r="B262" s="74">
        <v>18.399999999999999</v>
      </c>
      <c r="C262" s="74">
        <v>25.1</v>
      </c>
      <c r="D262" s="74">
        <v>25.2</v>
      </c>
      <c r="E262" s="74">
        <v>51.4</v>
      </c>
      <c r="F262" s="74">
        <v>0</v>
      </c>
      <c r="G262" s="74">
        <v>25</v>
      </c>
      <c r="H262" s="74">
        <v>20.399999999999999</v>
      </c>
      <c r="I262" s="74">
        <v>20.399999999999999</v>
      </c>
      <c r="J262" s="74">
        <v>0.84</v>
      </c>
      <c r="K262" s="74">
        <v>19.95</v>
      </c>
    </row>
    <row r="263" spans="1:11">
      <c r="A263" s="75">
        <v>44267.595138888886</v>
      </c>
      <c r="B263" s="74">
        <v>18.5</v>
      </c>
      <c r="C263" s="74">
        <v>25.1</v>
      </c>
      <c r="D263" s="74">
        <v>25.2</v>
      </c>
      <c r="E263" s="74">
        <v>51.7</v>
      </c>
      <c r="F263" s="74">
        <v>0</v>
      </c>
      <c r="G263" s="74">
        <v>25</v>
      </c>
      <c r="H263" s="74">
        <v>20.5</v>
      </c>
      <c r="I263" s="74">
        <v>20.5</v>
      </c>
      <c r="J263" s="74">
        <v>0.84</v>
      </c>
      <c r="K263" s="74">
        <v>20.03</v>
      </c>
    </row>
    <row r="264" spans="1:11">
      <c r="A264" s="75">
        <v>44267.595833333333</v>
      </c>
      <c r="B264" s="74">
        <v>18.600000000000001</v>
      </c>
      <c r="C264" s="74">
        <v>25.1</v>
      </c>
      <c r="D264" s="74">
        <v>25.3</v>
      </c>
      <c r="E264" s="74">
        <v>52.1</v>
      </c>
      <c r="F264" s="74">
        <v>0.01</v>
      </c>
      <c r="G264" s="74">
        <v>25</v>
      </c>
      <c r="H264" s="74">
        <v>20.5</v>
      </c>
      <c r="I264" s="74">
        <v>20.6</v>
      </c>
      <c r="J264" s="74">
        <v>0.86</v>
      </c>
      <c r="K264" s="74">
        <v>20.59</v>
      </c>
    </row>
    <row r="265" spans="1:11">
      <c r="A265" s="75">
        <v>44267.59652777778</v>
      </c>
      <c r="B265" s="74">
        <v>18.600000000000001</v>
      </c>
      <c r="C265" s="74">
        <v>25.1</v>
      </c>
      <c r="D265" s="74">
        <v>25.3</v>
      </c>
      <c r="E265" s="74">
        <v>52.1</v>
      </c>
      <c r="F265" s="74">
        <v>0.06</v>
      </c>
      <c r="G265" s="74">
        <v>25</v>
      </c>
      <c r="H265" s="74">
        <v>20.5</v>
      </c>
      <c r="I265" s="74">
        <v>20.6</v>
      </c>
      <c r="J265" s="74">
        <v>0.86</v>
      </c>
      <c r="K265" s="74">
        <v>20.59</v>
      </c>
    </row>
    <row r="266" spans="1:11">
      <c r="A266" s="75">
        <v>44267.597222222219</v>
      </c>
      <c r="B266" s="74">
        <v>18.5</v>
      </c>
      <c r="C266" s="74">
        <v>25.1</v>
      </c>
      <c r="D266" s="74">
        <v>25.3</v>
      </c>
      <c r="E266" s="74">
        <v>51.6</v>
      </c>
      <c r="F266" s="74">
        <v>0</v>
      </c>
      <c r="G266" s="74">
        <v>25</v>
      </c>
      <c r="H266" s="74">
        <v>20.5</v>
      </c>
      <c r="I266" s="74">
        <v>20.5</v>
      </c>
      <c r="J266" s="74">
        <v>0.86</v>
      </c>
      <c r="K266" s="74">
        <v>20.46</v>
      </c>
    </row>
    <row r="267" spans="1:11">
      <c r="A267" s="75">
        <v>44267.597916666666</v>
      </c>
      <c r="B267" s="74">
        <v>18.5</v>
      </c>
      <c r="C267" s="74">
        <v>25.1</v>
      </c>
      <c r="D267" s="74">
        <v>25.3</v>
      </c>
      <c r="E267" s="74">
        <v>51.5</v>
      </c>
      <c r="F267" s="74">
        <v>0</v>
      </c>
      <c r="G267" s="74">
        <v>25.1</v>
      </c>
      <c r="H267" s="74">
        <v>20.5</v>
      </c>
      <c r="I267" s="74">
        <v>20.5</v>
      </c>
      <c r="J267" s="74">
        <v>0.87</v>
      </c>
      <c r="K267" s="74">
        <v>20.8</v>
      </c>
    </row>
    <row r="268" spans="1:11">
      <c r="A268" s="75">
        <v>44267.598611111112</v>
      </c>
      <c r="B268" s="74">
        <v>18.5</v>
      </c>
      <c r="C268" s="74">
        <v>25.1</v>
      </c>
      <c r="D268" s="74">
        <v>25.3</v>
      </c>
      <c r="E268" s="74">
        <v>51.4</v>
      </c>
      <c r="F268" s="74">
        <v>0.04</v>
      </c>
      <c r="G268" s="74">
        <v>25</v>
      </c>
      <c r="H268" s="74">
        <v>20.5</v>
      </c>
      <c r="I268" s="74">
        <v>20.5</v>
      </c>
      <c r="J268" s="74">
        <v>0.85</v>
      </c>
      <c r="K268" s="74">
        <v>20.41</v>
      </c>
    </row>
    <row r="269" spans="1:11">
      <c r="A269" s="75">
        <v>44267.599305555559</v>
      </c>
      <c r="B269" s="74">
        <v>18.5</v>
      </c>
      <c r="C269" s="74">
        <v>25.1</v>
      </c>
      <c r="D269" s="74">
        <v>25.3</v>
      </c>
      <c r="E269" s="74">
        <v>51.4</v>
      </c>
      <c r="F269" s="74">
        <v>0</v>
      </c>
      <c r="G269" s="74">
        <v>25.1</v>
      </c>
      <c r="H269" s="74">
        <v>20.5</v>
      </c>
      <c r="I269" s="74">
        <v>20.5</v>
      </c>
      <c r="J269" s="74">
        <v>0.86</v>
      </c>
      <c r="K269" s="74">
        <v>20.78</v>
      </c>
    </row>
    <row r="270" spans="1:11">
      <c r="A270" s="75">
        <v>44267.6</v>
      </c>
      <c r="B270" s="74">
        <v>18.5</v>
      </c>
      <c r="C270" s="74">
        <v>25.1</v>
      </c>
      <c r="D270" s="74">
        <v>25.3</v>
      </c>
      <c r="E270" s="74">
        <v>51.5</v>
      </c>
      <c r="F270" s="74">
        <v>0</v>
      </c>
      <c r="G270" s="74">
        <v>25.1</v>
      </c>
      <c r="H270" s="74">
        <v>20.5</v>
      </c>
      <c r="I270" s="74">
        <v>20.5</v>
      </c>
      <c r="J270" s="74">
        <v>0.87</v>
      </c>
      <c r="K270" s="74">
        <v>20.8</v>
      </c>
    </row>
    <row r="271" spans="1:11">
      <c r="A271" s="75">
        <v>44267.600694444445</v>
      </c>
      <c r="B271" s="74">
        <v>18.5</v>
      </c>
      <c r="C271" s="74">
        <v>25.1</v>
      </c>
      <c r="D271" s="74">
        <v>25.3</v>
      </c>
      <c r="E271" s="74">
        <v>51.6</v>
      </c>
      <c r="F271" s="74">
        <v>0.02</v>
      </c>
      <c r="G271" s="74">
        <v>25</v>
      </c>
      <c r="H271" s="74">
        <v>20.5</v>
      </c>
      <c r="I271" s="74">
        <v>20.5</v>
      </c>
      <c r="J271" s="74">
        <v>0.86</v>
      </c>
      <c r="K271" s="74">
        <v>20.46</v>
      </c>
    </row>
    <row r="272" spans="1:11">
      <c r="A272" s="75">
        <v>44267.601388888892</v>
      </c>
      <c r="B272" s="74">
        <v>18.5</v>
      </c>
      <c r="C272" s="74">
        <v>25.1</v>
      </c>
      <c r="D272" s="74">
        <v>25.3</v>
      </c>
      <c r="E272" s="74">
        <v>51.7</v>
      </c>
      <c r="F272" s="74">
        <v>0</v>
      </c>
      <c r="G272" s="74">
        <v>25.1</v>
      </c>
      <c r="H272" s="74">
        <v>20.5</v>
      </c>
      <c r="I272" s="74">
        <v>20.5</v>
      </c>
      <c r="J272" s="74">
        <v>0.87</v>
      </c>
      <c r="K272" s="74">
        <v>20.85</v>
      </c>
    </row>
    <row r="273" spans="1:11">
      <c r="A273" s="75">
        <v>44267.602083333331</v>
      </c>
      <c r="B273" s="74">
        <v>18.5</v>
      </c>
      <c r="C273" s="74">
        <v>25.1</v>
      </c>
      <c r="D273" s="74">
        <v>25.3</v>
      </c>
      <c r="E273" s="74">
        <v>51.7</v>
      </c>
      <c r="F273" s="74">
        <v>0</v>
      </c>
      <c r="G273" s="74">
        <v>25.1</v>
      </c>
      <c r="H273" s="74">
        <v>20.5</v>
      </c>
      <c r="I273" s="74">
        <v>20.5</v>
      </c>
      <c r="J273" s="74">
        <v>0.87</v>
      </c>
      <c r="K273" s="74">
        <v>20.85</v>
      </c>
    </row>
    <row r="274" spans="1:11">
      <c r="A274" s="75">
        <v>44267.602777777778</v>
      </c>
      <c r="B274" s="74">
        <v>18.5</v>
      </c>
      <c r="C274" s="74">
        <v>25.1</v>
      </c>
      <c r="D274" s="74">
        <v>25.3</v>
      </c>
      <c r="E274" s="74">
        <v>51.6</v>
      </c>
      <c r="F274" s="74">
        <v>0</v>
      </c>
      <c r="G274" s="74">
        <v>25.1</v>
      </c>
      <c r="H274" s="74">
        <v>20.5</v>
      </c>
      <c r="I274" s="74">
        <v>20.5</v>
      </c>
      <c r="J274" s="74">
        <v>0.87</v>
      </c>
      <c r="K274" s="74">
        <v>20.83</v>
      </c>
    </row>
    <row r="275" spans="1:11">
      <c r="A275" s="75">
        <v>44267.603472222225</v>
      </c>
      <c r="B275" s="74">
        <v>18.399999999999999</v>
      </c>
      <c r="C275" s="74">
        <v>25.1</v>
      </c>
      <c r="D275" s="74">
        <v>25.3</v>
      </c>
      <c r="E275" s="74">
        <v>51.2</v>
      </c>
      <c r="F275" s="74">
        <v>0.01</v>
      </c>
      <c r="G275" s="74">
        <v>25.1</v>
      </c>
      <c r="H275" s="74">
        <v>20.399999999999999</v>
      </c>
      <c r="I275" s="74">
        <v>20.399999999999999</v>
      </c>
      <c r="J275" s="74">
        <v>0.86</v>
      </c>
      <c r="K275" s="74">
        <v>20.72</v>
      </c>
    </row>
    <row r="276" spans="1:11">
      <c r="A276" s="75">
        <v>44267.604166666664</v>
      </c>
      <c r="B276" s="74">
        <v>18.5</v>
      </c>
      <c r="C276" s="74">
        <v>25.1</v>
      </c>
      <c r="D276" s="74">
        <v>25.3</v>
      </c>
      <c r="E276" s="74">
        <v>51.5</v>
      </c>
      <c r="F276" s="74">
        <v>0</v>
      </c>
      <c r="G276" s="74">
        <v>25.1</v>
      </c>
      <c r="H276" s="74">
        <v>20.5</v>
      </c>
      <c r="I276" s="74">
        <v>20.5</v>
      </c>
      <c r="J276" s="74">
        <v>0.87</v>
      </c>
      <c r="K276" s="74">
        <v>20.8</v>
      </c>
    </row>
    <row r="277" spans="1:11">
      <c r="A277" s="75">
        <v>44267.604861111111</v>
      </c>
      <c r="B277" s="74">
        <v>18.5</v>
      </c>
      <c r="C277" s="74">
        <v>25.1</v>
      </c>
      <c r="D277" s="74">
        <v>25.3</v>
      </c>
      <c r="E277" s="74">
        <v>51.4</v>
      </c>
      <c r="F277" s="74">
        <v>0</v>
      </c>
      <c r="G277" s="74">
        <v>25.1</v>
      </c>
      <c r="H277" s="74">
        <v>20.5</v>
      </c>
      <c r="I277" s="74">
        <v>20.5</v>
      </c>
      <c r="J277" s="74">
        <v>0.86</v>
      </c>
      <c r="K277" s="74">
        <v>20.78</v>
      </c>
    </row>
    <row r="278" spans="1:11">
      <c r="A278" s="75">
        <v>44267.605555555558</v>
      </c>
      <c r="B278" s="74">
        <v>18.5</v>
      </c>
      <c r="C278" s="74">
        <v>25.1</v>
      </c>
      <c r="D278" s="74">
        <v>25.3</v>
      </c>
      <c r="E278" s="74">
        <v>51.5</v>
      </c>
      <c r="F278" s="74">
        <v>0.01</v>
      </c>
      <c r="G278" s="74">
        <v>25.1</v>
      </c>
      <c r="H278" s="74">
        <v>20.5</v>
      </c>
      <c r="I278" s="74">
        <v>20.5</v>
      </c>
      <c r="J278" s="74">
        <v>0.87</v>
      </c>
      <c r="K278" s="74">
        <v>20.8</v>
      </c>
    </row>
    <row r="279" spans="1:11">
      <c r="A279" s="75">
        <v>44267.606249999997</v>
      </c>
      <c r="B279" s="74">
        <v>18.5</v>
      </c>
      <c r="C279" s="74">
        <v>25.1</v>
      </c>
      <c r="D279" s="74">
        <v>25.3</v>
      </c>
      <c r="E279" s="74">
        <v>51.6</v>
      </c>
      <c r="F279" s="74">
        <v>0</v>
      </c>
      <c r="G279" s="74">
        <v>25.1</v>
      </c>
      <c r="H279" s="74">
        <v>20.5</v>
      </c>
      <c r="I279" s="74">
        <v>20.5</v>
      </c>
      <c r="J279" s="74">
        <v>0.87</v>
      </c>
      <c r="K279" s="74">
        <v>20.83</v>
      </c>
    </row>
    <row r="280" spans="1:11">
      <c r="A280" s="75">
        <v>44267.606944444444</v>
      </c>
      <c r="B280" s="74">
        <v>18.5</v>
      </c>
      <c r="C280" s="74">
        <v>25.1</v>
      </c>
      <c r="D280" s="74">
        <v>25.3</v>
      </c>
      <c r="E280" s="74">
        <v>51.6</v>
      </c>
      <c r="F280" s="74">
        <v>0</v>
      </c>
      <c r="G280" s="74">
        <v>25.1</v>
      </c>
      <c r="H280" s="74">
        <v>20.5</v>
      </c>
      <c r="I280" s="74">
        <v>20.5</v>
      </c>
      <c r="J280" s="74">
        <v>0.87</v>
      </c>
      <c r="K280" s="74">
        <v>20.83</v>
      </c>
    </row>
    <row r="281" spans="1:11">
      <c r="A281" s="75">
        <v>44267.607638888891</v>
      </c>
      <c r="B281" s="74">
        <v>18.5</v>
      </c>
      <c r="C281" s="74">
        <v>25.1</v>
      </c>
      <c r="D281" s="74">
        <v>25.3</v>
      </c>
      <c r="E281" s="74">
        <v>51.5</v>
      </c>
      <c r="F281" s="74">
        <v>0</v>
      </c>
      <c r="G281" s="74">
        <v>25.1</v>
      </c>
      <c r="H281" s="74">
        <v>20.5</v>
      </c>
      <c r="I281" s="74">
        <v>20.5</v>
      </c>
      <c r="J281" s="74">
        <v>0.87</v>
      </c>
      <c r="K281" s="74">
        <v>20.8</v>
      </c>
    </row>
    <row r="282" spans="1:11">
      <c r="A282" s="75">
        <v>44267.60833333333</v>
      </c>
      <c r="B282" s="74">
        <v>18.600000000000001</v>
      </c>
      <c r="C282" s="74">
        <v>25.1</v>
      </c>
      <c r="D282" s="74">
        <v>25.4</v>
      </c>
      <c r="E282" s="74">
        <v>51.6</v>
      </c>
      <c r="F282" s="74">
        <v>0</v>
      </c>
      <c r="G282" s="74">
        <v>25.1</v>
      </c>
      <c r="H282" s="74">
        <v>20.6</v>
      </c>
      <c r="I282" s="74">
        <v>20.6</v>
      </c>
      <c r="J282" s="74">
        <v>0.88</v>
      </c>
      <c r="K282" s="74">
        <v>21.29</v>
      </c>
    </row>
    <row r="283" spans="1:11">
      <c r="A283" s="75">
        <v>44267.609027777777</v>
      </c>
      <c r="B283" s="74">
        <v>18.600000000000001</v>
      </c>
      <c r="C283" s="74">
        <v>25.2</v>
      </c>
      <c r="D283" s="74">
        <v>25.4</v>
      </c>
      <c r="E283" s="74">
        <v>51.7</v>
      </c>
      <c r="F283" s="74">
        <v>0.01</v>
      </c>
      <c r="G283" s="74">
        <v>25.1</v>
      </c>
      <c r="H283" s="74">
        <v>20.6</v>
      </c>
      <c r="I283" s="74">
        <v>20.6</v>
      </c>
      <c r="J283" s="74">
        <v>0.88</v>
      </c>
      <c r="K283" s="74">
        <v>21.32</v>
      </c>
    </row>
    <row r="284" spans="1:11">
      <c r="A284" s="75">
        <v>44267.609722222223</v>
      </c>
      <c r="B284" s="74">
        <v>18.600000000000001</v>
      </c>
      <c r="C284" s="74">
        <v>25.2</v>
      </c>
      <c r="D284" s="74">
        <v>25.4</v>
      </c>
      <c r="E284" s="74">
        <v>51.6</v>
      </c>
      <c r="F284" s="74">
        <v>0</v>
      </c>
      <c r="G284" s="74">
        <v>25.1</v>
      </c>
      <c r="H284" s="74">
        <v>20.6</v>
      </c>
      <c r="I284" s="74">
        <v>20.6</v>
      </c>
      <c r="J284" s="74">
        <v>0.88</v>
      </c>
      <c r="K284" s="74">
        <v>21.29</v>
      </c>
    </row>
    <row r="285" spans="1:11">
      <c r="A285" s="75">
        <v>44267.61041666667</v>
      </c>
      <c r="B285" s="74">
        <v>18.600000000000001</v>
      </c>
      <c r="C285" s="74">
        <v>25.2</v>
      </c>
      <c r="D285" s="74">
        <v>25.4</v>
      </c>
      <c r="E285" s="74">
        <v>51.7</v>
      </c>
      <c r="F285" s="74">
        <v>0</v>
      </c>
      <c r="G285" s="74">
        <v>25.1</v>
      </c>
      <c r="H285" s="74">
        <v>20.6</v>
      </c>
      <c r="I285" s="74">
        <v>20.6</v>
      </c>
      <c r="J285" s="74">
        <v>0.88</v>
      </c>
      <c r="K285" s="74">
        <v>21.32</v>
      </c>
    </row>
    <row r="286" spans="1:11">
      <c r="A286" s="75">
        <v>44267.611111111109</v>
      </c>
      <c r="B286" s="74">
        <v>18.5</v>
      </c>
      <c r="C286" s="74">
        <v>25.2</v>
      </c>
      <c r="D286" s="74">
        <v>25.3</v>
      </c>
      <c r="E286" s="74">
        <v>51.7</v>
      </c>
      <c r="F286" s="74">
        <v>0</v>
      </c>
      <c r="G286" s="74">
        <v>25.1</v>
      </c>
      <c r="H286" s="74">
        <v>20.5</v>
      </c>
      <c r="I286" s="74">
        <v>20.5</v>
      </c>
      <c r="J286" s="74">
        <v>0.87</v>
      </c>
      <c r="K286" s="74">
        <v>20.85</v>
      </c>
    </row>
    <row r="287" spans="1:11">
      <c r="A287" s="75">
        <v>44267.611805555556</v>
      </c>
      <c r="B287" s="74">
        <v>18.600000000000001</v>
      </c>
      <c r="C287" s="74">
        <v>25.2</v>
      </c>
      <c r="D287" s="74">
        <v>25.4</v>
      </c>
      <c r="E287" s="74">
        <v>51.8</v>
      </c>
      <c r="F287" s="74">
        <v>0</v>
      </c>
      <c r="G287" s="74">
        <v>25.1</v>
      </c>
      <c r="H287" s="74">
        <v>20.6</v>
      </c>
      <c r="I287" s="74">
        <v>20.6</v>
      </c>
      <c r="J287" s="74">
        <v>0.88</v>
      </c>
      <c r="K287" s="74">
        <v>21.35</v>
      </c>
    </row>
    <row r="288" spans="1:11">
      <c r="A288" s="75">
        <v>44267.612500000003</v>
      </c>
      <c r="B288" s="74">
        <v>18.5</v>
      </c>
      <c r="C288" s="74">
        <v>25.2</v>
      </c>
      <c r="D288" s="74">
        <v>25.3</v>
      </c>
      <c r="E288" s="74">
        <v>51.5</v>
      </c>
      <c r="F288" s="74">
        <v>0</v>
      </c>
      <c r="G288" s="74">
        <v>25.1</v>
      </c>
      <c r="H288" s="74">
        <v>20.5</v>
      </c>
      <c r="I288" s="74">
        <v>20.5</v>
      </c>
      <c r="J288" s="74">
        <v>0.87</v>
      </c>
      <c r="K288" s="74">
        <v>20.8</v>
      </c>
    </row>
    <row r="289" spans="1:11">
      <c r="A289" s="75">
        <v>44267.613194444442</v>
      </c>
      <c r="B289" s="74">
        <v>18.5</v>
      </c>
      <c r="C289" s="74">
        <v>25.1</v>
      </c>
      <c r="D289" s="74">
        <v>25.3</v>
      </c>
      <c r="E289" s="74">
        <v>51.5</v>
      </c>
      <c r="F289" s="74">
        <v>0</v>
      </c>
      <c r="G289" s="74">
        <v>25.1</v>
      </c>
      <c r="H289" s="74">
        <v>20.5</v>
      </c>
      <c r="I289" s="74">
        <v>20.5</v>
      </c>
      <c r="J289" s="74">
        <v>0.87</v>
      </c>
      <c r="K289" s="74">
        <v>20.8</v>
      </c>
    </row>
    <row r="290" spans="1:11">
      <c r="A290" s="75">
        <v>44267.613888888889</v>
      </c>
      <c r="B290" s="74">
        <v>18.399999999999999</v>
      </c>
      <c r="C290" s="74">
        <v>25.1</v>
      </c>
      <c r="D290" s="74">
        <v>25.3</v>
      </c>
      <c r="E290" s="74">
        <v>51.2</v>
      </c>
      <c r="F290" s="74">
        <v>0</v>
      </c>
      <c r="G290" s="74">
        <v>25.1</v>
      </c>
      <c r="H290" s="74">
        <v>20.399999999999999</v>
      </c>
      <c r="I290" s="74">
        <v>20.399999999999999</v>
      </c>
      <c r="J290" s="74">
        <v>0.86</v>
      </c>
      <c r="K290" s="74">
        <v>20.72</v>
      </c>
    </row>
    <row r="291" spans="1:11">
      <c r="A291" s="75">
        <v>44267.614583333336</v>
      </c>
      <c r="B291" s="74">
        <v>18.5</v>
      </c>
      <c r="C291" s="74">
        <v>25.1</v>
      </c>
      <c r="D291" s="74">
        <v>25.4</v>
      </c>
      <c r="E291" s="74">
        <v>51.4</v>
      </c>
      <c r="F291" s="74">
        <v>0</v>
      </c>
      <c r="G291" s="74">
        <v>25.1</v>
      </c>
      <c r="H291" s="74">
        <v>20.5</v>
      </c>
      <c r="I291" s="74">
        <v>20.5</v>
      </c>
      <c r="J291" s="74">
        <v>0.88</v>
      </c>
      <c r="K291" s="74">
        <v>21.24</v>
      </c>
    </row>
    <row r="292" spans="1:11">
      <c r="A292" s="75">
        <v>44267.615277777775</v>
      </c>
      <c r="B292" s="74">
        <v>18.5</v>
      </c>
      <c r="C292" s="74">
        <v>25.2</v>
      </c>
      <c r="D292" s="74">
        <v>25.4</v>
      </c>
      <c r="E292" s="74">
        <v>51.6</v>
      </c>
      <c r="F292" s="74">
        <v>0.02</v>
      </c>
      <c r="G292" s="74">
        <v>25.1</v>
      </c>
      <c r="H292" s="74">
        <v>20.5</v>
      </c>
      <c r="I292" s="74">
        <v>20.5</v>
      </c>
      <c r="J292" s="74">
        <v>0.88</v>
      </c>
      <c r="K292" s="74">
        <v>21.29</v>
      </c>
    </row>
    <row r="293" spans="1:11">
      <c r="A293" s="75">
        <v>44267.615972222222</v>
      </c>
      <c r="B293" s="74">
        <v>18.600000000000001</v>
      </c>
      <c r="C293" s="74">
        <v>25.2</v>
      </c>
      <c r="D293" s="74">
        <v>25.4</v>
      </c>
      <c r="E293" s="74">
        <v>51.6</v>
      </c>
      <c r="F293" s="74">
        <v>0</v>
      </c>
      <c r="G293" s="74">
        <v>25.1</v>
      </c>
      <c r="H293" s="74">
        <v>20.6</v>
      </c>
      <c r="I293" s="74">
        <v>20.6</v>
      </c>
      <c r="J293" s="74">
        <v>0.88</v>
      </c>
      <c r="K293" s="74">
        <v>21.29</v>
      </c>
    </row>
    <row r="294" spans="1:11">
      <c r="A294" s="75">
        <v>44267.616666666669</v>
      </c>
      <c r="B294" s="74">
        <v>18.5</v>
      </c>
      <c r="C294" s="74">
        <v>25.2</v>
      </c>
      <c r="D294" s="74">
        <v>25.4</v>
      </c>
      <c r="E294" s="74">
        <v>51.5</v>
      </c>
      <c r="F294" s="74">
        <v>0</v>
      </c>
      <c r="G294" s="74">
        <v>25.1</v>
      </c>
      <c r="H294" s="74">
        <v>20.5</v>
      </c>
      <c r="I294" s="74">
        <v>20.5</v>
      </c>
      <c r="J294" s="74">
        <v>0.88</v>
      </c>
      <c r="K294" s="74">
        <v>21.27</v>
      </c>
    </row>
    <row r="295" spans="1:11">
      <c r="A295" s="75">
        <v>44267.617361111108</v>
      </c>
      <c r="B295" s="74">
        <v>18.5</v>
      </c>
      <c r="C295" s="74">
        <v>25.2</v>
      </c>
      <c r="D295" s="74">
        <v>25.4</v>
      </c>
      <c r="E295" s="74">
        <v>51.3</v>
      </c>
      <c r="F295" s="74">
        <v>0</v>
      </c>
      <c r="G295" s="74">
        <v>25.1</v>
      </c>
      <c r="H295" s="74">
        <v>20.5</v>
      </c>
      <c r="I295" s="74">
        <v>20.5</v>
      </c>
      <c r="J295" s="74">
        <v>0.88</v>
      </c>
      <c r="K295" s="74">
        <v>21.21</v>
      </c>
    </row>
    <row r="296" spans="1:11">
      <c r="A296" s="75">
        <v>44267.618055555555</v>
      </c>
      <c r="B296" s="74">
        <v>18.5</v>
      </c>
      <c r="C296" s="74">
        <v>25.2</v>
      </c>
      <c r="D296" s="74">
        <v>25.4</v>
      </c>
      <c r="E296" s="74">
        <v>51.5</v>
      </c>
      <c r="F296" s="74">
        <v>0</v>
      </c>
      <c r="G296" s="74">
        <v>25.1</v>
      </c>
      <c r="H296" s="74">
        <v>20.5</v>
      </c>
      <c r="I296" s="74">
        <v>20.5</v>
      </c>
      <c r="J296" s="74">
        <v>0.88</v>
      </c>
      <c r="K296" s="74">
        <v>21.27</v>
      </c>
    </row>
    <row r="297" spans="1:11">
      <c r="A297" s="75">
        <v>44267.618750000001</v>
      </c>
      <c r="B297" s="74">
        <v>18.5</v>
      </c>
      <c r="C297" s="74">
        <v>25.1</v>
      </c>
      <c r="D297" s="74">
        <v>25.4</v>
      </c>
      <c r="E297" s="74">
        <v>51.5</v>
      </c>
      <c r="F297" s="74">
        <v>0</v>
      </c>
      <c r="G297" s="74">
        <v>25.1</v>
      </c>
      <c r="H297" s="74">
        <v>20.5</v>
      </c>
      <c r="I297" s="74">
        <v>20.5</v>
      </c>
      <c r="J297" s="74">
        <v>0.88</v>
      </c>
      <c r="K297" s="74">
        <v>21.27</v>
      </c>
    </row>
    <row r="298" spans="1:11">
      <c r="A298" s="75">
        <v>44267.619444444441</v>
      </c>
      <c r="B298" s="74">
        <v>18.5</v>
      </c>
      <c r="C298" s="74">
        <v>25.1</v>
      </c>
      <c r="D298" s="74">
        <v>25.3</v>
      </c>
      <c r="E298" s="74">
        <v>51.7</v>
      </c>
      <c r="F298" s="74">
        <v>0</v>
      </c>
      <c r="G298" s="74">
        <v>25.1</v>
      </c>
      <c r="H298" s="74">
        <v>20.5</v>
      </c>
      <c r="I298" s="74">
        <v>20.5</v>
      </c>
      <c r="J298" s="74">
        <v>0.87</v>
      </c>
      <c r="K298" s="74">
        <v>20.85</v>
      </c>
    </row>
    <row r="299" spans="1:11">
      <c r="A299" s="75">
        <v>44267.620138888888</v>
      </c>
      <c r="B299" s="74">
        <v>18.600000000000001</v>
      </c>
      <c r="C299" s="74">
        <v>25.1</v>
      </c>
      <c r="D299" s="74">
        <v>25.3</v>
      </c>
      <c r="E299" s="74">
        <v>51.6</v>
      </c>
      <c r="F299" s="74">
        <v>0</v>
      </c>
      <c r="G299" s="74">
        <v>25.1</v>
      </c>
      <c r="H299" s="74">
        <v>20.6</v>
      </c>
      <c r="I299" s="74">
        <v>20.6</v>
      </c>
      <c r="J299" s="74">
        <v>0.87</v>
      </c>
      <c r="K299" s="74">
        <v>20.83</v>
      </c>
    </row>
    <row r="300" spans="1:11">
      <c r="A300" s="75">
        <v>44267.620833333334</v>
      </c>
      <c r="B300" s="74">
        <v>18.5</v>
      </c>
      <c r="C300" s="74">
        <v>25.1</v>
      </c>
      <c r="D300" s="74">
        <v>25.4</v>
      </c>
      <c r="E300" s="74">
        <v>51.6</v>
      </c>
      <c r="F300" s="74">
        <v>0</v>
      </c>
      <c r="G300" s="74">
        <v>25.1</v>
      </c>
      <c r="H300" s="74">
        <v>20.5</v>
      </c>
      <c r="I300" s="74">
        <v>20.5</v>
      </c>
      <c r="J300" s="74">
        <v>0.88</v>
      </c>
      <c r="K300" s="74">
        <v>21.29</v>
      </c>
    </row>
    <row r="301" spans="1:11">
      <c r="A301" s="75">
        <v>44267.621527777781</v>
      </c>
      <c r="B301" s="74">
        <v>18.5</v>
      </c>
      <c r="C301" s="74">
        <v>25.2</v>
      </c>
      <c r="D301" s="74">
        <v>25.4</v>
      </c>
      <c r="E301" s="74">
        <v>51.4</v>
      </c>
      <c r="F301" s="74">
        <v>0</v>
      </c>
      <c r="G301" s="74">
        <v>25.1</v>
      </c>
      <c r="H301" s="74">
        <v>20.5</v>
      </c>
      <c r="I301" s="74">
        <v>20.5</v>
      </c>
      <c r="J301" s="74">
        <v>0.88</v>
      </c>
      <c r="K301" s="74">
        <v>21.24</v>
      </c>
    </row>
    <row r="302" spans="1:11">
      <c r="A302" s="75">
        <v>44267.62222222222</v>
      </c>
      <c r="B302" s="74">
        <v>18.399999999999999</v>
      </c>
      <c r="C302" s="74">
        <v>25.2</v>
      </c>
      <c r="D302" s="74">
        <v>25.4</v>
      </c>
      <c r="E302" s="74">
        <v>50.2</v>
      </c>
      <c r="F302" s="74">
        <v>0.05</v>
      </c>
      <c r="G302" s="74">
        <v>25</v>
      </c>
      <c r="H302" s="74">
        <v>20.399999999999999</v>
      </c>
      <c r="I302" s="74">
        <v>20.5</v>
      </c>
      <c r="J302" s="74">
        <v>0.86</v>
      </c>
      <c r="K302" s="74">
        <v>20.55</v>
      </c>
    </row>
    <row r="303" spans="1:11">
      <c r="A303" s="75">
        <v>44267.622916666667</v>
      </c>
      <c r="B303" s="74">
        <v>18.399999999999999</v>
      </c>
      <c r="C303" s="74">
        <v>25.2</v>
      </c>
      <c r="D303" s="74">
        <v>25.4</v>
      </c>
      <c r="E303" s="74">
        <v>50.8</v>
      </c>
      <c r="F303" s="74">
        <v>0</v>
      </c>
      <c r="G303" s="74">
        <v>25.1</v>
      </c>
      <c r="H303" s="74">
        <v>20.399999999999999</v>
      </c>
      <c r="I303" s="74">
        <v>20.5</v>
      </c>
      <c r="J303" s="74">
        <v>0.87</v>
      </c>
      <c r="K303" s="74">
        <v>21.08</v>
      </c>
    </row>
    <row r="304" spans="1:11">
      <c r="A304" s="75">
        <v>44267.623611111114</v>
      </c>
      <c r="B304" s="74">
        <v>18.7</v>
      </c>
      <c r="C304" s="74">
        <v>25.2</v>
      </c>
      <c r="D304" s="74">
        <v>25.4</v>
      </c>
      <c r="E304" s="74">
        <v>52.4</v>
      </c>
      <c r="F304" s="74">
        <v>0.35</v>
      </c>
      <c r="G304" s="74">
        <v>24.8</v>
      </c>
      <c r="H304" s="74">
        <v>20.6</v>
      </c>
      <c r="I304" s="74">
        <v>20.7</v>
      </c>
      <c r="J304" s="74">
        <v>0.59</v>
      </c>
      <c r="K304" s="74">
        <v>12.31</v>
      </c>
    </row>
    <row r="305" spans="1:11">
      <c r="A305" s="75">
        <v>44267.624305555553</v>
      </c>
      <c r="B305" s="74">
        <v>18.7</v>
      </c>
      <c r="C305" s="74">
        <v>25.2</v>
      </c>
      <c r="D305" s="74">
        <v>25.4</v>
      </c>
      <c r="E305" s="74">
        <v>52.2</v>
      </c>
      <c r="F305" s="74">
        <v>0.02</v>
      </c>
      <c r="G305" s="74">
        <v>25.1</v>
      </c>
      <c r="H305" s="74">
        <v>20.7</v>
      </c>
      <c r="I305" s="74">
        <v>20.7</v>
      </c>
      <c r="J305" s="74">
        <v>0.88</v>
      </c>
      <c r="K305" s="74">
        <v>21.46</v>
      </c>
    </row>
    <row r="306" spans="1:11">
      <c r="A306" s="75">
        <v>44267.625</v>
      </c>
      <c r="B306" s="74">
        <v>18.600000000000001</v>
      </c>
      <c r="C306" s="74">
        <v>25.2</v>
      </c>
      <c r="D306" s="74">
        <v>25.4</v>
      </c>
      <c r="E306" s="74">
        <v>51.6</v>
      </c>
      <c r="F306" s="74">
        <v>0</v>
      </c>
      <c r="G306" s="74">
        <v>25.2</v>
      </c>
      <c r="H306" s="74">
        <v>20.6</v>
      </c>
      <c r="I306" s="74">
        <v>20.6</v>
      </c>
      <c r="J306" s="74">
        <v>0.89</v>
      </c>
      <c r="K306" s="74">
        <v>21.67</v>
      </c>
    </row>
    <row r="307" spans="1:11">
      <c r="A307" s="75">
        <v>44267.625694444447</v>
      </c>
      <c r="B307" s="74">
        <v>18.5</v>
      </c>
      <c r="C307" s="74">
        <v>25.2</v>
      </c>
      <c r="D307" s="74">
        <v>25.4</v>
      </c>
      <c r="E307" s="74">
        <v>51</v>
      </c>
      <c r="F307" s="74">
        <v>0</v>
      </c>
      <c r="G307" s="74">
        <v>25.2</v>
      </c>
      <c r="H307" s="74">
        <v>20.5</v>
      </c>
      <c r="I307" s="74">
        <v>20.5</v>
      </c>
      <c r="J307" s="74">
        <v>0.88</v>
      </c>
      <c r="K307" s="74">
        <v>21.51</v>
      </c>
    </row>
    <row r="308" spans="1:11">
      <c r="A308" s="75">
        <v>44267.626388888886</v>
      </c>
      <c r="B308" s="74">
        <v>18.600000000000001</v>
      </c>
      <c r="C308" s="74">
        <v>25.2</v>
      </c>
      <c r="D308" s="74">
        <v>25.4</v>
      </c>
      <c r="E308" s="74">
        <v>51.3</v>
      </c>
      <c r="F308" s="74">
        <v>0</v>
      </c>
      <c r="G308" s="74">
        <v>25.2</v>
      </c>
      <c r="H308" s="74">
        <v>20.6</v>
      </c>
      <c r="I308" s="74">
        <v>20.6</v>
      </c>
      <c r="J308" s="74">
        <v>0.89</v>
      </c>
      <c r="K308" s="74">
        <v>21.59</v>
      </c>
    </row>
    <row r="309" spans="1:11">
      <c r="A309" s="75">
        <v>44267.627083333333</v>
      </c>
      <c r="B309" s="74">
        <v>18.600000000000001</v>
      </c>
      <c r="C309" s="74">
        <v>25.2</v>
      </c>
      <c r="D309" s="74">
        <v>25.4</v>
      </c>
      <c r="E309" s="74">
        <v>51.8</v>
      </c>
      <c r="F309" s="74">
        <v>0</v>
      </c>
      <c r="G309" s="74">
        <v>25.2</v>
      </c>
      <c r="H309" s="74">
        <v>20.6</v>
      </c>
      <c r="I309" s="74">
        <v>20.6</v>
      </c>
      <c r="J309" s="74">
        <v>0.89</v>
      </c>
      <c r="K309" s="74">
        <v>21.73</v>
      </c>
    </row>
    <row r="310" spans="1:11">
      <c r="A310" s="75">
        <v>44267.62777777778</v>
      </c>
      <c r="B310" s="74">
        <v>18.5</v>
      </c>
      <c r="C310" s="74">
        <v>25.2</v>
      </c>
      <c r="D310" s="74">
        <v>25.4</v>
      </c>
      <c r="E310" s="74">
        <v>51.5</v>
      </c>
      <c r="F310" s="74">
        <v>0</v>
      </c>
      <c r="G310" s="74">
        <v>25.2</v>
      </c>
      <c r="H310" s="74">
        <v>20.5</v>
      </c>
      <c r="I310" s="74">
        <v>20.5</v>
      </c>
      <c r="J310" s="74">
        <v>0.89</v>
      </c>
      <c r="K310" s="74">
        <v>21.65</v>
      </c>
    </row>
    <row r="311" spans="1:11">
      <c r="A311" s="75">
        <v>44267.628472222219</v>
      </c>
      <c r="B311" s="74">
        <v>18.600000000000001</v>
      </c>
      <c r="C311" s="74">
        <v>25.2</v>
      </c>
      <c r="D311" s="74">
        <v>25.4</v>
      </c>
      <c r="E311" s="74">
        <v>51.5</v>
      </c>
      <c r="F311" s="74">
        <v>0</v>
      </c>
      <c r="G311" s="74">
        <v>25.1</v>
      </c>
      <c r="H311" s="74">
        <v>20.6</v>
      </c>
      <c r="I311" s="74">
        <v>20.6</v>
      </c>
      <c r="J311" s="74">
        <v>0.88</v>
      </c>
      <c r="K311" s="74">
        <v>21.27</v>
      </c>
    </row>
    <row r="312" spans="1:11">
      <c r="A312" s="75">
        <v>44267.629166666666</v>
      </c>
      <c r="B312" s="74">
        <v>18.600000000000001</v>
      </c>
      <c r="C312" s="74">
        <v>25.2</v>
      </c>
      <c r="D312" s="74">
        <v>25.4</v>
      </c>
      <c r="E312" s="74">
        <v>52.1</v>
      </c>
      <c r="F312" s="74">
        <v>0.02</v>
      </c>
      <c r="G312" s="74">
        <v>25.1</v>
      </c>
      <c r="H312" s="74">
        <v>20.6</v>
      </c>
      <c r="I312" s="74">
        <v>20.6</v>
      </c>
      <c r="J312" s="74">
        <v>0.88</v>
      </c>
      <c r="K312" s="74">
        <v>21.43</v>
      </c>
    </row>
    <row r="313" spans="1:11">
      <c r="A313" s="75">
        <v>44267.629861111112</v>
      </c>
      <c r="B313" s="74">
        <v>18.600000000000001</v>
      </c>
      <c r="C313" s="74">
        <v>25.2</v>
      </c>
      <c r="D313" s="74">
        <v>25.4</v>
      </c>
      <c r="E313" s="74">
        <v>51.9</v>
      </c>
      <c r="F313" s="74">
        <v>0</v>
      </c>
      <c r="G313" s="74">
        <v>25.1</v>
      </c>
      <c r="H313" s="74">
        <v>20.6</v>
      </c>
      <c r="I313" s="74">
        <v>20.6</v>
      </c>
      <c r="J313" s="74">
        <v>0.88</v>
      </c>
      <c r="K313" s="74">
        <v>21.37</v>
      </c>
    </row>
    <row r="314" spans="1:11">
      <c r="A314" s="75">
        <v>44267.630555555559</v>
      </c>
      <c r="B314" s="74">
        <v>18.5</v>
      </c>
      <c r="C314" s="74">
        <v>25.2</v>
      </c>
      <c r="D314" s="74">
        <v>25.3</v>
      </c>
      <c r="E314" s="74">
        <v>51.8</v>
      </c>
      <c r="F314" s="74">
        <v>0.01</v>
      </c>
      <c r="G314" s="74">
        <v>25.1</v>
      </c>
      <c r="H314" s="74">
        <v>20.5</v>
      </c>
      <c r="I314" s="74">
        <v>20.5</v>
      </c>
      <c r="J314" s="74">
        <v>0.87</v>
      </c>
      <c r="K314" s="74">
        <v>20.88</v>
      </c>
    </row>
    <row r="315" spans="1:11">
      <c r="A315" s="75">
        <v>44267.631249999999</v>
      </c>
      <c r="B315" s="74">
        <v>18.5</v>
      </c>
      <c r="C315" s="74">
        <v>25.2</v>
      </c>
      <c r="D315" s="74">
        <v>25.3</v>
      </c>
      <c r="E315" s="74">
        <v>51.4</v>
      </c>
      <c r="F315" s="74">
        <v>0</v>
      </c>
      <c r="G315" s="74">
        <v>25.1</v>
      </c>
      <c r="H315" s="74">
        <v>20.5</v>
      </c>
      <c r="I315" s="74">
        <v>20.5</v>
      </c>
      <c r="J315" s="74">
        <v>0.86</v>
      </c>
      <c r="K315" s="74">
        <v>20.78</v>
      </c>
    </row>
    <row r="316" spans="1:11">
      <c r="A316" s="75">
        <v>44267.631944444445</v>
      </c>
      <c r="B316" s="74">
        <v>18.399999999999999</v>
      </c>
      <c r="C316" s="74">
        <v>25.2</v>
      </c>
      <c r="D316" s="74">
        <v>25.3</v>
      </c>
      <c r="E316" s="74">
        <v>51.1</v>
      </c>
      <c r="F316" s="74">
        <v>0.02</v>
      </c>
      <c r="G316" s="74">
        <v>25.1</v>
      </c>
      <c r="H316" s="74">
        <v>20.399999999999999</v>
      </c>
      <c r="I316" s="74">
        <v>20.399999999999999</v>
      </c>
      <c r="J316" s="74">
        <v>0.86</v>
      </c>
      <c r="K316" s="74">
        <v>20.7</v>
      </c>
    </row>
    <row r="317" spans="1:11">
      <c r="A317" s="75">
        <v>44267.632638888892</v>
      </c>
      <c r="B317" s="74">
        <v>18.3</v>
      </c>
      <c r="C317" s="74">
        <v>25.2</v>
      </c>
      <c r="D317" s="74">
        <v>25.3</v>
      </c>
      <c r="E317" s="74">
        <v>50.5</v>
      </c>
      <c r="F317" s="74">
        <v>0</v>
      </c>
      <c r="G317" s="74">
        <v>25.1</v>
      </c>
      <c r="H317" s="74">
        <v>20.399999999999999</v>
      </c>
      <c r="I317" s="74">
        <v>20.399999999999999</v>
      </c>
      <c r="J317" s="74">
        <v>0.86</v>
      </c>
      <c r="K317" s="74">
        <v>20.54</v>
      </c>
    </row>
    <row r="318" spans="1:11">
      <c r="A318" s="75">
        <v>44267.633333333331</v>
      </c>
      <c r="B318" s="74">
        <v>18.5</v>
      </c>
      <c r="C318" s="74">
        <v>25.1</v>
      </c>
      <c r="D318" s="74">
        <v>25.3</v>
      </c>
      <c r="E318" s="74">
        <v>51.6</v>
      </c>
      <c r="F318" s="74">
        <v>0.02</v>
      </c>
      <c r="G318" s="74">
        <v>25.1</v>
      </c>
      <c r="H318" s="74">
        <v>20.5</v>
      </c>
      <c r="I318" s="74">
        <v>20.5</v>
      </c>
      <c r="J318" s="74">
        <v>0.87</v>
      </c>
      <c r="K318" s="74">
        <v>20.83</v>
      </c>
    </row>
    <row r="319" spans="1:11">
      <c r="A319" s="75">
        <v>44267.634027777778</v>
      </c>
      <c r="B319" s="74">
        <v>18.5</v>
      </c>
      <c r="C319" s="74">
        <v>25.1</v>
      </c>
      <c r="D319" s="74">
        <v>25.3</v>
      </c>
      <c r="E319" s="74">
        <v>51.6</v>
      </c>
      <c r="F319" s="74">
        <v>0.03</v>
      </c>
      <c r="G319" s="74">
        <v>25.1</v>
      </c>
      <c r="H319" s="74">
        <v>20.5</v>
      </c>
      <c r="I319" s="74">
        <v>20.5</v>
      </c>
      <c r="J319" s="74">
        <v>0.87</v>
      </c>
      <c r="K319" s="74">
        <v>20.83</v>
      </c>
    </row>
    <row r="320" spans="1:11">
      <c r="A320" s="75">
        <v>44267.634722222225</v>
      </c>
      <c r="B320" s="74">
        <v>18.600000000000001</v>
      </c>
      <c r="C320" s="74">
        <v>25.1</v>
      </c>
      <c r="D320" s="74">
        <v>25.3</v>
      </c>
      <c r="E320" s="74">
        <v>52.1</v>
      </c>
      <c r="F320" s="74">
        <v>0.01</v>
      </c>
      <c r="G320" s="74">
        <v>25.1</v>
      </c>
      <c r="H320" s="74">
        <v>20.6</v>
      </c>
      <c r="I320" s="74">
        <v>20.6</v>
      </c>
      <c r="J320" s="74">
        <v>0.87</v>
      </c>
      <c r="K320" s="74">
        <v>20.96</v>
      </c>
    </row>
    <row r="321" spans="1:11">
      <c r="A321" s="75">
        <v>44267.635416666664</v>
      </c>
      <c r="B321" s="74">
        <v>18.399999999999999</v>
      </c>
      <c r="C321" s="74">
        <v>25.1</v>
      </c>
      <c r="D321" s="74">
        <v>25.3</v>
      </c>
      <c r="E321" s="74">
        <v>51.1</v>
      </c>
      <c r="F321" s="74">
        <v>0</v>
      </c>
      <c r="G321" s="74">
        <v>25.1</v>
      </c>
      <c r="H321" s="74">
        <v>20.399999999999999</v>
      </c>
      <c r="I321" s="74">
        <v>20.399999999999999</v>
      </c>
      <c r="J321" s="74">
        <v>0.86</v>
      </c>
      <c r="K321" s="74">
        <v>20.7</v>
      </c>
    </row>
    <row r="322" spans="1:11">
      <c r="A322" s="75">
        <v>44267.636111111111</v>
      </c>
      <c r="B322" s="74">
        <v>18.2</v>
      </c>
      <c r="C322" s="74">
        <v>25.1</v>
      </c>
      <c r="D322" s="74">
        <v>25.3</v>
      </c>
      <c r="E322" s="74">
        <v>50.2</v>
      </c>
      <c r="F322" s="74">
        <v>0</v>
      </c>
      <c r="G322" s="74">
        <v>25.1</v>
      </c>
      <c r="H322" s="74">
        <v>20.3</v>
      </c>
      <c r="I322" s="74">
        <v>20.3</v>
      </c>
      <c r="J322" s="74">
        <v>0.86</v>
      </c>
      <c r="K322" s="74">
        <v>20.46</v>
      </c>
    </row>
    <row r="323" spans="1:11">
      <c r="A323" s="75">
        <v>44267.636805555558</v>
      </c>
      <c r="B323" s="74">
        <v>18.3</v>
      </c>
      <c r="C323" s="74">
        <v>25.1</v>
      </c>
      <c r="D323" s="74">
        <v>25.3</v>
      </c>
      <c r="E323" s="74">
        <v>50.7</v>
      </c>
      <c r="F323" s="74">
        <v>0.01</v>
      </c>
      <c r="G323" s="74">
        <v>25</v>
      </c>
      <c r="H323" s="74">
        <v>20.3</v>
      </c>
      <c r="I323" s="74">
        <v>20.399999999999999</v>
      </c>
      <c r="J323" s="74">
        <v>0.85</v>
      </c>
      <c r="K323" s="74">
        <v>20.22</v>
      </c>
    </row>
    <row r="324" spans="1:11">
      <c r="A324" s="75">
        <v>44267.637499999997</v>
      </c>
      <c r="B324" s="74">
        <v>18.7</v>
      </c>
      <c r="C324" s="74">
        <v>25.1</v>
      </c>
      <c r="D324" s="74">
        <v>25.3</v>
      </c>
      <c r="E324" s="74">
        <v>52.6</v>
      </c>
      <c r="F324" s="74">
        <v>7.0000000000000007E-2</v>
      </c>
      <c r="G324" s="74">
        <v>25</v>
      </c>
      <c r="H324" s="74">
        <v>20.6</v>
      </c>
      <c r="I324" s="74">
        <v>20.6</v>
      </c>
      <c r="J324" s="74">
        <v>0.86</v>
      </c>
      <c r="K324" s="74">
        <v>20.72</v>
      </c>
    </row>
    <row r="325" spans="1:11">
      <c r="A325" s="75">
        <v>44267.638194444444</v>
      </c>
      <c r="B325" s="74">
        <v>18.600000000000001</v>
      </c>
      <c r="C325" s="74">
        <v>25.1</v>
      </c>
      <c r="D325" s="74">
        <v>25.3</v>
      </c>
      <c r="E325" s="74">
        <v>52.5</v>
      </c>
      <c r="F325" s="74">
        <v>0</v>
      </c>
      <c r="G325" s="74">
        <v>25.1</v>
      </c>
      <c r="H325" s="74">
        <v>20.6</v>
      </c>
      <c r="I325" s="74">
        <v>20.6</v>
      </c>
      <c r="J325" s="74">
        <v>0.87</v>
      </c>
      <c r="K325" s="74">
        <v>21.07</v>
      </c>
    </row>
    <row r="326" spans="1:11">
      <c r="A326" s="75">
        <v>44267.638888888891</v>
      </c>
      <c r="B326" s="74">
        <v>18.5</v>
      </c>
      <c r="C326" s="74">
        <v>25.1</v>
      </c>
      <c r="D326" s="74">
        <v>25.3</v>
      </c>
      <c r="E326" s="74">
        <v>52</v>
      </c>
      <c r="F326" s="74">
        <v>0</v>
      </c>
      <c r="G326" s="74">
        <v>25.1</v>
      </c>
      <c r="H326" s="74">
        <v>20.5</v>
      </c>
      <c r="I326" s="74">
        <v>20.5</v>
      </c>
      <c r="J326" s="74">
        <v>0.87</v>
      </c>
      <c r="K326" s="74">
        <v>20.93</v>
      </c>
    </row>
    <row r="327" spans="1:11">
      <c r="A327" s="75">
        <v>44267.63958333333</v>
      </c>
      <c r="B327" s="74">
        <v>18.399999999999999</v>
      </c>
      <c r="C327" s="74">
        <v>25.1</v>
      </c>
      <c r="D327" s="74">
        <v>25.3</v>
      </c>
      <c r="E327" s="74">
        <v>51.4</v>
      </c>
      <c r="F327" s="74">
        <v>0.02</v>
      </c>
      <c r="G327" s="74">
        <v>25.1</v>
      </c>
      <c r="H327" s="74">
        <v>20.399999999999999</v>
      </c>
      <c r="I327" s="74">
        <v>20.399999999999999</v>
      </c>
      <c r="J327" s="74">
        <v>0.86</v>
      </c>
      <c r="K327" s="74">
        <v>20.78</v>
      </c>
    </row>
    <row r="328" spans="1:11">
      <c r="A328" s="75">
        <v>44267.640277777777</v>
      </c>
      <c r="B328" s="74">
        <v>18.3</v>
      </c>
      <c r="C328" s="74">
        <v>25.1</v>
      </c>
      <c r="D328" s="74">
        <v>25.2</v>
      </c>
      <c r="E328" s="74">
        <v>50.6</v>
      </c>
      <c r="F328" s="74">
        <v>0</v>
      </c>
      <c r="G328" s="74">
        <v>25.1</v>
      </c>
      <c r="H328" s="74">
        <v>20.3</v>
      </c>
      <c r="I328" s="74">
        <v>20.399999999999999</v>
      </c>
      <c r="J328" s="74">
        <v>0.85</v>
      </c>
      <c r="K328" s="74">
        <v>20.11</v>
      </c>
    </row>
    <row r="329" spans="1:11">
      <c r="A329" s="75">
        <v>44267.640972222223</v>
      </c>
      <c r="B329" s="74">
        <v>18.399999999999999</v>
      </c>
      <c r="C329" s="74">
        <v>25.1</v>
      </c>
      <c r="D329" s="74">
        <v>25.2</v>
      </c>
      <c r="E329" s="74">
        <v>51.3</v>
      </c>
      <c r="F329" s="74">
        <v>0</v>
      </c>
      <c r="G329" s="74">
        <v>25</v>
      </c>
      <c r="H329" s="74">
        <v>20.399999999999999</v>
      </c>
      <c r="I329" s="74">
        <v>20.399999999999999</v>
      </c>
      <c r="J329" s="74">
        <v>0.84</v>
      </c>
      <c r="K329" s="74">
        <v>19.93</v>
      </c>
    </row>
    <row r="330" spans="1:11">
      <c r="A330" s="75">
        <v>44267.64166666667</v>
      </c>
      <c r="B330" s="74">
        <v>18.399999999999999</v>
      </c>
      <c r="C330" s="74">
        <v>25</v>
      </c>
      <c r="D330" s="74">
        <v>25.1</v>
      </c>
      <c r="E330" s="74">
        <v>52</v>
      </c>
      <c r="F330" s="74">
        <v>0</v>
      </c>
      <c r="G330" s="74">
        <v>25</v>
      </c>
      <c r="H330" s="74">
        <v>20.399999999999999</v>
      </c>
      <c r="I330" s="74">
        <v>20.399999999999999</v>
      </c>
      <c r="J330" s="74">
        <v>0.83</v>
      </c>
      <c r="K330" s="74">
        <v>19.66</v>
      </c>
    </row>
    <row r="331" spans="1:11">
      <c r="A331" s="75">
        <v>44267.642361111109</v>
      </c>
      <c r="B331" s="74">
        <v>18.399999999999999</v>
      </c>
      <c r="C331" s="74">
        <v>25</v>
      </c>
      <c r="D331" s="74">
        <v>25.1</v>
      </c>
      <c r="E331" s="74">
        <v>52.3</v>
      </c>
      <c r="F331" s="74">
        <v>0</v>
      </c>
      <c r="G331" s="74">
        <v>24.9</v>
      </c>
      <c r="H331" s="74">
        <v>20.399999999999999</v>
      </c>
      <c r="I331" s="74">
        <v>20.399999999999999</v>
      </c>
      <c r="J331" s="74">
        <v>0.83</v>
      </c>
      <c r="K331" s="74">
        <v>19.38</v>
      </c>
    </row>
    <row r="332" spans="1:11">
      <c r="A332" s="75">
        <v>44267.643055555556</v>
      </c>
      <c r="B332" s="74">
        <v>18.399999999999999</v>
      </c>
      <c r="C332" s="74">
        <v>24.9</v>
      </c>
      <c r="D332" s="74">
        <v>25.1</v>
      </c>
      <c r="E332" s="74">
        <v>52</v>
      </c>
      <c r="F332" s="74">
        <v>0</v>
      </c>
      <c r="G332" s="74">
        <v>24.9</v>
      </c>
      <c r="H332" s="74">
        <v>20.399999999999999</v>
      </c>
      <c r="I332" s="74">
        <v>20.399999999999999</v>
      </c>
      <c r="J332" s="74">
        <v>0.82</v>
      </c>
      <c r="K332" s="74">
        <v>19.3</v>
      </c>
    </row>
    <row r="333" spans="1:11">
      <c r="A333" s="75">
        <v>44267.643750000003</v>
      </c>
      <c r="B333" s="74">
        <v>18.3</v>
      </c>
      <c r="C333" s="74">
        <v>24.9</v>
      </c>
      <c r="D333" s="74">
        <v>25.1</v>
      </c>
      <c r="E333" s="74">
        <v>51.6</v>
      </c>
      <c r="F333" s="74">
        <v>0</v>
      </c>
      <c r="G333" s="74">
        <v>24.8</v>
      </c>
      <c r="H333" s="74">
        <v>20.3</v>
      </c>
      <c r="I333" s="74">
        <v>20.3</v>
      </c>
      <c r="J333" s="74">
        <v>0.81</v>
      </c>
      <c r="K333" s="74">
        <v>18.850000000000001</v>
      </c>
    </row>
    <row r="334" spans="1:11">
      <c r="A334" s="75">
        <v>44267.644444444442</v>
      </c>
      <c r="B334" s="74">
        <v>18.3</v>
      </c>
      <c r="C334" s="74">
        <v>24.9</v>
      </c>
      <c r="D334" s="74">
        <v>25</v>
      </c>
      <c r="E334" s="74">
        <v>51.6</v>
      </c>
      <c r="F334" s="74">
        <v>0</v>
      </c>
      <c r="G334" s="74">
        <v>24.8</v>
      </c>
      <c r="H334" s="74">
        <v>20.3</v>
      </c>
      <c r="I334" s="74">
        <v>20.3</v>
      </c>
      <c r="J334" s="74">
        <v>0.8</v>
      </c>
      <c r="K334" s="74">
        <v>18.420000000000002</v>
      </c>
    </row>
    <row r="335" spans="1:11">
      <c r="A335" s="75">
        <v>44267.645138888889</v>
      </c>
      <c r="B335" s="74">
        <v>18.3</v>
      </c>
      <c r="C335" s="74">
        <v>24.8</v>
      </c>
      <c r="D335" s="74">
        <v>25</v>
      </c>
      <c r="E335" s="74">
        <v>51.8</v>
      </c>
      <c r="F335" s="74">
        <v>0</v>
      </c>
      <c r="G335" s="74">
        <v>24.8</v>
      </c>
      <c r="H335" s="74">
        <v>20.3</v>
      </c>
      <c r="I335" s="74">
        <v>20.3</v>
      </c>
      <c r="J335" s="74">
        <v>0.8</v>
      </c>
      <c r="K335" s="74">
        <v>18.47</v>
      </c>
    </row>
    <row r="336" spans="1:11">
      <c r="A336" s="75">
        <v>44267.645833333336</v>
      </c>
      <c r="B336" s="74">
        <v>18.3</v>
      </c>
      <c r="C336" s="74">
        <v>24.8</v>
      </c>
      <c r="D336" s="74">
        <v>25</v>
      </c>
      <c r="E336" s="74">
        <v>51.8</v>
      </c>
      <c r="F336" s="74">
        <v>0</v>
      </c>
      <c r="G336" s="74">
        <v>24.7</v>
      </c>
      <c r="H336" s="74">
        <v>20.3</v>
      </c>
      <c r="I336" s="74">
        <v>20.3</v>
      </c>
      <c r="J336" s="74">
        <v>0.79</v>
      </c>
      <c r="K336" s="74">
        <v>18.13</v>
      </c>
    </row>
    <row r="337" spans="1:11">
      <c r="A337" s="75">
        <v>44267.646527777775</v>
      </c>
      <c r="B337" s="74">
        <v>18.2</v>
      </c>
      <c r="C337" s="74">
        <v>24.8</v>
      </c>
      <c r="D337" s="74">
        <v>25</v>
      </c>
      <c r="E337" s="74">
        <v>51.5</v>
      </c>
      <c r="F337" s="74">
        <v>0</v>
      </c>
      <c r="G337" s="74">
        <v>24.7</v>
      </c>
      <c r="H337" s="74">
        <v>20.2</v>
      </c>
      <c r="I337" s="74">
        <v>20.2</v>
      </c>
      <c r="J337" s="74">
        <v>0.79</v>
      </c>
      <c r="K337" s="74">
        <v>18.059999999999999</v>
      </c>
    </row>
    <row r="338" spans="1:11">
      <c r="A338" s="75">
        <v>44267.647222222222</v>
      </c>
      <c r="B338" s="74">
        <v>18.100000000000001</v>
      </c>
      <c r="C338" s="74">
        <v>24.7</v>
      </c>
      <c r="D338" s="74">
        <v>24.9</v>
      </c>
      <c r="E338" s="74">
        <v>51.1</v>
      </c>
      <c r="F338" s="74">
        <v>0.03</v>
      </c>
      <c r="G338" s="74">
        <v>24.6</v>
      </c>
      <c r="H338" s="74">
        <v>20.100000000000001</v>
      </c>
      <c r="I338" s="74">
        <v>20.100000000000001</v>
      </c>
      <c r="J338" s="74">
        <v>0.76</v>
      </c>
      <c r="K338" s="74">
        <v>17.22</v>
      </c>
    </row>
    <row r="339" spans="1:11">
      <c r="A339" s="75">
        <v>44267.647916666669</v>
      </c>
      <c r="B339" s="74">
        <v>18.2</v>
      </c>
      <c r="C339" s="74">
        <v>24.8</v>
      </c>
      <c r="D339" s="74">
        <v>25</v>
      </c>
      <c r="E339" s="74">
        <v>51.4</v>
      </c>
      <c r="F339" s="74">
        <v>0</v>
      </c>
      <c r="G339" s="74">
        <v>24.7</v>
      </c>
      <c r="H339" s="74">
        <v>20.2</v>
      </c>
      <c r="I339" s="74">
        <v>20.2</v>
      </c>
      <c r="J339" s="74">
        <v>0.79</v>
      </c>
      <c r="K339" s="74">
        <v>18.03</v>
      </c>
    </row>
    <row r="340" spans="1:11">
      <c r="A340" s="75">
        <v>44267.648611111108</v>
      </c>
      <c r="B340" s="74">
        <v>18.399999999999999</v>
      </c>
      <c r="C340" s="74">
        <v>24.8</v>
      </c>
      <c r="D340" s="74">
        <v>25.1</v>
      </c>
      <c r="E340" s="74">
        <v>52.2</v>
      </c>
      <c r="F340" s="74">
        <v>0</v>
      </c>
      <c r="G340" s="74">
        <v>24.7</v>
      </c>
      <c r="H340" s="74">
        <v>20.3</v>
      </c>
      <c r="I340" s="74">
        <v>20.399999999999999</v>
      </c>
      <c r="J340" s="74">
        <v>0.8</v>
      </c>
      <c r="K340" s="74">
        <v>18.649999999999999</v>
      </c>
    </row>
    <row r="341" spans="1:11">
      <c r="A341" s="75">
        <v>44267.649305555555</v>
      </c>
      <c r="B341" s="74">
        <v>18.5</v>
      </c>
      <c r="C341" s="74">
        <v>24.9</v>
      </c>
      <c r="D341" s="74">
        <v>25.1</v>
      </c>
      <c r="E341" s="74">
        <v>52.5</v>
      </c>
      <c r="F341" s="74">
        <v>0</v>
      </c>
      <c r="G341" s="74">
        <v>24.7</v>
      </c>
      <c r="H341" s="74">
        <v>20.399999999999999</v>
      </c>
      <c r="I341" s="74">
        <v>20.399999999999999</v>
      </c>
      <c r="J341" s="74">
        <v>0.81</v>
      </c>
      <c r="K341" s="74">
        <v>18.72</v>
      </c>
    </row>
    <row r="342" spans="1:11">
      <c r="A342" s="75">
        <v>44267.65</v>
      </c>
      <c r="B342" s="74">
        <v>18.5</v>
      </c>
      <c r="C342" s="74">
        <v>24.9</v>
      </c>
      <c r="D342" s="74">
        <v>25.2</v>
      </c>
      <c r="E342" s="74">
        <v>52.2</v>
      </c>
      <c r="F342" s="74">
        <v>0</v>
      </c>
      <c r="G342" s="74">
        <v>24.8</v>
      </c>
      <c r="H342" s="74">
        <v>20.399999999999999</v>
      </c>
      <c r="I342" s="74">
        <v>20.5</v>
      </c>
      <c r="J342" s="74">
        <v>0.83</v>
      </c>
      <c r="K342" s="74">
        <v>19.440000000000001</v>
      </c>
    </row>
    <row r="343" spans="1:11">
      <c r="A343" s="75">
        <v>44267.650694444441</v>
      </c>
      <c r="B343" s="74">
        <v>18.399999999999999</v>
      </c>
      <c r="C343" s="74">
        <v>25</v>
      </c>
      <c r="D343" s="74">
        <v>25.2</v>
      </c>
      <c r="E343" s="74">
        <v>51.7</v>
      </c>
      <c r="F343" s="74">
        <v>0.01</v>
      </c>
      <c r="G343" s="74">
        <v>24.8</v>
      </c>
      <c r="H343" s="74">
        <v>20.399999999999999</v>
      </c>
      <c r="I343" s="74">
        <v>20.399999999999999</v>
      </c>
      <c r="J343" s="74">
        <v>0.82</v>
      </c>
      <c r="K343" s="74">
        <v>19.309999999999999</v>
      </c>
    </row>
    <row r="344" spans="1:11">
      <c r="A344" s="75">
        <v>44267.651388888888</v>
      </c>
      <c r="B344" s="74">
        <v>18.399999999999999</v>
      </c>
      <c r="C344" s="74">
        <v>25</v>
      </c>
      <c r="D344" s="74">
        <v>25.2</v>
      </c>
      <c r="E344" s="74">
        <v>51.4</v>
      </c>
      <c r="F344" s="74">
        <v>0</v>
      </c>
      <c r="G344" s="74">
        <v>24.9</v>
      </c>
      <c r="H344" s="74">
        <v>20.399999999999999</v>
      </c>
      <c r="I344" s="74">
        <v>20.399999999999999</v>
      </c>
      <c r="J344" s="74">
        <v>0.83</v>
      </c>
      <c r="K344" s="74">
        <v>19.59</v>
      </c>
    </row>
    <row r="345" spans="1:11">
      <c r="A345" s="75">
        <v>44267.652083333334</v>
      </c>
      <c r="B345" s="74">
        <v>18.399999999999999</v>
      </c>
      <c r="C345" s="74">
        <v>25</v>
      </c>
      <c r="D345" s="74">
        <v>25.2</v>
      </c>
      <c r="E345" s="74">
        <v>51.4</v>
      </c>
      <c r="F345" s="74">
        <v>0</v>
      </c>
      <c r="G345" s="74">
        <v>24.9</v>
      </c>
      <c r="H345" s="74">
        <v>20.399999999999999</v>
      </c>
      <c r="I345" s="74">
        <v>20.399999999999999</v>
      </c>
      <c r="J345" s="74">
        <v>0.83</v>
      </c>
      <c r="K345" s="74">
        <v>19.59</v>
      </c>
    </row>
    <row r="346" spans="1:11">
      <c r="A346" s="75">
        <v>44267.652777777781</v>
      </c>
      <c r="B346" s="74">
        <v>18.399999999999999</v>
      </c>
      <c r="C346" s="74">
        <v>25</v>
      </c>
      <c r="D346" s="74">
        <v>25.3</v>
      </c>
      <c r="E346" s="74">
        <v>51.3</v>
      </c>
      <c r="F346" s="74">
        <v>0</v>
      </c>
      <c r="G346" s="74">
        <v>25</v>
      </c>
      <c r="H346" s="74">
        <v>20.399999999999999</v>
      </c>
      <c r="I346" s="74">
        <v>20.399999999999999</v>
      </c>
      <c r="J346" s="74">
        <v>0.85</v>
      </c>
      <c r="K346" s="74">
        <v>20.38</v>
      </c>
    </row>
    <row r="347" spans="1:11">
      <c r="A347" s="75">
        <v>44267.65347222222</v>
      </c>
      <c r="B347" s="74">
        <v>18.399999999999999</v>
      </c>
      <c r="C347" s="74">
        <v>25.1</v>
      </c>
      <c r="D347" s="74">
        <v>25.3</v>
      </c>
      <c r="E347" s="74">
        <v>51.2</v>
      </c>
      <c r="F347" s="74">
        <v>0</v>
      </c>
      <c r="G347" s="74">
        <v>25</v>
      </c>
      <c r="H347" s="74">
        <v>20.399999999999999</v>
      </c>
      <c r="I347" s="74">
        <v>20.399999999999999</v>
      </c>
      <c r="J347" s="74">
        <v>0.85</v>
      </c>
      <c r="K347" s="74">
        <v>20.350000000000001</v>
      </c>
    </row>
    <row r="348" spans="1:11">
      <c r="A348" s="75">
        <v>44267.654166666667</v>
      </c>
      <c r="B348" s="74">
        <v>18.399999999999999</v>
      </c>
      <c r="C348" s="74">
        <v>25.1</v>
      </c>
      <c r="D348" s="74">
        <v>25.3</v>
      </c>
      <c r="E348" s="74">
        <v>50.7</v>
      </c>
      <c r="F348" s="74">
        <v>0.02</v>
      </c>
      <c r="G348" s="74">
        <v>25</v>
      </c>
      <c r="H348" s="74">
        <v>20.399999999999999</v>
      </c>
      <c r="I348" s="74">
        <v>20.399999999999999</v>
      </c>
      <c r="J348" s="74">
        <v>0.85</v>
      </c>
      <c r="K348" s="74">
        <v>20.22</v>
      </c>
    </row>
    <row r="349" spans="1:11">
      <c r="A349" s="75">
        <v>44267.654861111114</v>
      </c>
      <c r="B349" s="74">
        <v>18.399999999999999</v>
      </c>
      <c r="C349" s="74">
        <v>25.1</v>
      </c>
      <c r="D349" s="74">
        <v>25.3</v>
      </c>
      <c r="E349" s="74">
        <v>50.8</v>
      </c>
      <c r="F349" s="74">
        <v>0</v>
      </c>
      <c r="G349" s="74">
        <v>25.1</v>
      </c>
      <c r="H349" s="74">
        <v>20.399999999999999</v>
      </c>
      <c r="I349" s="74">
        <v>20.399999999999999</v>
      </c>
      <c r="J349" s="74">
        <v>0.86</v>
      </c>
      <c r="K349" s="74">
        <v>20.62</v>
      </c>
    </row>
    <row r="350" spans="1:11">
      <c r="A350" s="75">
        <v>44267.655555555553</v>
      </c>
      <c r="B350" s="74">
        <v>18.399999999999999</v>
      </c>
      <c r="C350" s="74">
        <v>25.1</v>
      </c>
      <c r="D350" s="74">
        <v>25.3</v>
      </c>
      <c r="E350" s="74">
        <v>50.9</v>
      </c>
      <c r="F350" s="74">
        <v>0</v>
      </c>
      <c r="G350" s="74">
        <v>25.1</v>
      </c>
      <c r="H350" s="74">
        <v>20.399999999999999</v>
      </c>
      <c r="I350" s="74">
        <v>20.399999999999999</v>
      </c>
      <c r="J350" s="74">
        <v>0.86</v>
      </c>
      <c r="K350" s="74">
        <v>20.64</v>
      </c>
    </row>
    <row r="351" spans="1:11">
      <c r="A351" s="75">
        <v>44267.65625</v>
      </c>
      <c r="B351" s="74">
        <v>18.399999999999999</v>
      </c>
      <c r="C351" s="74">
        <v>25.1</v>
      </c>
      <c r="D351" s="74">
        <v>25.3</v>
      </c>
      <c r="E351" s="74">
        <v>50.8</v>
      </c>
      <c r="F351" s="74">
        <v>0</v>
      </c>
      <c r="G351" s="74">
        <v>25.1</v>
      </c>
      <c r="H351" s="74">
        <v>20.399999999999999</v>
      </c>
      <c r="I351" s="74">
        <v>20.399999999999999</v>
      </c>
      <c r="J351" s="74">
        <v>0.86</v>
      </c>
      <c r="K351" s="74">
        <v>20.62</v>
      </c>
    </row>
    <row r="352" spans="1:11">
      <c r="A352" s="75">
        <v>44267.656944444447</v>
      </c>
      <c r="B352" s="74">
        <v>18.399999999999999</v>
      </c>
      <c r="C352" s="74">
        <v>25.1</v>
      </c>
      <c r="D352" s="74">
        <v>25.3</v>
      </c>
      <c r="E352" s="74">
        <v>50.8</v>
      </c>
      <c r="F352" s="74">
        <v>0</v>
      </c>
      <c r="G352" s="74">
        <v>25.1</v>
      </c>
      <c r="H352" s="74">
        <v>20.399999999999999</v>
      </c>
      <c r="I352" s="74">
        <v>20.399999999999999</v>
      </c>
      <c r="J352" s="74">
        <v>0.86</v>
      </c>
      <c r="K352" s="74">
        <v>20.62</v>
      </c>
    </row>
    <row r="353" spans="1:11">
      <c r="A353" s="75">
        <v>44267.657638888886</v>
      </c>
      <c r="B353" s="74">
        <v>18.399999999999999</v>
      </c>
      <c r="C353" s="74">
        <v>25.1</v>
      </c>
      <c r="D353" s="74">
        <v>25.3</v>
      </c>
      <c r="E353" s="74">
        <v>51</v>
      </c>
      <c r="F353" s="74">
        <v>0</v>
      </c>
      <c r="G353" s="74">
        <v>25.1</v>
      </c>
      <c r="H353" s="74">
        <v>20.399999999999999</v>
      </c>
      <c r="I353" s="74">
        <v>20.399999999999999</v>
      </c>
      <c r="J353" s="74">
        <v>0.86</v>
      </c>
      <c r="K353" s="74">
        <v>20.67</v>
      </c>
    </row>
    <row r="354" spans="1:11">
      <c r="A354" s="75">
        <v>44267.658333333333</v>
      </c>
      <c r="B354" s="74">
        <v>18.399999999999999</v>
      </c>
      <c r="C354" s="74">
        <v>25.1</v>
      </c>
      <c r="D354" s="74">
        <v>25.3</v>
      </c>
      <c r="E354" s="74">
        <v>51.1</v>
      </c>
      <c r="F354" s="74">
        <v>0</v>
      </c>
      <c r="G354" s="74">
        <v>25.1</v>
      </c>
      <c r="H354" s="74">
        <v>20.399999999999999</v>
      </c>
      <c r="I354" s="74">
        <v>20.399999999999999</v>
      </c>
      <c r="J354" s="74">
        <v>0.86</v>
      </c>
      <c r="K354" s="74">
        <v>20.7</v>
      </c>
    </row>
    <row r="355" spans="1:11">
      <c r="A355" s="75">
        <v>44267.65902777778</v>
      </c>
      <c r="B355" s="74">
        <v>18.399999999999999</v>
      </c>
      <c r="C355" s="74">
        <v>25.1</v>
      </c>
      <c r="D355" s="74">
        <v>25.3</v>
      </c>
      <c r="E355" s="74">
        <v>51.3</v>
      </c>
      <c r="F355" s="74">
        <v>0</v>
      </c>
      <c r="G355" s="74">
        <v>25</v>
      </c>
      <c r="H355" s="74">
        <v>20.399999999999999</v>
      </c>
      <c r="I355" s="74">
        <v>20.399999999999999</v>
      </c>
      <c r="J355" s="74">
        <v>0.85</v>
      </c>
      <c r="K355" s="74">
        <v>20.38</v>
      </c>
    </row>
    <row r="356" spans="1:11">
      <c r="A356" s="75">
        <v>44267.659722222219</v>
      </c>
      <c r="B356" s="74">
        <v>18.399999999999999</v>
      </c>
      <c r="C356" s="74">
        <v>25.1</v>
      </c>
      <c r="D356" s="74">
        <v>25.3</v>
      </c>
      <c r="E356" s="74">
        <v>51</v>
      </c>
      <c r="F356" s="74">
        <v>0</v>
      </c>
      <c r="G356" s="74">
        <v>25</v>
      </c>
      <c r="H356" s="74">
        <v>20.399999999999999</v>
      </c>
      <c r="I356" s="74">
        <v>20.399999999999999</v>
      </c>
      <c r="J356" s="74">
        <v>0.85</v>
      </c>
      <c r="K356" s="74">
        <v>20.3</v>
      </c>
    </row>
    <row r="357" spans="1:11">
      <c r="A357" s="75">
        <v>44267.660416666666</v>
      </c>
      <c r="B357" s="74">
        <v>18.399999999999999</v>
      </c>
      <c r="C357" s="74">
        <v>25.1</v>
      </c>
      <c r="D357" s="74">
        <v>25.2</v>
      </c>
      <c r="E357" s="74">
        <v>51.1</v>
      </c>
      <c r="F357" s="74">
        <v>0</v>
      </c>
      <c r="G357" s="74">
        <v>25</v>
      </c>
      <c r="H357" s="74">
        <v>20.399999999999999</v>
      </c>
      <c r="I357" s="74">
        <v>20.399999999999999</v>
      </c>
      <c r="J357" s="74">
        <v>0.84</v>
      </c>
      <c r="K357" s="74">
        <v>19.88</v>
      </c>
    </row>
    <row r="358" spans="1:11">
      <c r="A358" s="75">
        <v>44267.661111111112</v>
      </c>
      <c r="B358" s="74">
        <v>18.399999999999999</v>
      </c>
      <c r="C358" s="74">
        <v>25.1</v>
      </c>
      <c r="D358" s="74">
        <v>25.2</v>
      </c>
      <c r="E358" s="74">
        <v>51.5</v>
      </c>
      <c r="F358" s="74">
        <v>0</v>
      </c>
      <c r="G358" s="74">
        <v>25</v>
      </c>
      <c r="H358" s="74">
        <v>20.399999999999999</v>
      </c>
      <c r="I358" s="74">
        <v>20.399999999999999</v>
      </c>
      <c r="J358" s="74">
        <v>0.84</v>
      </c>
      <c r="K358" s="74">
        <v>19.98</v>
      </c>
    </row>
    <row r="359" spans="1:11">
      <c r="A359" s="75">
        <v>44267.661805555559</v>
      </c>
      <c r="B359" s="74">
        <v>18.399999999999999</v>
      </c>
      <c r="C359" s="74">
        <v>25.1</v>
      </c>
      <c r="D359" s="74">
        <v>25.2</v>
      </c>
      <c r="E359" s="74">
        <v>51.4</v>
      </c>
      <c r="F359" s="74">
        <v>0</v>
      </c>
      <c r="G359" s="74">
        <v>25</v>
      </c>
      <c r="H359" s="74">
        <v>20.399999999999999</v>
      </c>
      <c r="I359" s="74">
        <v>20.399999999999999</v>
      </c>
      <c r="J359" s="74">
        <v>0.84</v>
      </c>
      <c r="K359" s="74">
        <v>19.95</v>
      </c>
    </row>
    <row r="360" spans="1:11">
      <c r="A360" s="75">
        <v>44267.662499999999</v>
      </c>
      <c r="B360" s="74">
        <v>18.399999999999999</v>
      </c>
      <c r="C360" s="74">
        <v>25.1</v>
      </c>
      <c r="D360" s="74">
        <v>25.2</v>
      </c>
      <c r="E360" s="74">
        <v>51.3</v>
      </c>
      <c r="F360" s="74">
        <v>0</v>
      </c>
      <c r="G360" s="74">
        <v>25</v>
      </c>
      <c r="H360" s="74">
        <v>20.399999999999999</v>
      </c>
      <c r="I360" s="74">
        <v>20.399999999999999</v>
      </c>
      <c r="J360" s="74">
        <v>0.84</v>
      </c>
      <c r="K360" s="74">
        <v>19.93</v>
      </c>
    </row>
    <row r="361" spans="1:11">
      <c r="A361" s="75">
        <v>44267.663194444445</v>
      </c>
      <c r="B361" s="74">
        <v>18.3</v>
      </c>
      <c r="C361" s="74">
        <v>25</v>
      </c>
      <c r="D361" s="74">
        <v>25.2</v>
      </c>
      <c r="E361" s="74">
        <v>51.2</v>
      </c>
      <c r="F361" s="74">
        <v>0</v>
      </c>
      <c r="G361" s="74">
        <v>25</v>
      </c>
      <c r="H361" s="74">
        <v>20.3</v>
      </c>
      <c r="I361" s="74">
        <v>20.3</v>
      </c>
      <c r="J361" s="74">
        <v>0.84</v>
      </c>
      <c r="K361" s="74">
        <v>19.899999999999999</v>
      </c>
    </row>
    <row r="362" spans="1:11">
      <c r="A362" s="75">
        <v>44267.663888888892</v>
      </c>
      <c r="B362" s="74">
        <v>18.3</v>
      </c>
      <c r="C362" s="74">
        <v>25</v>
      </c>
      <c r="D362" s="74">
        <v>25.2</v>
      </c>
      <c r="E362" s="74">
        <v>51.1</v>
      </c>
      <c r="F362" s="74">
        <v>0</v>
      </c>
      <c r="G362" s="74">
        <v>24.9</v>
      </c>
      <c r="H362" s="74">
        <v>20.3</v>
      </c>
      <c r="I362" s="74">
        <v>20.3</v>
      </c>
      <c r="J362" s="74">
        <v>0.83</v>
      </c>
      <c r="K362" s="74">
        <v>19.52</v>
      </c>
    </row>
    <row r="363" spans="1:11">
      <c r="A363" s="75">
        <v>44267.664583333331</v>
      </c>
      <c r="B363" s="74">
        <v>18.3</v>
      </c>
      <c r="C363" s="74">
        <v>25</v>
      </c>
      <c r="D363" s="74">
        <v>25.1</v>
      </c>
      <c r="E363" s="74">
        <v>51.3</v>
      </c>
      <c r="F363" s="74">
        <v>0</v>
      </c>
      <c r="G363" s="74">
        <v>24.9</v>
      </c>
      <c r="H363" s="74">
        <v>20.3</v>
      </c>
      <c r="I363" s="74">
        <v>20.3</v>
      </c>
      <c r="J363" s="74">
        <v>0.82</v>
      </c>
      <c r="K363" s="74">
        <v>19.13</v>
      </c>
    </row>
    <row r="364" spans="1:11">
      <c r="A364" s="75">
        <v>44267.665277777778</v>
      </c>
      <c r="B364" s="74">
        <v>18.399999999999999</v>
      </c>
      <c r="C364" s="74">
        <v>25</v>
      </c>
      <c r="D364" s="74">
        <v>25.1</v>
      </c>
      <c r="E364" s="74">
        <v>51.7</v>
      </c>
      <c r="F364" s="74">
        <v>0</v>
      </c>
      <c r="G364" s="74">
        <v>24.9</v>
      </c>
      <c r="H364" s="74">
        <v>20.399999999999999</v>
      </c>
      <c r="I364" s="74">
        <v>20.399999999999999</v>
      </c>
      <c r="J364" s="74">
        <v>0.82</v>
      </c>
      <c r="K364" s="74">
        <v>19.23</v>
      </c>
    </row>
    <row r="365" spans="1:11">
      <c r="A365" s="75">
        <v>44267.665972222225</v>
      </c>
      <c r="B365" s="74">
        <v>18.399999999999999</v>
      </c>
      <c r="C365" s="74">
        <v>25</v>
      </c>
      <c r="D365" s="74">
        <v>25.2</v>
      </c>
      <c r="E365" s="74">
        <v>51.5</v>
      </c>
      <c r="F365" s="74">
        <v>0</v>
      </c>
      <c r="G365" s="74">
        <v>24.9</v>
      </c>
      <c r="H365" s="74">
        <v>20.399999999999999</v>
      </c>
      <c r="I365" s="74">
        <v>20.399999999999999</v>
      </c>
      <c r="J365" s="74">
        <v>0.83</v>
      </c>
      <c r="K365" s="74">
        <v>19.62</v>
      </c>
    </row>
    <row r="366" spans="1:11">
      <c r="A366" s="75">
        <v>44267.666666666664</v>
      </c>
      <c r="B366" s="74">
        <v>18.3</v>
      </c>
      <c r="C366" s="74">
        <v>24.9</v>
      </c>
      <c r="D366" s="74">
        <v>25.1</v>
      </c>
      <c r="E366" s="74">
        <v>51.5</v>
      </c>
      <c r="F366" s="74">
        <v>0</v>
      </c>
      <c r="G366" s="74">
        <v>24.9</v>
      </c>
      <c r="H366" s="74">
        <v>20.3</v>
      </c>
      <c r="I366" s="74">
        <v>20.3</v>
      </c>
      <c r="J366" s="74">
        <v>0.82</v>
      </c>
      <c r="K366" s="74">
        <v>19.18</v>
      </c>
    </row>
    <row r="367" spans="1:11">
      <c r="A367" s="75">
        <v>44267.667361111111</v>
      </c>
      <c r="B367" s="74">
        <v>18.3</v>
      </c>
      <c r="C367" s="74">
        <v>24.9</v>
      </c>
      <c r="D367" s="74">
        <v>25.1</v>
      </c>
      <c r="E367" s="74">
        <v>51.4</v>
      </c>
      <c r="F367" s="74">
        <v>0</v>
      </c>
      <c r="G367" s="74">
        <v>24.9</v>
      </c>
      <c r="H367" s="74">
        <v>20.3</v>
      </c>
      <c r="I367" s="74">
        <v>20.3</v>
      </c>
      <c r="J367" s="74">
        <v>0.82</v>
      </c>
      <c r="K367" s="74">
        <v>19.149999999999999</v>
      </c>
    </row>
    <row r="368" spans="1:11">
      <c r="A368" s="75">
        <v>44267.668055555558</v>
      </c>
      <c r="B368" s="74">
        <v>18.3</v>
      </c>
      <c r="C368" s="74">
        <v>24.9</v>
      </c>
      <c r="D368" s="74">
        <v>25.1</v>
      </c>
      <c r="E368" s="74">
        <v>51.6</v>
      </c>
      <c r="F368" s="74">
        <v>0</v>
      </c>
      <c r="G368" s="74">
        <v>24.8</v>
      </c>
      <c r="H368" s="74">
        <v>20.3</v>
      </c>
      <c r="I368" s="74">
        <v>20.3</v>
      </c>
      <c r="J368" s="74">
        <v>0.81</v>
      </c>
      <c r="K368" s="74">
        <v>18.850000000000001</v>
      </c>
    </row>
    <row r="369" spans="1:11">
      <c r="A369" s="75">
        <v>44267.668749999997</v>
      </c>
      <c r="B369" s="74">
        <v>18.3</v>
      </c>
      <c r="C369" s="74">
        <v>24.9</v>
      </c>
      <c r="D369" s="74">
        <v>25.1</v>
      </c>
      <c r="E369" s="74">
        <v>51.8</v>
      </c>
      <c r="F369" s="74">
        <v>0</v>
      </c>
      <c r="G369" s="74">
        <v>24.8</v>
      </c>
      <c r="H369" s="74">
        <v>20.3</v>
      </c>
      <c r="I369" s="74">
        <v>20.3</v>
      </c>
      <c r="J369" s="74">
        <v>0.81</v>
      </c>
      <c r="K369" s="74">
        <v>18.899999999999999</v>
      </c>
    </row>
    <row r="370" spans="1:11">
      <c r="A370" s="75">
        <v>44267.669444444444</v>
      </c>
      <c r="B370" s="74">
        <v>18.3</v>
      </c>
      <c r="C370" s="74">
        <v>24.9</v>
      </c>
      <c r="D370" s="74">
        <v>25</v>
      </c>
      <c r="E370" s="74">
        <v>51.7</v>
      </c>
      <c r="F370" s="74">
        <v>0</v>
      </c>
      <c r="G370" s="74">
        <v>24.8</v>
      </c>
      <c r="H370" s="74">
        <v>20.3</v>
      </c>
      <c r="I370" s="74">
        <v>20.3</v>
      </c>
      <c r="J370" s="74">
        <v>0.8</v>
      </c>
      <c r="K370" s="74">
        <v>18.440000000000001</v>
      </c>
    </row>
    <row r="371" spans="1:11">
      <c r="A371" s="75">
        <v>44267.670138888891</v>
      </c>
      <c r="B371" s="74">
        <v>18.3</v>
      </c>
      <c r="C371" s="74">
        <v>24.9</v>
      </c>
      <c r="D371" s="74">
        <v>25</v>
      </c>
      <c r="E371" s="74">
        <v>51.7</v>
      </c>
      <c r="F371" s="74">
        <v>0.04</v>
      </c>
      <c r="G371" s="74">
        <v>24.8</v>
      </c>
      <c r="H371" s="74">
        <v>20.3</v>
      </c>
      <c r="I371" s="74">
        <v>20.3</v>
      </c>
      <c r="J371" s="74">
        <v>0.8</v>
      </c>
      <c r="K371" s="74">
        <v>18.440000000000001</v>
      </c>
    </row>
    <row r="372" spans="1:11">
      <c r="A372" s="75">
        <v>44267.67083333333</v>
      </c>
      <c r="B372" s="74">
        <v>18.2</v>
      </c>
      <c r="C372" s="74">
        <v>24.9</v>
      </c>
      <c r="D372" s="74">
        <v>25</v>
      </c>
      <c r="E372" s="74">
        <v>51.6</v>
      </c>
      <c r="F372" s="74">
        <v>0.01</v>
      </c>
      <c r="G372" s="74">
        <v>24.8</v>
      </c>
      <c r="H372" s="74">
        <v>20.2</v>
      </c>
      <c r="I372" s="74">
        <v>20.2</v>
      </c>
      <c r="J372" s="74">
        <v>0.8</v>
      </c>
      <c r="K372" s="74">
        <v>18.420000000000002</v>
      </c>
    </row>
    <row r="373" spans="1:11">
      <c r="A373" s="75">
        <v>44267.671527777777</v>
      </c>
      <c r="B373" s="74">
        <v>18.3</v>
      </c>
      <c r="C373" s="74">
        <v>24.9</v>
      </c>
      <c r="D373" s="74">
        <v>25.1</v>
      </c>
      <c r="E373" s="74">
        <v>51.9</v>
      </c>
      <c r="F373" s="74">
        <v>0.03</v>
      </c>
      <c r="G373" s="74">
        <v>24.8</v>
      </c>
      <c r="H373" s="74">
        <v>20.3</v>
      </c>
      <c r="I373" s="74">
        <v>20.3</v>
      </c>
      <c r="J373" s="74">
        <v>0.81</v>
      </c>
      <c r="K373" s="74">
        <v>18.920000000000002</v>
      </c>
    </row>
    <row r="374" spans="1:11">
      <c r="A374" s="75">
        <v>44267.672222222223</v>
      </c>
      <c r="B374" s="74">
        <v>18.3</v>
      </c>
      <c r="C374" s="74">
        <v>24.9</v>
      </c>
      <c r="D374" s="74">
        <v>25.1</v>
      </c>
      <c r="E374" s="74">
        <v>51.3</v>
      </c>
      <c r="F374" s="74">
        <v>0</v>
      </c>
      <c r="G374" s="74">
        <v>24.8</v>
      </c>
      <c r="H374" s="74">
        <v>20.3</v>
      </c>
      <c r="I374" s="74">
        <v>20.3</v>
      </c>
      <c r="J374" s="74">
        <v>0.81</v>
      </c>
      <c r="K374" s="74">
        <v>18.78</v>
      </c>
    </row>
    <row r="375" spans="1:11">
      <c r="A375" s="75">
        <v>44267.67291666667</v>
      </c>
      <c r="B375" s="74">
        <v>18.2</v>
      </c>
      <c r="C375" s="74">
        <v>24.9</v>
      </c>
      <c r="D375" s="74">
        <v>25.1</v>
      </c>
      <c r="E375" s="74">
        <v>50.9</v>
      </c>
      <c r="F375" s="74">
        <v>0</v>
      </c>
      <c r="G375" s="74">
        <v>24.8</v>
      </c>
      <c r="H375" s="74">
        <v>20.2</v>
      </c>
      <c r="I375" s="74">
        <v>20.2</v>
      </c>
      <c r="J375" s="74">
        <v>0.81</v>
      </c>
      <c r="K375" s="74">
        <v>18.68</v>
      </c>
    </row>
    <row r="376" spans="1:11">
      <c r="A376" s="75">
        <v>44267.673611111109</v>
      </c>
      <c r="B376" s="74">
        <v>18.2</v>
      </c>
      <c r="C376" s="74">
        <v>24.9</v>
      </c>
      <c r="D376" s="74">
        <v>25.1</v>
      </c>
      <c r="E376" s="74">
        <v>51.2</v>
      </c>
      <c r="F376" s="74">
        <v>0.02</v>
      </c>
      <c r="G376" s="74">
        <v>24.9</v>
      </c>
      <c r="H376" s="74">
        <v>20.2</v>
      </c>
      <c r="I376" s="74">
        <v>20.2</v>
      </c>
      <c r="J376" s="74">
        <v>0.82</v>
      </c>
      <c r="K376" s="74">
        <v>19.100000000000001</v>
      </c>
    </row>
    <row r="377" spans="1:11">
      <c r="A377" s="75">
        <v>44267.674305555556</v>
      </c>
      <c r="B377" s="74">
        <v>18.3</v>
      </c>
      <c r="C377" s="74">
        <v>24.9</v>
      </c>
      <c r="D377" s="74">
        <v>25</v>
      </c>
      <c r="E377" s="74">
        <v>51.5</v>
      </c>
      <c r="F377" s="74">
        <v>0</v>
      </c>
      <c r="G377" s="74">
        <v>24.9</v>
      </c>
      <c r="H377" s="74">
        <v>20.3</v>
      </c>
      <c r="I377" s="74">
        <v>20.3</v>
      </c>
      <c r="J377" s="74">
        <v>0.81</v>
      </c>
      <c r="K377" s="74">
        <v>18.739999999999998</v>
      </c>
    </row>
    <row r="378" spans="1:11">
      <c r="A378" s="75">
        <v>44267.675000000003</v>
      </c>
      <c r="B378" s="74">
        <v>18.2</v>
      </c>
      <c r="C378" s="74">
        <v>24.9</v>
      </c>
      <c r="D378" s="74">
        <v>25</v>
      </c>
      <c r="E378" s="74">
        <v>51.4</v>
      </c>
      <c r="F378" s="74">
        <v>0</v>
      </c>
      <c r="G378" s="74">
        <v>24.8</v>
      </c>
      <c r="H378" s="74">
        <v>20.2</v>
      </c>
      <c r="I378" s="74">
        <v>20.2</v>
      </c>
      <c r="J378" s="74">
        <v>0.8</v>
      </c>
      <c r="K378" s="74">
        <v>18.37</v>
      </c>
    </row>
    <row r="379" spans="1:11">
      <c r="A379" s="75">
        <v>44267.675694444442</v>
      </c>
      <c r="B379" s="74">
        <v>18.3</v>
      </c>
      <c r="C379" s="74">
        <v>24.9</v>
      </c>
      <c r="D379" s="74">
        <v>25.1</v>
      </c>
      <c r="E379" s="74">
        <v>51.6</v>
      </c>
      <c r="F379" s="74">
        <v>0.01</v>
      </c>
      <c r="G379" s="74">
        <v>24.8</v>
      </c>
      <c r="H379" s="74">
        <v>20.3</v>
      </c>
      <c r="I379" s="74">
        <v>20.3</v>
      </c>
      <c r="J379" s="74">
        <v>0.81</v>
      </c>
      <c r="K379" s="74">
        <v>18.850000000000001</v>
      </c>
    </row>
    <row r="380" spans="1:11">
      <c r="A380" s="75">
        <v>44267.676388888889</v>
      </c>
      <c r="B380" s="74">
        <v>18.3</v>
      </c>
      <c r="C380" s="74">
        <v>24.9</v>
      </c>
      <c r="D380" s="74">
        <v>25.1</v>
      </c>
      <c r="E380" s="74">
        <v>51.6</v>
      </c>
      <c r="F380" s="74">
        <v>0.01</v>
      </c>
      <c r="G380" s="74">
        <v>24.8</v>
      </c>
      <c r="H380" s="74">
        <v>20.3</v>
      </c>
      <c r="I380" s="74">
        <v>20.3</v>
      </c>
      <c r="J380" s="74">
        <v>0.81</v>
      </c>
      <c r="K380" s="74">
        <v>18.850000000000001</v>
      </c>
    </row>
    <row r="381" spans="1:11">
      <c r="A381" s="75">
        <v>44267.677083333336</v>
      </c>
      <c r="B381" s="74">
        <v>18.2</v>
      </c>
      <c r="C381" s="74">
        <v>24.9</v>
      </c>
      <c r="D381" s="74">
        <v>25.1</v>
      </c>
      <c r="E381" s="74">
        <v>51.2</v>
      </c>
      <c r="F381" s="74">
        <v>0</v>
      </c>
      <c r="G381" s="74">
        <v>24.9</v>
      </c>
      <c r="H381" s="74">
        <v>20.2</v>
      </c>
      <c r="I381" s="74">
        <v>20.2</v>
      </c>
      <c r="J381" s="74">
        <v>0.82</v>
      </c>
      <c r="K381" s="74">
        <v>19.100000000000001</v>
      </c>
    </row>
    <row r="382" spans="1:11">
      <c r="A382" s="75">
        <v>44267.677777777775</v>
      </c>
      <c r="B382" s="74">
        <v>18.2</v>
      </c>
      <c r="C382" s="74">
        <v>24.9</v>
      </c>
      <c r="D382" s="74">
        <v>25.1</v>
      </c>
      <c r="E382" s="74">
        <v>50.8</v>
      </c>
      <c r="F382" s="74">
        <v>0.01</v>
      </c>
      <c r="G382" s="74">
        <v>24.9</v>
      </c>
      <c r="H382" s="74">
        <v>20.2</v>
      </c>
      <c r="I382" s="74">
        <v>20.2</v>
      </c>
      <c r="J382" s="74">
        <v>0.81</v>
      </c>
      <c r="K382" s="74">
        <v>19</v>
      </c>
    </row>
    <row r="383" spans="1:11">
      <c r="A383" s="75">
        <v>44267.678472222222</v>
      </c>
      <c r="B383" s="74">
        <v>18.2</v>
      </c>
      <c r="C383" s="74">
        <v>24.9</v>
      </c>
      <c r="D383" s="74">
        <v>25.1</v>
      </c>
      <c r="E383" s="74">
        <v>51.1</v>
      </c>
      <c r="F383" s="74">
        <v>0.02</v>
      </c>
      <c r="G383" s="74">
        <v>24.9</v>
      </c>
      <c r="H383" s="74">
        <v>20.2</v>
      </c>
      <c r="I383" s="74">
        <v>20.2</v>
      </c>
      <c r="J383" s="74">
        <v>0.82</v>
      </c>
      <c r="K383" s="74">
        <v>19.079999999999998</v>
      </c>
    </row>
    <row r="384" spans="1:11">
      <c r="A384" s="75">
        <v>44267.679166666669</v>
      </c>
      <c r="B384" s="74">
        <v>18.3</v>
      </c>
      <c r="C384" s="74">
        <v>25</v>
      </c>
      <c r="D384" s="74">
        <v>25.1</v>
      </c>
      <c r="E384" s="74">
        <v>51.1</v>
      </c>
      <c r="F384" s="74">
        <v>0.06</v>
      </c>
      <c r="G384" s="74">
        <v>24.8</v>
      </c>
      <c r="H384" s="74">
        <v>20.3</v>
      </c>
      <c r="I384" s="74">
        <v>20.3</v>
      </c>
      <c r="J384" s="74">
        <v>0.81</v>
      </c>
      <c r="K384" s="74">
        <v>18.73</v>
      </c>
    </row>
    <row r="385" spans="1:11">
      <c r="A385" s="75">
        <v>44267.679861111108</v>
      </c>
      <c r="B385" s="74">
        <v>18.2</v>
      </c>
      <c r="C385" s="74">
        <v>25</v>
      </c>
      <c r="D385" s="74">
        <v>25.1</v>
      </c>
      <c r="E385" s="74">
        <v>50.4</v>
      </c>
      <c r="F385" s="74">
        <v>0.06</v>
      </c>
      <c r="G385" s="74">
        <v>24.9</v>
      </c>
      <c r="H385" s="74">
        <v>20.2</v>
      </c>
      <c r="I385" s="74">
        <v>20.2</v>
      </c>
      <c r="J385" s="74">
        <v>0.81</v>
      </c>
      <c r="K385" s="74">
        <v>18.91</v>
      </c>
    </row>
    <row r="386" spans="1:11">
      <c r="A386" s="75">
        <v>44267.680555555555</v>
      </c>
      <c r="B386" s="74">
        <v>18.3</v>
      </c>
      <c r="C386" s="74">
        <v>25</v>
      </c>
      <c r="D386" s="74">
        <v>25.2</v>
      </c>
      <c r="E386" s="74">
        <v>50.9</v>
      </c>
      <c r="F386" s="74">
        <v>0.02</v>
      </c>
      <c r="G386" s="74">
        <v>24.9</v>
      </c>
      <c r="H386" s="74">
        <v>20.3</v>
      </c>
      <c r="I386" s="74">
        <v>20.3</v>
      </c>
      <c r="J386" s="74">
        <v>0.83</v>
      </c>
      <c r="K386" s="74">
        <v>19.47</v>
      </c>
    </row>
    <row r="387" spans="1:11">
      <c r="A387" s="75">
        <v>44267.681250000001</v>
      </c>
      <c r="B387" s="74">
        <v>18.2</v>
      </c>
      <c r="C387" s="74">
        <v>25</v>
      </c>
      <c r="D387" s="74">
        <v>25.2</v>
      </c>
      <c r="E387" s="74">
        <v>50.7</v>
      </c>
      <c r="F387" s="74">
        <v>0.31</v>
      </c>
      <c r="G387" s="74">
        <v>24.7</v>
      </c>
      <c r="H387" s="74">
        <v>20.2</v>
      </c>
      <c r="I387" s="74">
        <v>20.3</v>
      </c>
      <c r="J387" s="74">
        <v>0.56000000000000005</v>
      </c>
      <c r="K387" s="74">
        <v>11.55</v>
      </c>
    </row>
    <row r="388" spans="1:11">
      <c r="A388" s="75">
        <v>44267.681944444441</v>
      </c>
      <c r="B388" s="74">
        <v>18.3</v>
      </c>
      <c r="C388" s="74">
        <v>25</v>
      </c>
      <c r="D388" s="74">
        <v>25.2</v>
      </c>
      <c r="E388" s="74">
        <v>50.9</v>
      </c>
      <c r="F388" s="74">
        <v>0.01</v>
      </c>
      <c r="G388" s="74">
        <v>24.9</v>
      </c>
      <c r="H388" s="74">
        <v>20.3</v>
      </c>
      <c r="I388" s="74">
        <v>20.3</v>
      </c>
      <c r="J388" s="74">
        <v>0.83</v>
      </c>
      <c r="K388" s="74">
        <v>19.47</v>
      </c>
    </row>
    <row r="389" spans="1:11">
      <c r="A389" s="75">
        <v>44267.682638888888</v>
      </c>
      <c r="B389" s="74">
        <v>18.2</v>
      </c>
      <c r="C389" s="74">
        <v>25</v>
      </c>
      <c r="D389" s="74">
        <v>25.2</v>
      </c>
      <c r="E389" s="74">
        <v>50.6</v>
      </c>
      <c r="F389" s="74">
        <v>0</v>
      </c>
      <c r="G389" s="74">
        <v>24.9</v>
      </c>
      <c r="H389" s="74">
        <v>20.2</v>
      </c>
      <c r="I389" s="74">
        <v>20.3</v>
      </c>
      <c r="J389" s="74">
        <v>0.83</v>
      </c>
      <c r="K389" s="74">
        <v>19.39</v>
      </c>
    </row>
    <row r="390" spans="1:11">
      <c r="A390" s="75">
        <v>44267.683333333334</v>
      </c>
      <c r="B390" s="74">
        <v>18.3</v>
      </c>
      <c r="C390" s="74">
        <v>25</v>
      </c>
      <c r="D390" s="74">
        <v>25.2</v>
      </c>
      <c r="E390" s="74">
        <v>50.7</v>
      </c>
      <c r="F390" s="74">
        <v>0</v>
      </c>
      <c r="G390" s="74">
        <v>25</v>
      </c>
      <c r="H390" s="74">
        <v>20.3</v>
      </c>
      <c r="I390" s="74">
        <v>20.3</v>
      </c>
      <c r="J390" s="74">
        <v>0.84</v>
      </c>
      <c r="K390" s="74">
        <v>19.77</v>
      </c>
    </row>
    <row r="391" spans="1:11">
      <c r="A391" s="75">
        <v>44267.684027777781</v>
      </c>
      <c r="B391" s="74">
        <v>18.3</v>
      </c>
      <c r="C391" s="74">
        <v>25</v>
      </c>
      <c r="D391" s="74">
        <v>25.2</v>
      </c>
      <c r="E391" s="74">
        <v>50.9</v>
      </c>
      <c r="F391" s="74">
        <v>0</v>
      </c>
      <c r="G391" s="74">
        <v>25</v>
      </c>
      <c r="H391" s="74">
        <v>20.3</v>
      </c>
      <c r="I391" s="74">
        <v>20.3</v>
      </c>
      <c r="J391" s="74">
        <v>0.84</v>
      </c>
      <c r="K391" s="74">
        <v>19.829999999999998</v>
      </c>
    </row>
    <row r="392" spans="1:11">
      <c r="A392" s="75">
        <v>44267.68472222222</v>
      </c>
      <c r="B392" s="74">
        <v>18.3</v>
      </c>
      <c r="C392" s="74">
        <v>25.1</v>
      </c>
      <c r="D392" s="74">
        <v>25.2</v>
      </c>
      <c r="E392" s="74">
        <v>50.9</v>
      </c>
      <c r="F392" s="74">
        <v>0</v>
      </c>
      <c r="G392" s="74">
        <v>25</v>
      </c>
      <c r="H392" s="74">
        <v>20.3</v>
      </c>
      <c r="I392" s="74">
        <v>20.3</v>
      </c>
      <c r="J392" s="74">
        <v>0.84</v>
      </c>
      <c r="K392" s="74">
        <v>19.829999999999998</v>
      </c>
    </row>
    <row r="393" spans="1:11">
      <c r="A393" s="75">
        <v>44267.685416666667</v>
      </c>
      <c r="B393" s="74">
        <v>18.3</v>
      </c>
      <c r="C393" s="74">
        <v>25.1</v>
      </c>
      <c r="D393" s="74">
        <v>25.2</v>
      </c>
      <c r="E393" s="74">
        <v>50.8</v>
      </c>
      <c r="F393" s="74">
        <v>0.05</v>
      </c>
      <c r="G393" s="74">
        <v>25</v>
      </c>
      <c r="H393" s="74">
        <v>20.3</v>
      </c>
      <c r="I393" s="74">
        <v>20.3</v>
      </c>
      <c r="J393" s="74">
        <v>0.84</v>
      </c>
      <c r="K393" s="74">
        <v>19.8</v>
      </c>
    </row>
    <row r="394" spans="1:11">
      <c r="A394" s="75">
        <v>44267.686111111114</v>
      </c>
      <c r="B394" s="74">
        <v>18.3</v>
      </c>
      <c r="C394" s="74">
        <v>25.1</v>
      </c>
      <c r="D394" s="74">
        <v>25.3</v>
      </c>
      <c r="E394" s="74">
        <v>50.7</v>
      </c>
      <c r="F394" s="74">
        <v>0</v>
      </c>
      <c r="G394" s="74">
        <v>25</v>
      </c>
      <c r="H394" s="74">
        <v>20.3</v>
      </c>
      <c r="I394" s="74">
        <v>20.399999999999999</v>
      </c>
      <c r="J394" s="74">
        <v>0.85</v>
      </c>
      <c r="K394" s="74">
        <v>20.22</v>
      </c>
    </row>
    <row r="395" spans="1:11">
      <c r="A395" s="75">
        <v>44267.686805555553</v>
      </c>
      <c r="B395" s="74">
        <v>18.2</v>
      </c>
      <c r="C395" s="74">
        <v>25.1</v>
      </c>
      <c r="D395" s="74">
        <v>25.3</v>
      </c>
      <c r="E395" s="74">
        <v>50.1</v>
      </c>
      <c r="F395" s="74">
        <v>0.02</v>
      </c>
      <c r="G395" s="74">
        <v>25.1</v>
      </c>
      <c r="H395" s="74">
        <v>20.3</v>
      </c>
      <c r="I395" s="74">
        <v>20.3</v>
      </c>
      <c r="J395" s="74">
        <v>0.86</v>
      </c>
      <c r="K395" s="74">
        <v>20.43</v>
      </c>
    </row>
    <row r="396" spans="1:11">
      <c r="A396" s="75">
        <v>44267.6875</v>
      </c>
      <c r="B396" s="74">
        <v>18.100000000000001</v>
      </c>
      <c r="C396" s="74">
        <v>25.1</v>
      </c>
      <c r="D396" s="74">
        <v>25.3</v>
      </c>
      <c r="E396" s="74">
        <v>48.9</v>
      </c>
      <c r="F396" s="74">
        <v>0</v>
      </c>
      <c r="G396" s="74">
        <v>25.1</v>
      </c>
      <c r="H396" s="74">
        <v>20.2</v>
      </c>
      <c r="I396" s="74">
        <v>20.2</v>
      </c>
      <c r="J396" s="74">
        <v>0.85</v>
      </c>
      <c r="K396" s="74">
        <v>20.12</v>
      </c>
    </row>
    <row r="397" spans="1:11">
      <c r="A397" s="75">
        <v>44267.688194444447</v>
      </c>
      <c r="B397" s="74">
        <v>18.100000000000001</v>
      </c>
      <c r="C397" s="74">
        <v>25.2</v>
      </c>
      <c r="D397" s="74">
        <v>25.3</v>
      </c>
      <c r="E397" s="74">
        <v>48.8</v>
      </c>
      <c r="F397" s="74">
        <v>0.02</v>
      </c>
      <c r="G397" s="74">
        <v>25.1</v>
      </c>
      <c r="H397" s="74">
        <v>20.2</v>
      </c>
      <c r="I397" s="74">
        <v>20.2</v>
      </c>
      <c r="J397" s="74">
        <v>0.85</v>
      </c>
      <c r="K397" s="74">
        <v>20.100000000000001</v>
      </c>
    </row>
    <row r="398" spans="1:11">
      <c r="A398" s="75">
        <v>44267.688888888886</v>
      </c>
      <c r="B398" s="74">
        <v>18.2</v>
      </c>
      <c r="C398" s="74">
        <v>25.2</v>
      </c>
      <c r="D398" s="74">
        <v>25.4</v>
      </c>
      <c r="E398" s="74">
        <v>49.8</v>
      </c>
      <c r="F398" s="74">
        <v>0</v>
      </c>
      <c r="G398" s="74">
        <v>25.1</v>
      </c>
      <c r="H398" s="74">
        <v>20.3</v>
      </c>
      <c r="I398" s="74">
        <v>20.3</v>
      </c>
      <c r="J398" s="74">
        <v>0.87</v>
      </c>
      <c r="K398" s="74">
        <v>20.81</v>
      </c>
    </row>
    <row r="399" spans="1:11">
      <c r="A399" s="75">
        <v>44267.689583333333</v>
      </c>
      <c r="B399" s="74">
        <v>18.5</v>
      </c>
      <c r="C399" s="74">
        <v>25.2</v>
      </c>
      <c r="D399" s="74">
        <v>25.5</v>
      </c>
      <c r="E399" s="74">
        <v>50.4</v>
      </c>
      <c r="F399" s="74">
        <v>0</v>
      </c>
      <c r="G399" s="74">
        <v>25.2</v>
      </c>
      <c r="H399" s="74">
        <v>20.5</v>
      </c>
      <c r="I399" s="74">
        <v>20.5</v>
      </c>
      <c r="J399" s="74">
        <v>0.89</v>
      </c>
      <c r="K399" s="74">
        <v>21.82</v>
      </c>
    </row>
    <row r="400" spans="1:11">
      <c r="A400" s="75">
        <v>44267.69027777778</v>
      </c>
      <c r="B400" s="74">
        <v>18.5</v>
      </c>
      <c r="C400" s="74">
        <v>25.3</v>
      </c>
      <c r="D400" s="74">
        <v>25.4</v>
      </c>
      <c r="E400" s="74">
        <v>50.9</v>
      </c>
      <c r="F400" s="74">
        <v>0</v>
      </c>
      <c r="G400" s="74">
        <v>25.2</v>
      </c>
      <c r="H400" s="74">
        <v>20.5</v>
      </c>
      <c r="I400" s="74">
        <v>20.5</v>
      </c>
      <c r="J400" s="74">
        <v>0.88</v>
      </c>
      <c r="K400" s="74">
        <v>21.48</v>
      </c>
    </row>
    <row r="401" spans="1:11">
      <c r="A401" s="75">
        <v>44267.690972222219</v>
      </c>
      <c r="B401" s="74">
        <v>18.399999999999999</v>
      </c>
      <c r="C401" s="74">
        <v>25.3</v>
      </c>
      <c r="D401" s="74">
        <v>25.4</v>
      </c>
      <c r="E401" s="74">
        <v>50.8</v>
      </c>
      <c r="F401" s="74">
        <v>0</v>
      </c>
      <c r="G401" s="74">
        <v>25.2</v>
      </c>
      <c r="H401" s="74">
        <v>20.5</v>
      </c>
      <c r="I401" s="74">
        <v>20.5</v>
      </c>
      <c r="J401" s="74">
        <v>0.88</v>
      </c>
      <c r="K401" s="74">
        <v>21.46</v>
      </c>
    </row>
    <row r="402" spans="1:11">
      <c r="A402" s="75">
        <v>44267.691666666666</v>
      </c>
      <c r="B402" s="74">
        <v>18.399999999999999</v>
      </c>
      <c r="C402" s="74">
        <v>25.3</v>
      </c>
      <c r="D402" s="74">
        <v>25.4</v>
      </c>
      <c r="E402" s="74">
        <v>50.6</v>
      </c>
      <c r="F402" s="74">
        <v>0</v>
      </c>
      <c r="G402" s="74">
        <v>25.2</v>
      </c>
      <c r="H402" s="74">
        <v>20.5</v>
      </c>
      <c r="I402" s="74">
        <v>20.5</v>
      </c>
      <c r="J402" s="74">
        <v>0.88</v>
      </c>
      <c r="K402" s="74">
        <v>21.4</v>
      </c>
    </row>
    <row r="403" spans="1:11">
      <c r="A403" s="75">
        <v>44267.692361111112</v>
      </c>
      <c r="B403" s="74">
        <v>18.399999999999999</v>
      </c>
      <c r="C403" s="74">
        <v>25.3</v>
      </c>
      <c r="D403" s="74">
        <v>25.4</v>
      </c>
      <c r="E403" s="74">
        <v>50.4</v>
      </c>
      <c r="F403" s="74">
        <v>0</v>
      </c>
      <c r="G403" s="74">
        <v>25.2</v>
      </c>
      <c r="H403" s="74">
        <v>20.5</v>
      </c>
      <c r="I403" s="74">
        <v>20.5</v>
      </c>
      <c r="J403" s="74">
        <v>0.88</v>
      </c>
      <c r="K403" s="74">
        <v>21.35</v>
      </c>
    </row>
    <row r="404" spans="1:11">
      <c r="A404" s="75">
        <v>44267.693055555559</v>
      </c>
      <c r="B404" s="74">
        <v>18.5</v>
      </c>
      <c r="C404" s="74">
        <v>25.3</v>
      </c>
      <c r="D404" s="74">
        <v>25.4</v>
      </c>
      <c r="E404" s="74">
        <v>51.1</v>
      </c>
      <c r="F404" s="74">
        <v>0</v>
      </c>
      <c r="G404" s="74">
        <v>25.2</v>
      </c>
      <c r="H404" s="74">
        <v>20.5</v>
      </c>
      <c r="I404" s="74">
        <v>20.5</v>
      </c>
      <c r="J404" s="74">
        <v>0.89</v>
      </c>
      <c r="K404" s="74">
        <v>21.54</v>
      </c>
    </row>
    <row r="405" spans="1:11">
      <c r="A405" s="75">
        <v>44267.693749999999</v>
      </c>
      <c r="B405" s="74">
        <v>18.5</v>
      </c>
      <c r="C405" s="74">
        <v>25.3</v>
      </c>
      <c r="D405" s="74">
        <v>25.4</v>
      </c>
      <c r="E405" s="74">
        <v>50.8</v>
      </c>
      <c r="F405" s="74">
        <v>0</v>
      </c>
      <c r="G405" s="74">
        <v>25.2</v>
      </c>
      <c r="H405" s="74">
        <v>20.5</v>
      </c>
      <c r="I405" s="74">
        <v>20.6</v>
      </c>
      <c r="J405" s="74">
        <v>0.88</v>
      </c>
      <c r="K405" s="74">
        <v>21.46</v>
      </c>
    </row>
    <row r="406" spans="1:11">
      <c r="A406" s="75">
        <v>44267.694444444445</v>
      </c>
      <c r="B406" s="74">
        <v>18.399999999999999</v>
      </c>
      <c r="C406" s="74">
        <v>25.3</v>
      </c>
      <c r="D406" s="74">
        <v>25.4</v>
      </c>
      <c r="E406" s="74">
        <v>50.5</v>
      </c>
      <c r="F406" s="74">
        <v>0</v>
      </c>
      <c r="G406" s="74">
        <v>25.3</v>
      </c>
      <c r="H406" s="74">
        <v>20.5</v>
      </c>
      <c r="I406" s="74">
        <v>20.5</v>
      </c>
      <c r="J406" s="74">
        <v>0.89</v>
      </c>
      <c r="K406" s="74">
        <v>21.76</v>
      </c>
    </row>
    <row r="407" spans="1:11">
      <c r="A407" s="75">
        <v>44267.695138888892</v>
      </c>
      <c r="B407" s="74">
        <v>18.3</v>
      </c>
      <c r="C407" s="74">
        <v>25.3</v>
      </c>
      <c r="D407" s="74">
        <v>25.4</v>
      </c>
      <c r="E407" s="74">
        <v>50.3</v>
      </c>
      <c r="F407" s="74">
        <v>0</v>
      </c>
      <c r="G407" s="74">
        <v>25.2</v>
      </c>
      <c r="H407" s="74">
        <v>20.399999999999999</v>
      </c>
      <c r="I407" s="74">
        <v>20.399999999999999</v>
      </c>
      <c r="J407" s="74">
        <v>0.88</v>
      </c>
      <c r="K407" s="74">
        <v>21.32</v>
      </c>
    </row>
    <row r="408" spans="1:11">
      <c r="A408" s="75">
        <v>44267.695833333331</v>
      </c>
      <c r="B408" s="74">
        <v>18.3</v>
      </c>
      <c r="C408" s="74">
        <v>25.2</v>
      </c>
      <c r="D408" s="74">
        <v>25.3</v>
      </c>
      <c r="E408" s="74">
        <v>50.2</v>
      </c>
      <c r="F408" s="74">
        <v>0</v>
      </c>
      <c r="G408" s="74">
        <v>25.2</v>
      </c>
      <c r="H408" s="74">
        <v>20.399999999999999</v>
      </c>
      <c r="I408" s="74">
        <v>20.399999999999999</v>
      </c>
      <c r="J408" s="74">
        <v>0.87</v>
      </c>
      <c r="K408" s="74">
        <v>20.83</v>
      </c>
    </row>
    <row r="409" spans="1:11">
      <c r="A409" s="75">
        <v>44267.696527777778</v>
      </c>
      <c r="B409" s="74">
        <v>18.3</v>
      </c>
      <c r="C409" s="74">
        <v>25.2</v>
      </c>
      <c r="D409" s="74">
        <v>25.4</v>
      </c>
      <c r="E409" s="74">
        <v>50.2</v>
      </c>
      <c r="F409" s="74">
        <v>0</v>
      </c>
      <c r="G409" s="74">
        <v>25.2</v>
      </c>
      <c r="H409" s="74">
        <v>20.399999999999999</v>
      </c>
      <c r="I409" s="74">
        <v>20.399999999999999</v>
      </c>
      <c r="J409" s="74">
        <v>0.88</v>
      </c>
      <c r="K409" s="74">
        <v>21.29</v>
      </c>
    </row>
    <row r="410" spans="1:11">
      <c r="A410" s="75">
        <v>44267.697222222225</v>
      </c>
      <c r="B410" s="74">
        <v>18.399999999999999</v>
      </c>
      <c r="C410" s="74">
        <v>25.2</v>
      </c>
      <c r="D410" s="74">
        <v>25.3</v>
      </c>
      <c r="E410" s="74">
        <v>50.5</v>
      </c>
      <c r="F410" s="74">
        <v>0</v>
      </c>
      <c r="G410" s="74">
        <v>25.2</v>
      </c>
      <c r="H410" s="74">
        <v>20.399999999999999</v>
      </c>
      <c r="I410" s="74">
        <v>20.5</v>
      </c>
      <c r="J410" s="74">
        <v>0.87</v>
      </c>
      <c r="K410" s="74">
        <v>20.91</v>
      </c>
    </row>
    <row r="411" spans="1:11">
      <c r="A411" s="75">
        <v>44267.697916666664</v>
      </c>
      <c r="B411" s="74">
        <v>18.600000000000001</v>
      </c>
      <c r="C411" s="74">
        <v>25.2</v>
      </c>
      <c r="D411" s="74">
        <v>25.4</v>
      </c>
      <c r="E411" s="74">
        <v>51.6</v>
      </c>
      <c r="F411" s="74">
        <v>0</v>
      </c>
      <c r="G411" s="74">
        <v>25.2</v>
      </c>
      <c r="H411" s="74">
        <v>20.6</v>
      </c>
      <c r="I411" s="74">
        <v>20.6</v>
      </c>
      <c r="J411" s="74">
        <v>0.89</v>
      </c>
      <c r="K411" s="74">
        <v>21.67</v>
      </c>
    </row>
    <row r="412" spans="1:11">
      <c r="A412" s="75">
        <v>44267.698611111111</v>
      </c>
      <c r="B412" s="74">
        <v>18.399999999999999</v>
      </c>
      <c r="C412" s="74">
        <v>25.2</v>
      </c>
      <c r="D412" s="74">
        <v>25.4</v>
      </c>
      <c r="E412" s="74">
        <v>50.6</v>
      </c>
      <c r="F412" s="74">
        <v>0</v>
      </c>
      <c r="G412" s="74">
        <v>25.2</v>
      </c>
      <c r="H412" s="74">
        <v>20.399999999999999</v>
      </c>
      <c r="I412" s="74">
        <v>20.5</v>
      </c>
      <c r="J412" s="74">
        <v>0.88</v>
      </c>
      <c r="K412" s="74">
        <v>21.4</v>
      </c>
    </row>
    <row r="413" spans="1:11">
      <c r="A413" s="75">
        <v>44267.699305555558</v>
      </c>
      <c r="B413" s="74">
        <v>18.399999999999999</v>
      </c>
      <c r="C413" s="74">
        <v>25.2</v>
      </c>
      <c r="D413" s="74">
        <v>25.3</v>
      </c>
      <c r="E413" s="74">
        <v>50.7</v>
      </c>
      <c r="F413" s="74">
        <v>0</v>
      </c>
      <c r="G413" s="74">
        <v>25.2</v>
      </c>
      <c r="H413" s="74">
        <v>20.399999999999999</v>
      </c>
      <c r="I413" s="74">
        <v>20.5</v>
      </c>
      <c r="J413" s="74">
        <v>0.87</v>
      </c>
      <c r="K413" s="74">
        <v>20.96</v>
      </c>
    </row>
    <row r="414" spans="1:11">
      <c r="A414" s="75">
        <v>44267.7</v>
      </c>
      <c r="B414" s="74">
        <v>18.399999999999999</v>
      </c>
      <c r="C414" s="74">
        <v>25.2</v>
      </c>
      <c r="D414" s="74">
        <v>25.3</v>
      </c>
      <c r="E414" s="74">
        <v>50.6</v>
      </c>
      <c r="F414" s="74">
        <v>0</v>
      </c>
      <c r="G414" s="74">
        <v>25.2</v>
      </c>
      <c r="H414" s="74">
        <v>20.399999999999999</v>
      </c>
      <c r="I414" s="74">
        <v>20.5</v>
      </c>
      <c r="J414" s="74">
        <v>0.87</v>
      </c>
      <c r="K414" s="74">
        <v>20.94</v>
      </c>
    </row>
    <row r="415" spans="1:11">
      <c r="A415" s="75">
        <v>44267.700694444444</v>
      </c>
      <c r="B415" s="74">
        <v>18.399999999999999</v>
      </c>
      <c r="C415" s="74">
        <v>25.2</v>
      </c>
      <c r="D415" s="74">
        <v>25.3</v>
      </c>
      <c r="E415" s="74">
        <v>51.1</v>
      </c>
      <c r="F415" s="74">
        <v>0</v>
      </c>
      <c r="G415" s="74">
        <v>25.1</v>
      </c>
      <c r="H415" s="74">
        <v>20.399999999999999</v>
      </c>
      <c r="I415" s="74">
        <v>20.5</v>
      </c>
      <c r="J415" s="74">
        <v>0.86</v>
      </c>
      <c r="K415" s="74">
        <v>20.7</v>
      </c>
    </row>
    <row r="416" spans="1:11">
      <c r="A416" s="75">
        <v>44267.701388888891</v>
      </c>
      <c r="B416" s="74">
        <v>18.399999999999999</v>
      </c>
      <c r="C416" s="74">
        <v>25.2</v>
      </c>
      <c r="D416" s="74">
        <v>25.3</v>
      </c>
      <c r="E416" s="74">
        <v>50.9</v>
      </c>
      <c r="F416" s="74">
        <v>0</v>
      </c>
      <c r="G416" s="74">
        <v>25.1</v>
      </c>
      <c r="H416" s="74">
        <v>20.399999999999999</v>
      </c>
      <c r="I416" s="74">
        <v>20.399999999999999</v>
      </c>
      <c r="J416" s="74">
        <v>0.86</v>
      </c>
      <c r="K416" s="74">
        <v>20.64</v>
      </c>
    </row>
    <row r="417" spans="1:11">
      <c r="A417" s="75">
        <v>44267.70208333333</v>
      </c>
      <c r="B417" s="74">
        <v>18.399999999999999</v>
      </c>
      <c r="C417" s="74">
        <v>25.2</v>
      </c>
      <c r="D417" s="74">
        <v>25.3</v>
      </c>
      <c r="E417" s="74">
        <v>50.8</v>
      </c>
      <c r="F417" s="74">
        <v>0.02</v>
      </c>
      <c r="G417" s="74">
        <v>25.1</v>
      </c>
      <c r="H417" s="74">
        <v>20.399999999999999</v>
      </c>
      <c r="I417" s="74">
        <v>20.399999999999999</v>
      </c>
      <c r="J417" s="74">
        <v>0.86</v>
      </c>
      <c r="K417" s="74">
        <v>20.62</v>
      </c>
    </row>
    <row r="418" spans="1:11">
      <c r="A418" s="75">
        <v>44267.702777777777</v>
      </c>
      <c r="B418" s="74">
        <v>18.399999999999999</v>
      </c>
      <c r="C418" s="74">
        <v>25.1</v>
      </c>
      <c r="D418" s="74">
        <v>25.3</v>
      </c>
      <c r="E418" s="74">
        <v>51.1</v>
      </c>
      <c r="F418" s="74">
        <v>0</v>
      </c>
      <c r="G418" s="74">
        <v>25.1</v>
      </c>
      <c r="H418" s="74">
        <v>20.399999999999999</v>
      </c>
      <c r="I418" s="74">
        <v>20.399999999999999</v>
      </c>
      <c r="J418" s="74">
        <v>0.86</v>
      </c>
      <c r="K418" s="74">
        <v>20.7</v>
      </c>
    </row>
    <row r="419" spans="1:11">
      <c r="A419" s="75">
        <v>44267.703472222223</v>
      </c>
      <c r="B419" s="74">
        <v>18.399999999999999</v>
      </c>
      <c r="C419" s="74">
        <v>25.1</v>
      </c>
      <c r="D419" s="74">
        <v>25.3</v>
      </c>
      <c r="E419" s="74">
        <v>51.2</v>
      </c>
      <c r="F419" s="74">
        <v>0.01</v>
      </c>
      <c r="G419" s="74">
        <v>25.1</v>
      </c>
      <c r="H419" s="74">
        <v>20.399999999999999</v>
      </c>
      <c r="I419" s="74">
        <v>20.399999999999999</v>
      </c>
      <c r="J419" s="74">
        <v>0.86</v>
      </c>
      <c r="K419" s="74">
        <v>20.72</v>
      </c>
    </row>
    <row r="420" spans="1:11">
      <c r="A420" s="75">
        <v>44267.70416666667</v>
      </c>
      <c r="B420" s="74">
        <v>18.399999999999999</v>
      </c>
      <c r="C420" s="74">
        <v>25.1</v>
      </c>
      <c r="D420" s="74">
        <v>25.3</v>
      </c>
      <c r="E420" s="74">
        <v>51.4</v>
      </c>
      <c r="F420" s="74">
        <v>0</v>
      </c>
      <c r="G420" s="74">
        <v>25.1</v>
      </c>
      <c r="H420" s="74">
        <v>20.399999999999999</v>
      </c>
      <c r="I420" s="74">
        <v>20.399999999999999</v>
      </c>
      <c r="J420" s="74">
        <v>0.86</v>
      </c>
      <c r="K420" s="74">
        <v>20.78</v>
      </c>
    </row>
    <row r="421" spans="1:11">
      <c r="A421" s="75">
        <v>44267.704861111109</v>
      </c>
      <c r="B421" s="74">
        <v>18.5</v>
      </c>
      <c r="C421" s="74">
        <v>25.1</v>
      </c>
      <c r="D421" s="74">
        <v>25.3</v>
      </c>
      <c r="E421" s="74">
        <v>51.9</v>
      </c>
      <c r="F421" s="74">
        <v>0</v>
      </c>
      <c r="G421" s="74">
        <v>25.1</v>
      </c>
      <c r="H421" s="74">
        <v>20.5</v>
      </c>
      <c r="I421" s="74">
        <v>20.5</v>
      </c>
      <c r="J421" s="74">
        <v>0.87</v>
      </c>
      <c r="K421" s="74">
        <v>20.91</v>
      </c>
    </row>
    <row r="422" spans="1:11">
      <c r="A422" s="75">
        <v>44267.705555555556</v>
      </c>
      <c r="B422" s="74">
        <v>18.5</v>
      </c>
      <c r="C422" s="74">
        <v>25.2</v>
      </c>
      <c r="D422" s="74">
        <v>25.3</v>
      </c>
      <c r="E422" s="74">
        <v>51.5</v>
      </c>
      <c r="F422" s="74">
        <v>0</v>
      </c>
      <c r="G422" s="74">
        <v>25.1</v>
      </c>
      <c r="H422" s="74">
        <v>20.5</v>
      </c>
      <c r="I422" s="74">
        <v>20.5</v>
      </c>
      <c r="J422" s="74">
        <v>0.87</v>
      </c>
      <c r="K422" s="74">
        <v>20.8</v>
      </c>
    </row>
    <row r="423" spans="1:11">
      <c r="A423" s="75">
        <v>44267.706250000003</v>
      </c>
      <c r="B423" s="74">
        <v>18.5</v>
      </c>
      <c r="C423" s="74">
        <v>25.2</v>
      </c>
      <c r="D423" s="74">
        <v>25.4</v>
      </c>
      <c r="E423" s="74">
        <v>51.6</v>
      </c>
      <c r="F423" s="74">
        <v>0</v>
      </c>
      <c r="G423" s="74">
        <v>25.1</v>
      </c>
      <c r="H423" s="74">
        <v>20.5</v>
      </c>
      <c r="I423" s="74">
        <v>20.5</v>
      </c>
      <c r="J423" s="74">
        <v>0.88</v>
      </c>
      <c r="K423" s="74">
        <v>21.29</v>
      </c>
    </row>
    <row r="424" spans="1:11">
      <c r="A424" s="75">
        <v>44267.706944444442</v>
      </c>
      <c r="B424" s="74">
        <v>18.600000000000001</v>
      </c>
      <c r="C424" s="74">
        <v>25.2</v>
      </c>
      <c r="D424" s="74">
        <v>25.4</v>
      </c>
      <c r="E424" s="74">
        <v>51.8</v>
      </c>
      <c r="F424" s="74">
        <v>0.02</v>
      </c>
      <c r="G424" s="74">
        <v>25.1</v>
      </c>
      <c r="H424" s="74">
        <v>20.6</v>
      </c>
      <c r="I424" s="74">
        <v>20.6</v>
      </c>
      <c r="J424" s="74">
        <v>0.88</v>
      </c>
      <c r="K424" s="74">
        <v>21.35</v>
      </c>
    </row>
    <row r="425" spans="1:11">
      <c r="A425" s="75">
        <v>44267.707638888889</v>
      </c>
      <c r="B425" s="74">
        <v>18.7</v>
      </c>
      <c r="C425" s="74">
        <v>25.2</v>
      </c>
      <c r="D425" s="74">
        <v>25.4</v>
      </c>
      <c r="E425" s="74">
        <v>52.3</v>
      </c>
      <c r="F425" s="74">
        <v>0</v>
      </c>
      <c r="G425" s="74">
        <v>25.2</v>
      </c>
      <c r="H425" s="74">
        <v>20.7</v>
      </c>
      <c r="I425" s="74">
        <v>20.7</v>
      </c>
      <c r="J425" s="74">
        <v>0.89</v>
      </c>
      <c r="K425" s="74">
        <v>21.86</v>
      </c>
    </row>
    <row r="426" spans="1:11">
      <c r="A426" s="75">
        <v>44267.708333333336</v>
      </c>
      <c r="B426" s="74">
        <v>18.5</v>
      </c>
      <c r="C426" s="74">
        <v>25.2</v>
      </c>
      <c r="D426" s="74">
        <v>25.4</v>
      </c>
      <c r="E426" s="74">
        <v>51.3</v>
      </c>
      <c r="F426" s="74">
        <v>0</v>
      </c>
      <c r="G426" s="74">
        <v>25.2</v>
      </c>
      <c r="H426" s="74">
        <v>20.5</v>
      </c>
      <c r="I426" s="74">
        <v>20.5</v>
      </c>
      <c r="J426" s="74">
        <v>0.89</v>
      </c>
      <c r="K426" s="74">
        <v>21.59</v>
      </c>
    </row>
    <row r="427" spans="1:11">
      <c r="A427" s="75">
        <v>44267.709027777775</v>
      </c>
      <c r="B427" s="74">
        <v>18.5</v>
      </c>
      <c r="C427" s="74">
        <v>25.2</v>
      </c>
      <c r="D427" s="74">
        <v>25.4</v>
      </c>
      <c r="E427" s="74">
        <v>51</v>
      </c>
      <c r="F427" s="74">
        <v>0</v>
      </c>
      <c r="G427" s="74">
        <v>25.2</v>
      </c>
      <c r="H427" s="74">
        <v>20.5</v>
      </c>
      <c r="I427" s="74">
        <v>20.5</v>
      </c>
      <c r="J427" s="74">
        <v>0.88</v>
      </c>
      <c r="K427" s="74">
        <v>21.51</v>
      </c>
    </row>
    <row r="428" spans="1:11">
      <c r="A428" s="75">
        <v>44267.709722222222</v>
      </c>
      <c r="B428" s="74">
        <v>18.399999999999999</v>
      </c>
      <c r="C428" s="74">
        <v>25.2</v>
      </c>
      <c r="D428" s="74">
        <v>25.4</v>
      </c>
      <c r="E428" s="74">
        <v>51</v>
      </c>
      <c r="F428" s="74">
        <v>0</v>
      </c>
      <c r="G428" s="74">
        <v>25.2</v>
      </c>
      <c r="H428" s="74">
        <v>20.399999999999999</v>
      </c>
      <c r="I428" s="74">
        <v>20.5</v>
      </c>
      <c r="J428" s="74">
        <v>0.88</v>
      </c>
      <c r="K428" s="74">
        <v>21.51</v>
      </c>
    </row>
    <row r="429" spans="1:11">
      <c r="A429" s="75">
        <v>44267.710416666669</v>
      </c>
      <c r="B429" s="74">
        <v>18.5</v>
      </c>
      <c r="C429" s="74">
        <v>25.2</v>
      </c>
      <c r="D429" s="74">
        <v>25.4</v>
      </c>
      <c r="E429" s="74">
        <v>51.1</v>
      </c>
      <c r="F429" s="74">
        <v>0</v>
      </c>
      <c r="G429" s="74">
        <v>25.2</v>
      </c>
      <c r="H429" s="74">
        <v>20.5</v>
      </c>
      <c r="I429" s="74">
        <v>20.5</v>
      </c>
      <c r="J429" s="74">
        <v>0.89</v>
      </c>
      <c r="K429" s="74">
        <v>21.54</v>
      </c>
    </row>
    <row r="430" spans="1:11">
      <c r="A430" s="75">
        <v>44267.711111111108</v>
      </c>
      <c r="B430" s="74">
        <v>18.5</v>
      </c>
      <c r="C430" s="74">
        <v>25.2</v>
      </c>
      <c r="D430" s="74">
        <v>25.4</v>
      </c>
      <c r="E430" s="74">
        <v>51.4</v>
      </c>
      <c r="F430" s="74">
        <v>0</v>
      </c>
      <c r="G430" s="74">
        <v>25.2</v>
      </c>
      <c r="H430" s="74">
        <v>20.5</v>
      </c>
      <c r="I430" s="74">
        <v>20.5</v>
      </c>
      <c r="J430" s="74">
        <v>0.89</v>
      </c>
      <c r="K430" s="74">
        <v>21.62</v>
      </c>
    </row>
    <row r="431" spans="1:11">
      <c r="A431" s="75">
        <v>44267.711805555555</v>
      </c>
      <c r="B431" s="74">
        <v>18.600000000000001</v>
      </c>
      <c r="C431" s="74">
        <v>25.3</v>
      </c>
      <c r="D431" s="74">
        <v>25.4</v>
      </c>
      <c r="E431" s="74">
        <v>51.6</v>
      </c>
      <c r="F431" s="74">
        <v>0</v>
      </c>
      <c r="G431" s="74">
        <v>25.2</v>
      </c>
      <c r="H431" s="74">
        <v>20.6</v>
      </c>
      <c r="I431" s="74">
        <v>20.6</v>
      </c>
      <c r="J431" s="74">
        <v>0.89</v>
      </c>
      <c r="K431" s="74">
        <v>21.67</v>
      </c>
    </row>
    <row r="432" spans="1:11">
      <c r="A432" s="75">
        <v>44267.712500000001</v>
      </c>
      <c r="B432" s="74">
        <v>18.600000000000001</v>
      </c>
      <c r="C432" s="74">
        <v>25.3</v>
      </c>
      <c r="D432" s="74">
        <v>25.4</v>
      </c>
      <c r="E432" s="74">
        <v>51.5</v>
      </c>
      <c r="F432" s="74">
        <v>0</v>
      </c>
      <c r="G432" s="74">
        <v>25.2</v>
      </c>
      <c r="H432" s="74">
        <v>20.6</v>
      </c>
      <c r="I432" s="74">
        <v>20.6</v>
      </c>
      <c r="J432" s="74">
        <v>0.89</v>
      </c>
      <c r="K432" s="74">
        <v>21.65</v>
      </c>
    </row>
    <row r="433" spans="1:11">
      <c r="A433" s="75">
        <v>44267.713194444441</v>
      </c>
      <c r="B433" s="74">
        <v>18.600000000000001</v>
      </c>
      <c r="C433" s="74">
        <v>25.3</v>
      </c>
      <c r="D433" s="74">
        <v>25.5</v>
      </c>
      <c r="E433" s="74">
        <v>51.5</v>
      </c>
      <c r="F433" s="74">
        <v>0.03</v>
      </c>
      <c r="G433" s="74">
        <v>25.2</v>
      </c>
      <c r="H433" s="74">
        <v>20.6</v>
      </c>
      <c r="I433" s="74">
        <v>20.6</v>
      </c>
      <c r="J433" s="74">
        <v>0.9</v>
      </c>
      <c r="K433" s="74">
        <v>22.12</v>
      </c>
    </row>
    <row r="434" spans="1:11">
      <c r="A434" s="75">
        <v>44267.713888888888</v>
      </c>
      <c r="B434" s="74">
        <v>18.600000000000001</v>
      </c>
      <c r="C434" s="74">
        <v>25.3</v>
      </c>
      <c r="D434" s="74">
        <v>25.5</v>
      </c>
      <c r="E434" s="74">
        <v>51.3</v>
      </c>
      <c r="F434" s="74">
        <v>0</v>
      </c>
      <c r="G434" s="74">
        <v>25.2</v>
      </c>
      <c r="H434" s="74">
        <v>20.6</v>
      </c>
      <c r="I434" s="74">
        <v>20.6</v>
      </c>
      <c r="J434" s="74">
        <v>0.9</v>
      </c>
      <c r="K434" s="74">
        <v>22.07</v>
      </c>
    </row>
    <row r="435" spans="1:11">
      <c r="A435" s="75">
        <v>44267.714583333334</v>
      </c>
      <c r="B435" s="74">
        <v>18.600000000000001</v>
      </c>
      <c r="C435" s="74">
        <v>25.4</v>
      </c>
      <c r="D435" s="74">
        <v>25.5</v>
      </c>
      <c r="E435" s="74">
        <v>51</v>
      </c>
      <c r="F435" s="74">
        <v>0</v>
      </c>
      <c r="G435" s="74">
        <v>25.3</v>
      </c>
      <c r="H435" s="74">
        <v>20.6</v>
      </c>
      <c r="I435" s="74">
        <v>20.6</v>
      </c>
      <c r="J435" s="74">
        <v>0.91</v>
      </c>
      <c r="K435" s="74">
        <v>22.37</v>
      </c>
    </row>
    <row r="436" spans="1:11">
      <c r="A436" s="75">
        <v>44267.715277777781</v>
      </c>
      <c r="B436" s="74">
        <v>18.600000000000001</v>
      </c>
      <c r="C436" s="74">
        <v>25.4</v>
      </c>
      <c r="D436" s="74">
        <v>25.5</v>
      </c>
      <c r="E436" s="74">
        <v>51.1</v>
      </c>
      <c r="F436" s="74">
        <v>0</v>
      </c>
      <c r="G436" s="74">
        <v>25.3</v>
      </c>
      <c r="H436" s="74">
        <v>20.6</v>
      </c>
      <c r="I436" s="74">
        <v>20.6</v>
      </c>
      <c r="J436" s="74">
        <v>0.91</v>
      </c>
      <c r="K436" s="74">
        <v>22.4</v>
      </c>
    </row>
    <row r="437" spans="1:11">
      <c r="A437" s="75">
        <v>44267.71597222222</v>
      </c>
      <c r="B437" s="74">
        <v>18.600000000000001</v>
      </c>
      <c r="C437" s="74">
        <v>25.4</v>
      </c>
      <c r="D437" s="74">
        <v>25.5</v>
      </c>
      <c r="E437" s="74">
        <v>51.1</v>
      </c>
      <c r="F437" s="74">
        <v>0</v>
      </c>
      <c r="G437" s="74">
        <v>25.3</v>
      </c>
      <c r="H437" s="74">
        <v>20.6</v>
      </c>
      <c r="I437" s="74">
        <v>20.6</v>
      </c>
      <c r="J437" s="74">
        <v>0.91</v>
      </c>
      <c r="K437" s="74">
        <v>22.4</v>
      </c>
    </row>
    <row r="438" spans="1:11">
      <c r="A438" s="75">
        <v>44267.716666666667</v>
      </c>
      <c r="B438" s="74">
        <v>18.5</v>
      </c>
      <c r="C438" s="74">
        <v>25.4</v>
      </c>
      <c r="D438" s="74">
        <v>25.5</v>
      </c>
      <c r="E438" s="74">
        <v>50.9</v>
      </c>
      <c r="F438" s="74">
        <v>0</v>
      </c>
      <c r="G438" s="74">
        <v>25.3</v>
      </c>
      <c r="H438" s="74">
        <v>20.6</v>
      </c>
      <c r="I438" s="74">
        <v>20.6</v>
      </c>
      <c r="J438" s="74">
        <v>0.91</v>
      </c>
      <c r="K438" s="74">
        <v>22.34</v>
      </c>
    </row>
    <row r="439" spans="1:11">
      <c r="A439" s="75">
        <v>44267.717361111114</v>
      </c>
      <c r="B439" s="74">
        <v>18.5</v>
      </c>
      <c r="C439" s="74">
        <v>25.4</v>
      </c>
      <c r="D439" s="74">
        <v>25.5</v>
      </c>
      <c r="E439" s="74">
        <v>51</v>
      </c>
      <c r="F439" s="74">
        <v>0</v>
      </c>
      <c r="G439" s="74">
        <v>25.3</v>
      </c>
      <c r="H439" s="74">
        <v>20.6</v>
      </c>
      <c r="I439" s="74">
        <v>20.6</v>
      </c>
      <c r="J439" s="74">
        <v>0.91</v>
      </c>
      <c r="K439" s="74">
        <v>22.37</v>
      </c>
    </row>
    <row r="440" spans="1:11">
      <c r="A440" s="75">
        <v>44267.718055555553</v>
      </c>
      <c r="B440" s="74">
        <v>18.5</v>
      </c>
      <c r="C440" s="74">
        <v>25.3</v>
      </c>
      <c r="D440" s="74">
        <v>25.5</v>
      </c>
      <c r="E440" s="74">
        <v>51.1</v>
      </c>
      <c r="F440" s="74">
        <v>0.06</v>
      </c>
      <c r="G440" s="74">
        <v>25.3</v>
      </c>
      <c r="H440" s="74">
        <v>20.6</v>
      </c>
      <c r="I440" s="74">
        <v>20.6</v>
      </c>
      <c r="J440" s="74">
        <v>0.91</v>
      </c>
      <c r="K440" s="74">
        <v>22.4</v>
      </c>
    </row>
    <row r="441" spans="1:11">
      <c r="A441" s="75">
        <v>44267.71875</v>
      </c>
      <c r="B441" s="74">
        <v>18.600000000000001</v>
      </c>
      <c r="C441" s="74">
        <v>25.3</v>
      </c>
      <c r="D441" s="74">
        <v>25.5</v>
      </c>
      <c r="E441" s="74">
        <v>51.1</v>
      </c>
      <c r="F441" s="74">
        <v>0</v>
      </c>
      <c r="G441" s="74">
        <v>25.3</v>
      </c>
      <c r="H441" s="74">
        <v>20.6</v>
      </c>
      <c r="I441" s="74">
        <v>20.6</v>
      </c>
      <c r="J441" s="74">
        <v>0.91</v>
      </c>
      <c r="K441" s="74">
        <v>22.4</v>
      </c>
    </row>
    <row r="442" spans="1:11">
      <c r="A442" s="75">
        <v>44267.719444444447</v>
      </c>
      <c r="B442" s="74">
        <v>18.5</v>
      </c>
      <c r="C442" s="74">
        <v>25.3</v>
      </c>
      <c r="D442" s="74">
        <v>25.5</v>
      </c>
      <c r="E442" s="74">
        <v>51</v>
      </c>
      <c r="F442" s="74">
        <v>0</v>
      </c>
      <c r="G442" s="74">
        <v>25.3</v>
      </c>
      <c r="H442" s="74">
        <v>20.5</v>
      </c>
      <c r="I442" s="74">
        <v>20.6</v>
      </c>
      <c r="J442" s="74">
        <v>0.91</v>
      </c>
      <c r="K442" s="74">
        <v>22.37</v>
      </c>
    </row>
    <row r="443" spans="1:11">
      <c r="A443" s="75">
        <v>44267.720138888886</v>
      </c>
      <c r="B443" s="74">
        <v>18.5</v>
      </c>
      <c r="C443" s="74">
        <v>25.3</v>
      </c>
      <c r="D443" s="74">
        <v>25.5</v>
      </c>
      <c r="E443" s="74">
        <v>50.7</v>
      </c>
      <c r="F443" s="74">
        <v>0.02</v>
      </c>
      <c r="G443" s="74">
        <v>25.3</v>
      </c>
      <c r="H443" s="74">
        <v>20.6</v>
      </c>
      <c r="I443" s="74">
        <v>20.6</v>
      </c>
      <c r="J443" s="74">
        <v>0.9</v>
      </c>
      <c r="K443" s="74">
        <v>22.29</v>
      </c>
    </row>
    <row r="444" spans="1:11">
      <c r="A444" s="75">
        <v>44267.720833333333</v>
      </c>
      <c r="B444" s="74">
        <v>18.5</v>
      </c>
      <c r="C444" s="74">
        <v>25.3</v>
      </c>
      <c r="D444" s="74">
        <v>25.5</v>
      </c>
      <c r="E444" s="74">
        <v>50.5</v>
      </c>
      <c r="F444" s="74">
        <v>0</v>
      </c>
      <c r="G444" s="74">
        <v>25.3</v>
      </c>
      <c r="H444" s="74">
        <v>20.5</v>
      </c>
      <c r="I444" s="74">
        <v>20.6</v>
      </c>
      <c r="J444" s="74">
        <v>0.9</v>
      </c>
      <c r="K444" s="74">
        <v>22.23</v>
      </c>
    </row>
    <row r="445" spans="1:11">
      <c r="A445" s="75">
        <v>44267.72152777778</v>
      </c>
      <c r="B445" s="74">
        <v>18.5</v>
      </c>
      <c r="C445" s="74">
        <v>25.3</v>
      </c>
      <c r="D445" s="74">
        <v>25.5</v>
      </c>
      <c r="E445" s="74">
        <v>50.9</v>
      </c>
      <c r="F445" s="74">
        <v>0.01</v>
      </c>
      <c r="G445" s="74">
        <v>25.3</v>
      </c>
      <c r="H445" s="74">
        <v>20.5</v>
      </c>
      <c r="I445" s="74">
        <v>20.6</v>
      </c>
      <c r="J445" s="74">
        <v>0.91</v>
      </c>
      <c r="K445" s="74">
        <v>22.34</v>
      </c>
    </row>
    <row r="446" spans="1:11">
      <c r="A446" s="75">
        <v>44267.722222222219</v>
      </c>
      <c r="B446" s="74">
        <v>18.600000000000001</v>
      </c>
      <c r="C446" s="74">
        <v>25.3</v>
      </c>
      <c r="D446" s="74">
        <v>25.5</v>
      </c>
      <c r="E446" s="74">
        <v>51.2</v>
      </c>
      <c r="F446" s="74">
        <v>0</v>
      </c>
      <c r="G446" s="74">
        <v>25.3</v>
      </c>
      <c r="H446" s="74">
        <v>20.6</v>
      </c>
      <c r="I446" s="74">
        <v>20.6</v>
      </c>
      <c r="J446" s="74">
        <v>0.91</v>
      </c>
      <c r="K446" s="74">
        <v>22.43</v>
      </c>
    </row>
    <row r="447" spans="1:11">
      <c r="A447" s="75">
        <v>44267.722916666666</v>
      </c>
      <c r="B447" s="74">
        <v>18.600000000000001</v>
      </c>
      <c r="C447" s="74">
        <v>25.3</v>
      </c>
      <c r="D447" s="74">
        <v>25.5</v>
      </c>
      <c r="E447" s="74">
        <v>51.2</v>
      </c>
      <c r="F447" s="74">
        <v>0</v>
      </c>
      <c r="G447" s="74">
        <v>25.2</v>
      </c>
      <c r="H447" s="74">
        <v>20.6</v>
      </c>
      <c r="I447" s="74">
        <v>20.6</v>
      </c>
      <c r="J447" s="74">
        <v>0.9</v>
      </c>
      <c r="K447" s="74">
        <v>22.04</v>
      </c>
    </row>
    <row r="448" spans="1:11">
      <c r="A448" s="75">
        <v>44267.723611111112</v>
      </c>
      <c r="B448" s="74">
        <v>18.600000000000001</v>
      </c>
      <c r="C448" s="74">
        <v>25.3</v>
      </c>
      <c r="D448" s="74">
        <v>25.5</v>
      </c>
      <c r="E448" s="74">
        <v>51.4</v>
      </c>
      <c r="F448" s="74">
        <v>0</v>
      </c>
      <c r="G448" s="74">
        <v>25.2</v>
      </c>
      <c r="H448" s="74">
        <v>20.6</v>
      </c>
      <c r="I448" s="74">
        <v>20.6</v>
      </c>
      <c r="J448" s="74">
        <v>0.9</v>
      </c>
      <c r="K448" s="74">
        <v>22.09</v>
      </c>
    </row>
    <row r="449" spans="1:11">
      <c r="A449" s="75">
        <v>44267.724305555559</v>
      </c>
      <c r="B449" s="74">
        <v>18.600000000000001</v>
      </c>
      <c r="C449" s="74">
        <v>25.3</v>
      </c>
      <c r="D449" s="74">
        <v>25.5</v>
      </c>
      <c r="E449" s="74">
        <v>51.1</v>
      </c>
      <c r="F449" s="74">
        <v>0</v>
      </c>
      <c r="G449" s="74">
        <v>25.2</v>
      </c>
      <c r="H449" s="74">
        <v>20.6</v>
      </c>
      <c r="I449" s="74">
        <v>20.6</v>
      </c>
      <c r="J449" s="74">
        <v>0.9</v>
      </c>
      <c r="K449" s="74">
        <v>22.01</v>
      </c>
    </row>
    <row r="450" spans="1:11">
      <c r="A450" s="75">
        <v>44267.724999999999</v>
      </c>
      <c r="B450" s="74">
        <v>18.600000000000001</v>
      </c>
      <c r="C450" s="74">
        <v>25.3</v>
      </c>
      <c r="D450" s="74">
        <v>25.5</v>
      </c>
      <c r="E450" s="74">
        <v>50.9</v>
      </c>
      <c r="F450" s="74">
        <v>0</v>
      </c>
      <c r="G450" s="74">
        <v>25.2</v>
      </c>
      <c r="H450" s="74">
        <v>20.6</v>
      </c>
      <c r="I450" s="74">
        <v>20.6</v>
      </c>
      <c r="J450" s="74">
        <v>0.9</v>
      </c>
      <c r="K450" s="74">
        <v>21.96</v>
      </c>
    </row>
    <row r="451" spans="1:11">
      <c r="A451" s="75">
        <v>44267.725694444445</v>
      </c>
      <c r="B451" s="74">
        <v>18.600000000000001</v>
      </c>
      <c r="C451" s="74">
        <v>25.3</v>
      </c>
      <c r="D451" s="74">
        <v>25.5</v>
      </c>
      <c r="E451" s="74">
        <v>51.4</v>
      </c>
      <c r="F451" s="74">
        <v>0</v>
      </c>
      <c r="G451" s="74">
        <v>25.3</v>
      </c>
      <c r="H451" s="74">
        <v>20.6</v>
      </c>
      <c r="I451" s="74">
        <v>20.6</v>
      </c>
      <c r="J451" s="74">
        <v>0.91</v>
      </c>
      <c r="K451" s="74">
        <v>22.48</v>
      </c>
    </row>
    <row r="452" spans="1:11">
      <c r="A452" s="75">
        <v>44267.726388888892</v>
      </c>
      <c r="B452" s="74">
        <v>18.600000000000001</v>
      </c>
      <c r="C452" s="74">
        <v>25.3</v>
      </c>
      <c r="D452" s="74">
        <v>25.5</v>
      </c>
      <c r="E452" s="74">
        <v>51.3</v>
      </c>
      <c r="F452" s="74">
        <v>0</v>
      </c>
      <c r="G452" s="74">
        <v>25.3</v>
      </c>
      <c r="H452" s="74">
        <v>20.6</v>
      </c>
      <c r="I452" s="74">
        <v>20.6</v>
      </c>
      <c r="J452" s="74">
        <v>0.91</v>
      </c>
      <c r="K452" s="74">
        <v>22.46</v>
      </c>
    </row>
    <row r="453" spans="1:11">
      <c r="A453" s="75">
        <v>44267.727083333331</v>
      </c>
      <c r="B453" s="74">
        <v>18.600000000000001</v>
      </c>
      <c r="C453" s="74">
        <v>25.3</v>
      </c>
      <c r="D453" s="74">
        <v>25.5</v>
      </c>
      <c r="E453" s="74">
        <v>51.4</v>
      </c>
      <c r="F453" s="74">
        <v>0</v>
      </c>
      <c r="G453" s="74">
        <v>25.3</v>
      </c>
      <c r="H453" s="74">
        <v>20.6</v>
      </c>
      <c r="I453" s="74">
        <v>20.6</v>
      </c>
      <c r="J453" s="74">
        <v>0.91</v>
      </c>
      <c r="K453" s="74">
        <v>22.48</v>
      </c>
    </row>
    <row r="454" spans="1:11">
      <c r="A454" s="75">
        <v>44267.727777777778</v>
      </c>
      <c r="B454" s="74">
        <v>18.600000000000001</v>
      </c>
      <c r="C454" s="74">
        <v>25.3</v>
      </c>
      <c r="D454" s="74">
        <v>25.5</v>
      </c>
      <c r="E454" s="74">
        <v>51.4</v>
      </c>
      <c r="F454" s="74">
        <v>0</v>
      </c>
      <c r="G454" s="74">
        <v>25.2</v>
      </c>
      <c r="H454" s="74">
        <v>20.6</v>
      </c>
      <c r="I454" s="74">
        <v>20.6</v>
      </c>
      <c r="J454" s="74">
        <v>0.9</v>
      </c>
      <c r="K454" s="74">
        <v>22.09</v>
      </c>
    </row>
    <row r="455" spans="1:11">
      <c r="A455" s="75">
        <v>44267.728472222225</v>
      </c>
      <c r="B455" s="74">
        <v>18.600000000000001</v>
      </c>
      <c r="C455" s="74">
        <v>25.3</v>
      </c>
      <c r="D455" s="74">
        <v>25.5</v>
      </c>
      <c r="E455" s="74">
        <v>51.2</v>
      </c>
      <c r="F455" s="74">
        <v>0</v>
      </c>
      <c r="G455" s="74">
        <v>25.2</v>
      </c>
      <c r="H455" s="74">
        <v>20.6</v>
      </c>
      <c r="I455" s="74">
        <v>20.6</v>
      </c>
      <c r="J455" s="74">
        <v>0.9</v>
      </c>
      <c r="K455" s="74">
        <v>22.04</v>
      </c>
    </row>
    <row r="456" spans="1:11">
      <c r="A456" s="75">
        <v>44267.729166666664</v>
      </c>
      <c r="B456" s="74">
        <v>18.600000000000001</v>
      </c>
      <c r="C456" s="74">
        <v>25.3</v>
      </c>
      <c r="D456" s="74">
        <v>25.5</v>
      </c>
      <c r="E456" s="74">
        <v>51</v>
      </c>
      <c r="F456" s="74">
        <v>0</v>
      </c>
      <c r="G456" s="74">
        <v>25.2</v>
      </c>
      <c r="H456" s="74">
        <v>20.6</v>
      </c>
      <c r="I456" s="74">
        <v>20.6</v>
      </c>
      <c r="J456" s="74">
        <v>0.9</v>
      </c>
      <c r="K456" s="74">
        <v>21.98</v>
      </c>
    </row>
    <row r="457" spans="1:11">
      <c r="A457" s="75">
        <v>44267.729861111111</v>
      </c>
      <c r="B457" s="74">
        <v>18.5</v>
      </c>
      <c r="C457" s="74">
        <v>25.3</v>
      </c>
      <c r="D457" s="74">
        <v>25.5</v>
      </c>
      <c r="E457" s="74">
        <v>50.9</v>
      </c>
      <c r="F457" s="74">
        <v>0</v>
      </c>
      <c r="G457" s="74">
        <v>25.2</v>
      </c>
      <c r="H457" s="74">
        <v>20.5</v>
      </c>
      <c r="I457" s="74">
        <v>20.6</v>
      </c>
      <c r="J457" s="74">
        <v>0.9</v>
      </c>
      <c r="K457" s="74">
        <v>21.96</v>
      </c>
    </row>
    <row r="458" spans="1:11">
      <c r="A458" s="75">
        <v>44267.730555555558</v>
      </c>
      <c r="B458" s="74">
        <v>18.600000000000001</v>
      </c>
      <c r="C458" s="74">
        <v>25.3</v>
      </c>
      <c r="D458" s="74">
        <v>25.5</v>
      </c>
      <c r="E458" s="74">
        <v>51</v>
      </c>
      <c r="F458" s="74">
        <v>0</v>
      </c>
      <c r="G458" s="74">
        <v>25.2</v>
      </c>
      <c r="H458" s="74">
        <v>20.6</v>
      </c>
      <c r="I458" s="74">
        <v>20.6</v>
      </c>
      <c r="J458" s="74">
        <v>0.9</v>
      </c>
      <c r="K458" s="74">
        <v>21.98</v>
      </c>
    </row>
    <row r="459" spans="1:11">
      <c r="A459" s="75">
        <v>44267.731249999997</v>
      </c>
      <c r="B459" s="74">
        <v>18.600000000000001</v>
      </c>
      <c r="C459" s="74">
        <v>25.3</v>
      </c>
      <c r="D459" s="74">
        <v>25.5</v>
      </c>
      <c r="E459" s="74">
        <v>51.3</v>
      </c>
      <c r="F459" s="74">
        <v>0</v>
      </c>
      <c r="G459" s="74">
        <v>25.2</v>
      </c>
      <c r="H459" s="74">
        <v>20.6</v>
      </c>
      <c r="I459" s="74">
        <v>20.6</v>
      </c>
      <c r="J459" s="74">
        <v>0.9</v>
      </c>
      <c r="K459" s="74">
        <v>22.07</v>
      </c>
    </row>
    <row r="460" spans="1:11">
      <c r="A460" s="75">
        <v>44267.731944444444</v>
      </c>
      <c r="B460" s="74">
        <v>18.600000000000001</v>
      </c>
      <c r="C460" s="74">
        <v>25.3</v>
      </c>
      <c r="D460" s="74">
        <v>25.5</v>
      </c>
      <c r="E460" s="74">
        <v>51.5</v>
      </c>
      <c r="F460" s="74">
        <v>0</v>
      </c>
      <c r="G460" s="74">
        <v>25.2</v>
      </c>
      <c r="H460" s="74">
        <v>20.6</v>
      </c>
      <c r="I460" s="74">
        <v>20.6</v>
      </c>
      <c r="J460" s="74">
        <v>0.9</v>
      </c>
      <c r="K460" s="74">
        <v>22.12</v>
      </c>
    </row>
    <row r="461" spans="1:11">
      <c r="A461" s="75">
        <v>44267.732638888891</v>
      </c>
      <c r="B461" s="74">
        <v>18.7</v>
      </c>
      <c r="C461" s="74">
        <v>25.3</v>
      </c>
      <c r="D461" s="74">
        <v>25.5</v>
      </c>
      <c r="E461" s="74">
        <v>52.1</v>
      </c>
      <c r="F461" s="74">
        <v>0.02</v>
      </c>
      <c r="G461" s="74">
        <v>25.2</v>
      </c>
      <c r="H461" s="74">
        <v>20.7</v>
      </c>
      <c r="I461" s="74">
        <v>20.7</v>
      </c>
      <c r="J461" s="74">
        <v>0.9</v>
      </c>
      <c r="K461" s="74">
        <v>22.29</v>
      </c>
    </row>
    <row r="462" spans="1:11">
      <c r="A462" s="75">
        <v>44267.73333333333</v>
      </c>
      <c r="B462" s="74">
        <v>18.600000000000001</v>
      </c>
      <c r="C462" s="74">
        <v>25.3</v>
      </c>
      <c r="D462" s="74">
        <v>25.5</v>
      </c>
      <c r="E462" s="74">
        <v>51.3</v>
      </c>
      <c r="F462" s="74">
        <v>0</v>
      </c>
      <c r="G462" s="74">
        <v>25.2</v>
      </c>
      <c r="H462" s="74">
        <v>20.6</v>
      </c>
      <c r="I462" s="74">
        <v>20.6</v>
      </c>
      <c r="J462" s="74">
        <v>0.9</v>
      </c>
      <c r="K462" s="74">
        <v>22.07</v>
      </c>
    </row>
    <row r="463" spans="1:11">
      <c r="A463" s="75">
        <v>44267.734027777777</v>
      </c>
      <c r="B463" s="74">
        <v>18.600000000000001</v>
      </c>
      <c r="C463" s="74">
        <v>25.3</v>
      </c>
      <c r="D463" s="74">
        <v>25.4</v>
      </c>
      <c r="E463" s="74">
        <v>51.4</v>
      </c>
      <c r="F463" s="74">
        <v>0.03</v>
      </c>
      <c r="G463" s="74">
        <v>25.2</v>
      </c>
      <c r="H463" s="74">
        <v>20.6</v>
      </c>
      <c r="I463" s="74">
        <v>20.6</v>
      </c>
      <c r="J463" s="74">
        <v>0.89</v>
      </c>
      <c r="K463" s="74">
        <v>21.62</v>
      </c>
    </row>
    <row r="464" spans="1:11">
      <c r="A464" s="75">
        <v>44267.734722222223</v>
      </c>
      <c r="B464" s="74">
        <v>18.600000000000001</v>
      </c>
      <c r="C464" s="74">
        <v>25.2</v>
      </c>
      <c r="D464" s="74">
        <v>25.4</v>
      </c>
      <c r="E464" s="74">
        <v>51.6</v>
      </c>
      <c r="F464" s="74">
        <v>0</v>
      </c>
      <c r="G464" s="74">
        <v>25.2</v>
      </c>
      <c r="H464" s="74">
        <v>20.6</v>
      </c>
      <c r="I464" s="74">
        <v>20.6</v>
      </c>
      <c r="J464" s="74">
        <v>0.89</v>
      </c>
      <c r="K464" s="74">
        <v>21.67</v>
      </c>
    </row>
    <row r="465" spans="1:11">
      <c r="A465" s="75">
        <v>44267.73541666667</v>
      </c>
      <c r="B465" s="74">
        <v>18.5</v>
      </c>
      <c r="C465" s="74">
        <v>25.2</v>
      </c>
      <c r="D465" s="74">
        <v>25.4</v>
      </c>
      <c r="E465" s="74">
        <v>51.3</v>
      </c>
      <c r="F465" s="74">
        <v>0.02</v>
      </c>
      <c r="G465" s="74">
        <v>25.2</v>
      </c>
      <c r="H465" s="74">
        <v>20.5</v>
      </c>
      <c r="I465" s="74">
        <v>20.5</v>
      </c>
      <c r="J465" s="74">
        <v>0.89</v>
      </c>
      <c r="K465" s="74">
        <v>21.59</v>
      </c>
    </row>
    <row r="466" spans="1:11">
      <c r="A466" s="75">
        <v>44267.736111111109</v>
      </c>
      <c r="B466" s="74">
        <v>18.600000000000001</v>
      </c>
      <c r="C466" s="74">
        <v>25.2</v>
      </c>
      <c r="D466" s="74">
        <v>25.4</v>
      </c>
      <c r="E466" s="74">
        <v>51.3</v>
      </c>
      <c r="F466" s="74">
        <v>0</v>
      </c>
      <c r="G466" s="74">
        <v>25.1</v>
      </c>
      <c r="H466" s="74">
        <v>20.6</v>
      </c>
      <c r="I466" s="74">
        <v>20.6</v>
      </c>
      <c r="J466" s="74">
        <v>0.88</v>
      </c>
      <c r="K466" s="74">
        <v>21.21</v>
      </c>
    </row>
    <row r="467" spans="1:11">
      <c r="A467" s="75">
        <v>44267.736805555556</v>
      </c>
      <c r="B467" s="74">
        <v>18.600000000000001</v>
      </c>
      <c r="C467" s="74">
        <v>25.2</v>
      </c>
      <c r="D467" s="74">
        <v>25.4</v>
      </c>
      <c r="E467" s="74">
        <v>51.4</v>
      </c>
      <c r="F467" s="74">
        <v>0.01</v>
      </c>
      <c r="G467" s="74">
        <v>25.2</v>
      </c>
      <c r="H467" s="74">
        <v>20.6</v>
      </c>
      <c r="I467" s="74">
        <v>20.6</v>
      </c>
      <c r="J467" s="74">
        <v>0.89</v>
      </c>
      <c r="K467" s="74">
        <v>21.62</v>
      </c>
    </row>
    <row r="468" spans="1:11">
      <c r="A468" s="75">
        <v>44267.737500000003</v>
      </c>
      <c r="B468" s="74">
        <v>18.600000000000001</v>
      </c>
      <c r="C468" s="74">
        <v>25.2</v>
      </c>
      <c r="D468" s="74">
        <v>25.4</v>
      </c>
      <c r="E468" s="74">
        <v>51.6</v>
      </c>
      <c r="F468" s="74">
        <v>0</v>
      </c>
      <c r="G468" s="74">
        <v>25.1</v>
      </c>
      <c r="H468" s="74">
        <v>20.6</v>
      </c>
      <c r="I468" s="74">
        <v>20.6</v>
      </c>
      <c r="J468" s="74">
        <v>0.88</v>
      </c>
      <c r="K468" s="74">
        <v>21.29</v>
      </c>
    </row>
    <row r="469" spans="1:11">
      <c r="A469" s="75">
        <v>44267.738194444442</v>
      </c>
      <c r="B469" s="74">
        <v>18.600000000000001</v>
      </c>
      <c r="C469" s="74">
        <v>25.2</v>
      </c>
      <c r="D469" s="74">
        <v>25.4</v>
      </c>
      <c r="E469" s="74">
        <v>51.6</v>
      </c>
      <c r="F469" s="74">
        <v>0</v>
      </c>
      <c r="G469" s="74">
        <v>25.1</v>
      </c>
      <c r="H469" s="74">
        <v>20.6</v>
      </c>
      <c r="I469" s="74">
        <v>20.6</v>
      </c>
      <c r="J469" s="74">
        <v>0.88</v>
      </c>
      <c r="K469" s="74">
        <v>21.29</v>
      </c>
    </row>
    <row r="470" spans="1:11">
      <c r="A470" s="75">
        <v>44267.738888888889</v>
      </c>
      <c r="B470" s="74">
        <v>18.600000000000001</v>
      </c>
      <c r="C470" s="74">
        <v>25.2</v>
      </c>
      <c r="D470" s="74">
        <v>25.4</v>
      </c>
      <c r="E470" s="74">
        <v>51.9</v>
      </c>
      <c r="F470" s="74">
        <v>0</v>
      </c>
      <c r="G470" s="74">
        <v>25.1</v>
      </c>
      <c r="H470" s="74">
        <v>20.6</v>
      </c>
      <c r="I470" s="74">
        <v>20.6</v>
      </c>
      <c r="J470" s="74">
        <v>0.88</v>
      </c>
      <c r="K470" s="74">
        <v>21.37</v>
      </c>
    </row>
    <row r="471" spans="1:11">
      <c r="A471" s="75">
        <v>44267.739583333336</v>
      </c>
      <c r="B471" s="74">
        <v>18.5</v>
      </c>
      <c r="C471" s="74">
        <v>25.2</v>
      </c>
      <c r="D471" s="74">
        <v>25.4</v>
      </c>
      <c r="E471" s="74">
        <v>51.8</v>
      </c>
      <c r="F471" s="74">
        <v>0</v>
      </c>
      <c r="G471" s="74">
        <v>25.1</v>
      </c>
      <c r="H471" s="74">
        <v>20.5</v>
      </c>
      <c r="I471" s="74">
        <v>20.5</v>
      </c>
      <c r="J471" s="74">
        <v>0.88</v>
      </c>
      <c r="K471" s="74">
        <v>21.35</v>
      </c>
    </row>
    <row r="472" spans="1:11">
      <c r="A472" s="75">
        <v>44267.740277777775</v>
      </c>
      <c r="B472" s="74">
        <v>18.600000000000001</v>
      </c>
      <c r="C472" s="74">
        <v>25.2</v>
      </c>
      <c r="D472" s="74">
        <v>25.4</v>
      </c>
      <c r="E472" s="74">
        <v>51.6</v>
      </c>
      <c r="F472" s="74">
        <v>0.02</v>
      </c>
      <c r="G472" s="74">
        <v>25.1</v>
      </c>
      <c r="H472" s="74">
        <v>20.6</v>
      </c>
      <c r="I472" s="74">
        <v>20.6</v>
      </c>
      <c r="J472" s="74">
        <v>0.88</v>
      </c>
      <c r="K472" s="74">
        <v>21.29</v>
      </c>
    </row>
    <row r="473" spans="1:11">
      <c r="A473" s="75">
        <v>44267.740972222222</v>
      </c>
      <c r="B473" s="74">
        <v>18.5</v>
      </c>
      <c r="C473" s="74">
        <v>25.2</v>
      </c>
      <c r="D473" s="74">
        <v>25.4</v>
      </c>
      <c r="E473" s="74">
        <v>51.4</v>
      </c>
      <c r="F473" s="74">
        <v>0</v>
      </c>
      <c r="G473" s="74">
        <v>25.1</v>
      </c>
      <c r="H473" s="74">
        <v>20.5</v>
      </c>
      <c r="I473" s="74">
        <v>20.5</v>
      </c>
      <c r="J473" s="74">
        <v>0.88</v>
      </c>
      <c r="K473" s="74">
        <v>21.24</v>
      </c>
    </row>
    <row r="474" spans="1:11">
      <c r="A474" s="75">
        <v>44267.741666666669</v>
      </c>
      <c r="B474" s="74">
        <v>18.600000000000001</v>
      </c>
      <c r="C474" s="74">
        <v>25.2</v>
      </c>
      <c r="D474" s="74">
        <v>25.4</v>
      </c>
      <c r="E474" s="74">
        <v>51.4</v>
      </c>
      <c r="F474" s="74">
        <v>0</v>
      </c>
      <c r="G474" s="74">
        <v>25.1</v>
      </c>
      <c r="H474" s="74">
        <v>20.6</v>
      </c>
      <c r="I474" s="74">
        <v>20.6</v>
      </c>
      <c r="J474" s="74">
        <v>0.88</v>
      </c>
      <c r="K474" s="74">
        <v>21.24</v>
      </c>
    </row>
    <row r="475" spans="1:11">
      <c r="A475" s="75">
        <v>44267.742361111108</v>
      </c>
      <c r="B475" s="74">
        <v>18.600000000000001</v>
      </c>
      <c r="C475" s="74">
        <v>25.2</v>
      </c>
      <c r="D475" s="74">
        <v>25.4</v>
      </c>
      <c r="E475" s="74">
        <v>51.8</v>
      </c>
      <c r="F475" s="74">
        <v>0</v>
      </c>
      <c r="G475" s="74">
        <v>25.1</v>
      </c>
      <c r="H475" s="74">
        <v>20.6</v>
      </c>
      <c r="I475" s="74">
        <v>20.6</v>
      </c>
      <c r="J475" s="74">
        <v>0.88</v>
      </c>
      <c r="K475" s="74">
        <v>21.35</v>
      </c>
    </row>
    <row r="476" spans="1:11">
      <c r="A476" s="75">
        <v>44267.743055555555</v>
      </c>
      <c r="B476" s="74">
        <v>18.7</v>
      </c>
      <c r="C476" s="74">
        <v>25.2</v>
      </c>
      <c r="D476" s="74">
        <v>25.4</v>
      </c>
      <c r="E476" s="74">
        <v>51.9</v>
      </c>
      <c r="F476" s="74">
        <v>0</v>
      </c>
      <c r="G476" s="74">
        <v>25.2</v>
      </c>
      <c r="H476" s="74">
        <v>20.7</v>
      </c>
      <c r="I476" s="74">
        <v>20.7</v>
      </c>
      <c r="J476" s="74">
        <v>0.89</v>
      </c>
      <c r="K476" s="74">
        <v>21.76</v>
      </c>
    </row>
    <row r="477" spans="1:11">
      <c r="A477" s="75">
        <v>44267.743750000001</v>
      </c>
      <c r="B477" s="74">
        <v>18.600000000000001</v>
      </c>
      <c r="C477" s="74">
        <v>25.2</v>
      </c>
      <c r="D477" s="74">
        <v>25.4</v>
      </c>
      <c r="E477" s="74">
        <v>51.8</v>
      </c>
      <c r="F477" s="74">
        <v>0</v>
      </c>
      <c r="G477" s="74">
        <v>25.2</v>
      </c>
      <c r="H477" s="74">
        <v>20.6</v>
      </c>
      <c r="I477" s="74">
        <v>20.6</v>
      </c>
      <c r="J477" s="74">
        <v>0.89</v>
      </c>
      <c r="K477" s="74">
        <v>21.73</v>
      </c>
    </row>
    <row r="478" spans="1:11">
      <c r="A478" s="75">
        <v>44267.744444444441</v>
      </c>
      <c r="B478" s="74">
        <v>18.600000000000001</v>
      </c>
      <c r="C478" s="74">
        <v>25.2</v>
      </c>
      <c r="D478" s="74">
        <v>25.4</v>
      </c>
      <c r="E478" s="74">
        <v>51.6</v>
      </c>
      <c r="F478" s="74">
        <v>0.01</v>
      </c>
      <c r="G478" s="74">
        <v>25.2</v>
      </c>
      <c r="H478" s="74">
        <v>20.6</v>
      </c>
      <c r="I478" s="74">
        <v>20.6</v>
      </c>
      <c r="J478" s="74">
        <v>0.89</v>
      </c>
      <c r="K478" s="74">
        <v>21.67</v>
      </c>
    </row>
    <row r="479" spans="1:11">
      <c r="A479" s="75">
        <v>44267.745138888888</v>
      </c>
      <c r="B479" s="74">
        <v>18.5</v>
      </c>
      <c r="C479" s="74">
        <v>25.2</v>
      </c>
      <c r="D479" s="74">
        <v>25.3</v>
      </c>
      <c r="E479" s="74">
        <v>51.7</v>
      </c>
      <c r="F479" s="74">
        <v>0</v>
      </c>
      <c r="G479" s="74">
        <v>25.2</v>
      </c>
      <c r="H479" s="74">
        <v>20.5</v>
      </c>
      <c r="I479" s="74">
        <v>20.5</v>
      </c>
      <c r="J479" s="74">
        <v>0.88</v>
      </c>
      <c r="K479" s="74">
        <v>21.23</v>
      </c>
    </row>
    <row r="480" spans="1:11">
      <c r="A480" s="75">
        <v>44267.745833333334</v>
      </c>
      <c r="B480" s="74">
        <v>18.5</v>
      </c>
      <c r="C480" s="74">
        <v>25.2</v>
      </c>
      <c r="D480" s="74">
        <v>25.3</v>
      </c>
      <c r="E480" s="74">
        <v>51.6</v>
      </c>
      <c r="F480" s="74">
        <v>0</v>
      </c>
      <c r="G480" s="74">
        <v>25.1</v>
      </c>
      <c r="H480" s="74">
        <v>20.5</v>
      </c>
      <c r="I480" s="74">
        <v>20.5</v>
      </c>
      <c r="J480" s="74">
        <v>0.87</v>
      </c>
      <c r="K480" s="74">
        <v>20.83</v>
      </c>
    </row>
    <row r="481" spans="1:11">
      <c r="A481" s="75">
        <v>44267.746527777781</v>
      </c>
      <c r="B481" s="74">
        <v>18.5</v>
      </c>
      <c r="C481" s="74">
        <v>25.2</v>
      </c>
      <c r="D481" s="74">
        <v>25.3</v>
      </c>
      <c r="E481" s="74">
        <v>51.5</v>
      </c>
      <c r="F481" s="74">
        <v>0</v>
      </c>
      <c r="G481" s="74">
        <v>25.1</v>
      </c>
      <c r="H481" s="74">
        <v>20.5</v>
      </c>
      <c r="I481" s="74">
        <v>20.5</v>
      </c>
      <c r="J481" s="74">
        <v>0.87</v>
      </c>
      <c r="K481" s="74">
        <v>20.8</v>
      </c>
    </row>
    <row r="482" spans="1:11">
      <c r="A482" s="75">
        <v>44267.74722222222</v>
      </c>
      <c r="B482" s="74">
        <v>18.5</v>
      </c>
      <c r="C482" s="74">
        <v>25.1</v>
      </c>
      <c r="D482" s="74">
        <v>25.3</v>
      </c>
      <c r="E482" s="74">
        <v>51.7</v>
      </c>
      <c r="F482" s="74">
        <v>0</v>
      </c>
      <c r="G482" s="74">
        <v>25.1</v>
      </c>
      <c r="H482" s="74">
        <v>20.5</v>
      </c>
      <c r="I482" s="74">
        <v>20.5</v>
      </c>
      <c r="J482" s="74">
        <v>0.87</v>
      </c>
      <c r="K482" s="74">
        <v>20.85</v>
      </c>
    </row>
    <row r="483" spans="1:11">
      <c r="A483" s="75">
        <v>44267.747916666667</v>
      </c>
      <c r="B483" s="74">
        <v>18.600000000000001</v>
      </c>
      <c r="C483" s="74">
        <v>25.1</v>
      </c>
      <c r="D483" s="74">
        <v>25.3</v>
      </c>
      <c r="E483" s="74">
        <v>52</v>
      </c>
      <c r="F483" s="74">
        <v>0</v>
      </c>
      <c r="G483" s="74">
        <v>25.1</v>
      </c>
      <c r="H483" s="74">
        <v>20.6</v>
      </c>
      <c r="I483" s="74">
        <v>20.6</v>
      </c>
      <c r="J483" s="74">
        <v>0.87</v>
      </c>
      <c r="K483" s="74">
        <v>20.93</v>
      </c>
    </row>
    <row r="484" spans="1:11">
      <c r="A484" s="75">
        <v>44267.748611111114</v>
      </c>
      <c r="B484" s="74">
        <v>18.5</v>
      </c>
      <c r="C484" s="74">
        <v>25.1</v>
      </c>
      <c r="D484" s="74">
        <v>25.3</v>
      </c>
      <c r="E484" s="74">
        <v>51.9</v>
      </c>
      <c r="F484" s="74">
        <v>0</v>
      </c>
      <c r="G484" s="74">
        <v>25.1</v>
      </c>
      <c r="H484" s="74">
        <v>20.5</v>
      </c>
      <c r="I484" s="74">
        <v>20.5</v>
      </c>
      <c r="J484" s="74">
        <v>0.87</v>
      </c>
      <c r="K484" s="74">
        <v>20.91</v>
      </c>
    </row>
    <row r="485" spans="1:11">
      <c r="A485" s="75">
        <v>44267.749305555553</v>
      </c>
      <c r="B485" s="74">
        <v>18.5</v>
      </c>
      <c r="C485" s="74">
        <v>25.1</v>
      </c>
      <c r="D485" s="74">
        <v>25.3</v>
      </c>
      <c r="E485" s="74">
        <v>51.5</v>
      </c>
      <c r="F485" s="74">
        <v>0</v>
      </c>
      <c r="G485" s="74">
        <v>25.1</v>
      </c>
      <c r="H485" s="74">
        <v>20.5</v>
      </c>
      <c r="I485" s="74">
        <v>20.5</v>
      </c>
      <c r="J485" s="74">
        <v>0.87</v>
      </c>
      <c r="K485" s="74">
        <v>20.8</v>
      </c>
    </row>
    <row r="486" spans="1:11">
      <c r="A486" s="75">
        <v>44267.75</v>
      </c>
      <c r="B486" s="74">
        <v>18.399999999999999</v>
      </c>
      <c r="C486" s="74">
        <v>25.2</v>
      </c>
      <c r="D486" s="74">
        <v>25.3</v>
      </c>
      <c r="E486" s="74">
        <v>51</v>
      </c>
      <c r="F486" s="74">
        <v>0</v>
      </c>
      <c r="G486" s="74">
        <v>25.1</v>
      </c>
      <c r="H486" s="74">
        <v>20.399999999999999</v>
      </c>
      <c r="I486" s="74">
        <v>20.399999999999999</v>
      </c>
      <c r="J486" s="74">
        <v>0.86</v>
      </c>
      <c r="K486" s="74">
        <v>20.67</v>
      </c>
    </row>
    <row r="487" spans="1:11">
      <c r="A487" s="113"/>
      <c r="B487" s="114"/>
      <c r="C487" s="114"/>
      <c r="D487" s="114"/>
      <c r="E487" s="114"/>
      <c r="F487" s="114"/>
      <c r="G487" s="114"/>
      <c r="H487" s="114"/>
      <c r="I487" s="114"/>
      <c r="J487" s="114"/>
      <c r="K487" s="114"/>
    </row>
    <row r="488" spans="1:11">
      <c r="A488" s="75">
        <v>44268.416666666664</v>
      </c>
      <c r="B488" s="74">
        <v>18.399999999999999</v>
      </c>
      <c r="C488" s="74">
        <v>25.1</v>
      </c>
      <c r="D488" s="74">
        <v>25.3</v>
      </c>
      <c r="E488" s="74">
        <v>51.1</v>
      </c>
      <c r="F488" s="74">
        <v>0</v>
      </c>
      <c r="G488" s="74">
        <v>25</v>
      </c>
      <c r="H488" s="74">
        <v>20.399999999999999</v>
      </c>
      <c r="I488" s="74">
        <v>20.399999999999999</v>
      </c>
      <c r="J488" s="74">
        <v>0.85</v>
      </c>
      <c r="K488" s="74">
        <v>20.329999999999998</v>
      </c>
    </row>
    <row r="489" spans="1:11">
      <c r="A489" s="75">
        <v>44268.417361111111</v>
      </c>
      <c r="B489" s="74">
        <v>18.399999999999999</v>
      </c>
      <c r="C489" s="74">
        <v>25.1</v>
      </c>
      <c r="D489" s="74">
        <v>25.3</v>
      </c>
      <c r="E489" s="74">
        <v>51.3</v>
      </c>
      <c r="F489" s="74">
        <v>0</v>
      </c>
      <c r="G489" s="74">
        <v>25</v>
      </c>
      <c r="H489" s="74">
        <v>20.399999999999999</v>
      </c>
      <c r="I489" s="74">
        <v>20.399999999999999</v>
      </c>
      <c r="J489" s="74">
        <v>0.85</v>
      </c>
      <c r="K489" s="74">
        <v>20.38</v>
      </c>
    </row>
    <row r="490" spans="1:11">
      <c r="A490" s="75">
        <v>44268.418055555558</v>
      </c>
      <c r="B490" s="74">
        <v>18.399999999999999</v>
      </c>
      <c r="C490" s="74">
        <v>25</v>
      </c>
      <c r="D490" s="74">
        <v>25.2</v>
      </c>
      <c r="E490" s="74">
        <v>51.5</v>
      </c>
      <c r="F490" s="74">
        <v>0</v>
      </c>
      <c r="G490" s="74">
        <v>25</v>
      </c>
      <c r="H490" s="74">
        <v>20.399999999999999</v>
      </c>
      <c r="I490" s="74">
        <v>20.399999999999999</v>
      </c>
      <c r="J490" s="74">
        <v>0.84</v>
      </c>
      <c r="K490" s="74">
        <v>19.98</v>
      </c>
    </row>
    <row r="491" spans="1:11">
      <c r="A491" s="75">
        <v>44268.418749999997</v>
      </c>
      <c r="B491" s="74">
        <v>18.5</v>
      </c>
      <c r="C491" s="74">
        <v>25</v>
      </c>
      <c r="D491" s="74">
        <v>25.2</v>
      </c>
      <c r="E491" s="74">
        <v>51.8</v>
      </c>
      <c r="F491" s="74">
        <v>0.01</v>
      </c>
      <c r="G491" s="74">
        <v>24.9</v>
      </c>
      <c r="H491" s="74">
        <v>20.5</v>
      </c>
      <c r="I491" s="74">
        <v>20.5</v>
      </c>
      <c r="J491" s="74">
        <v>0.83</v>
      </c>
      <c r="K491" s="74">
        <v>19.690000000000001</v>
      </c>
    </row>
    <row r="492" spans="1:11">
      <c r="A492" s="75">
        <v>44268.419444444444</v>
      </c>
      <c r="B492" s="74">
        <v>18.5</v>
      </c>
      <c r="C492" s="74">
        <v>25</v>
      </c>
      <c r="D492" s="74">
        <v>25.2</v>
      </c>
      <c r="E492" s="74">
        <v>52</v>
      </c>
      <c r="F492" s="74">
        <v>0</v>
      </c>
      <c r="G492" s="74">
        <v>24.9</v>
      </c>
      <c r="H492" s="74">
        <v>20.5</v>
      </c>
      <c r="I492" s="74">
        <v>20.5</v>
      </c>
      <c r="J492" s="74">
        <v>0.84</v>
      </c>
      <c r="K492" s="74">
        <v>19.739999999999998</v>
      </c>
    </row>
    <row r="493" spans="1:11">
      <c r="A493" s="75">
        <v>44268.420138888891</v>
      </c>
      <c r="B493" s="74">
        <v>18.5</v>
      </c>
      <c r="C493" s="74">
        <v>25</v>
      </c>
      <c r="D493" s="74">
        <v>25.2</v>
      </c>
      <c r="E493" s="74">
        <v>52.1</v>
      </c>
      <c r="F493" s="74">
        <v>0</v>
      </c>
      <c r="G493" s="74">
        <v>24.9</v>
      </c>
      <c r="H493" s="74">
        <v>20.5</v>
      </c>
      <c r="I493" s="74">
        <v>20.5</v>
      </c>
      <c r="J493" s="74">
        <v>0.84</v>
      </c>
      <c r="K493" s="74">
        <v>19.77</v>
      </c>
    </row>
    <row r="494" spans="1:11">
      <c r="A494" s="75">
        <v>44268.42083333333</v>
      </c>
      <c r="B494" s="74">
        <v>18.5</v>
      </c>
      <c r="C494" s="74">
        <v>25</v>
      </c>
      <c r="D494" s="74">
        <v>25.2</v>
      </c>
      <c r="E494" s="74">
        <v>52.3</v>
      </c>
      <c r="F494" s="74">
        <v>0</v>
      </c>
      <c r="G494" s="74">
        <v>24.9</v>
      </c>
      <c r="H494" s="74">
        <v>20.399999999999999</v>
      </c>
      <c r="I494" s="74">
        <v>20.5</v>
      </c>
      <c r="J494" s="74">
        <v>0.84</v>
      </c>
      <c r="K494" s="74">
        <v>19.82</v>
      </c>
    </row>
    <row r="495" spans="1:11">
      <c r="A495" s="75">
        <v>44268.421527777777</v>
      </c>
      <c r="B495" s="74">
        <v>18.5</v>
      </c>
      <c r="C495" s="74">
        <v>25</v>
      </c>
      <c r="D495" s="74">
        <v>25.2</v>
      </c>
      <c r="E495" s="74">
        <v>52.4</v>
      </c>
      <c r="F495" s="74">
        <v>0</v>
      </c>
      <c r="G495" s="74">
        <v>24.9</v>
      </c>
      <c r="H495" s="74">
        <v>20.399999999999999</v>
      </c>
      <c r="I495" s="74">
        <v>20.5</v>
      </c>
      <c r="J495" s="74">
        <v>0.84</v>
      </c>
      <c r="K495" s="74">
        <v>19.850000000000001</v>
      </c>
    </row>
    <row r="496" spans="1:11">
      <c r="A496" s="75">
        <v>44268.422222222223</v>
      </c>
      <c r="B496" s="74">
        <v>18.5</v>
      </c>
      <c r="C496" s="74">
        <v>25</v>
      </c>
      <c r="D496" s="74">
        <v>25.2</v>
      </c>
      <c r="E496" s="74">
        <v>51.9</v>
      </c>
      <c r="F496" s="74">
        <v>0</v>
      </c>
      <c r="G496" s="74">
        <v>24.9</v>
      </c>
      <c r="H496" s="74">
        <v>20.399999999999999</v>
      </c>
      <c r="I496" s="74">
        <v>20.5</v>
      </c>
      <c r="J496" s="74">
        <v>0.84</v>
      </c>
      <c r="K496" s="74">
        <v>19.72</v>
      </c>
    </row>
    <row r="497" spans="1:11">
      <c r="A497" s="75">
        <v>44268.42291666667</v>
      </c>
      <c r="B497" s="74">
        <v>18.5</v>
      </c>
      <c r="C497" s="74">
        <v>25</v>
      </c>
      <c r="D497" s="74">
        <v>25.3</v>
      </c>
      <c r="E497" s="74">
        <v>51.8</v>
      </c>
      <c r="F497" s="74">
        <v>0</v>
      </c>
      <c r="G497" s="74">
        <v>24.9</v>
      </c>
      <c r="H497" s="74">
        <v>20.399999999999999</v>
      </c>
      <c r="I497" s="74">
        <v>20.5</v>
      </c>
      <c r="J497" s="74">
        <v>0.85</v>
      </c>
      <c r="K497" s="74">
        <v>20.14</v>
      </c>
    </row>
    <row r="498" spans="1:11">
      <c r="A498" s="75">
        <v>44268.423611111109</v>
      </c>
      <c r="B498" s="74">
        <v>18.600000000000001</v>
      </c>
      <c r="C498" s="74">
        <v>25</v>
      </c>
      <c r="D498" s="74">
        <v>25.3</v>
      </c>
      <c r="E498" s="74">
        <v>52.1</v>
      </c>
      <c r="F498" s="74">
        <v>0</v>
      </c>
      <c r="G498" s="74">
        <v>24.9</v>
      </c>
      <c r="H498" s="74">
        <v>20.5</v>
      </c>
      <c r="I498" s="74">
        <v>20.6</v>
      </c>
      <c r="J498" s="74">
        <v>0.85</v>
      </c>
      <c r="K498" s="74">
        <v>20.22</v>
      </c>
    </row>
    <row r="499" spans="1:11">
      <c r="A499" s="75">
        <v>44268.424305555556</v>
      </c>
      <c r="B499" s="74">
        <v>18.600000000000001</v>
      </c>
      <c r="C499" s="74">
        <v>25.1</v>
      </c>
      <c r="D499" s="74">
        <v>25.3</v>
      </c>
      <c r="E499" s="74">
        <v>52.1</v>
      </c>
      <c r="F499" s="74">
        <v>0</v>
      </c>
      <c r="G499" s="74">
        <v>24.9</v>
      </c>
      <c r="H499" s="74">
        <v>20.5</v>
      </c>
      <c r="I499" s="74">
        <v>20.6</v>
      </c>
      <c r="J499" s="74">
        <v>0.85</v>
      </c>
      <c r="K499" s="74">
        <v>20.22</v>
      </c>
    </row>
    <row r="500" spans="1:11">
      <c r="A500" s="75">
        <v>44268.425000000003</v>
      </c>
      <c r="B500" s="74">
        <v>18.600000000000001</v>
      </c>
      <c r="C500" s="74">
        <v>25.1</v>
      </c>
      <c r="D500" s="74">
        <v>25.4</v>
      </c>
      <c r="E500" s="74">
        <v>51.7</v>
      </c>
      <c r="F500" s="74">
        <v>0</v>
      </c>
      <c r="G500" s="74">
        <v>25</v>
      </c>
      <c r="H500" s="74">
        <v>20.5</v>
      </c>
      <c r="I500" s="74">
        <v>20.6</v>
      </c>
      <c r="J500" s="74">
        <v>0.87</v>
      </c>
      <c r="K500" s="74">
        <v>20.94</v>
      </c>
    </row>
    <row r="501" spans="1:11">
      <c r="A501" s="75">
        <v>44268.425694444442</v>
      </c>
      <c r="B501" s="74">
        <v>18.600000000000001</v>
      </c>
      <c r="C501" s="74">
        <v>25.1</v>
      </c>
      <c r="D501" s="74">
        <v>25.4</v>
      </c>
      <c r="E501" s="74">
        <v>51.6</v>
      </c>
      <c r="F501" s="74">
        <v>0</v>
      </c>
      <c r="G501" s="74">
        <v>25</v>
      </c>
      <c r="H501" s="74">
        <v>20.6</v>
      </c>
      <c r="I501" s="74">
        <v>20.6</v>
      </c>
      <c r="J501" s="74">
        <v>0.87</v>
      </c>
      <c r="K501" s="74">
        <v>20.92</v>
      </c>
    </row>
    <row r="502" spans="1:11">
      <c r="A502" s="75">
        <v>44268.426388888889</v>
      </c>
      <c r="B502" s="74">
        <v>18.5</v>
      </c>
      <c r="C502" s="74">
        <v>25.1</v>
      </c>
      <c r="D502" s="74">
        <v>25.4</v>
      </c>
      <c r="E502" s="74">
        <v>51.5</v>
      </c>
      <c r="F502" s="74">
        <v>0</v>
      </c>
      <c r="G502" s="74">
        <v>25</v>
      </c>
      <c r="H502" s="74">
        <v>20.5</v>
      </c>
      <c r="I502" s="74">
        <v>20.5</v>
      </c>
      <c r="J502" s="74">
        <v>0.87</v>
      </c>
      <c r="K502" s="74">
        <v>20.89</v>
      </c>
    </row>
    <row r="503" spans="1:11">
      <c r="A503" s="75">
        <v>44268.427083333336</v>
      </c>
      <c r="B503" s="74">
        <v>18.600000000000001</v>
      </c>
      <c r="C503" s="74">
        <v>25.2</v>
      </c>
      <c r="D503" s="74">
        <v>25.4</v>
      </c>
      <c r="E503" s="74">
        <v>51.6</v>
      </c>
      <c r="F503" s="74">
        <v>0</v>
      </c>
      <c r="G503" s="74">
        <v>25.1</v>
      </c>
      <c r="H503" s="74">
        <v>20.6</v>
      </c>
      <c r="I503" s="74">
        <v>20.6</v>
      </c>
      <c r="J503" s="74">
        <v>0.88</v>
      </c>
      <c r="K503" s="74">
        <v>21.29</v>
      </c>
    </row>
    <row r="504" spans="1:11">
      <c r="A504" s="75">
        <v>44268.427777777775</v>
      </c>
      <c r="B504" s="74">
        <v>18.600000000000001</v>
      </c>
      <c r="C504" s="74">
        <v>25.2</v>
      </c>
      <c r="D504" s="74">
        <v>25.4</v>
      </c>
      <c r="E504" s="74">
        <v>51.6</v>
      </c>
      <c r="F504" s="74">
        <v>0</v>
      </c>
      <c r="G504" s="74">
        <v>25.1</v>
      </c>
      <c r="H504" s="74">
        <v>20.6</v>
      </c>
      <c r="I504" s="74">
        <v>20.6</v>
      </c>
      <c r="J504" s="74">
        <v>0.88</v>
      </c>
      <c r="K504" s="74">
        <v>21.29</v>
      </c>
    </row>
    <row r="505" spans="1:11">
      <c r="A505" s="75">
        <v>44268.428472222222</v>
      </c>
      <c r="B505" s="74">
        <v>18.600000000000001</v>
      </c>
      <c r="C505" s="74">
        <v>25.2</v>
      </c>
      <c r="D505" s="74">
        <v>25.4</v>
      </c>
      <c r="E505" s="74">
        <v>51.7</v>
      </c>
      <c r="F505" s="74">
        <v>0</v>
      </c>
      <c r="G505" s="74">
        <v>25.1</v>
      </c>
      <c r="H505" s="74">
        <v>20.6</v>
      </c>
      <c r="I505" s="74">
        <v>20.6</v>
      </c>
      <c r="J505" s="74">
        <v>0.88</v>
      </c>
      <c r="K505" s="74">
        <v>21.32</v>
      </c>
    </row>
    <row r="506" spans="1:11">
      <c r="A506" s="75">
        <v>44268.429166666669</v>
      </c>
      <c r="B506" s="74">
        <v>18.600000000000001</v>
      </c>
      <c r="C506" s="74">
        <v>25.2</v>
      </c>
      <c r="D506" s="74">
        <v>25.4</v>
      </c>
      <c r="E506" s="74">
        <v>51.7</v>
      </c>
      <c r="F506" s="74">
        <v>0</v>
      </c>
      <c r="G506" s="74">
        <v>25.1</v>
      </c>
      <c r="H506" s="74">
        <v>20.6</v>
      </c>
      <c r="I506" s="74">
        <v>20.6</v>
      </c>
      <c r="J506" s="74">
        <v>0.88</v>
      </c>
      <c r="K506" s="74">
        <v>21.32</v>
      </c>
    </row>
    <row r="507" spans="1:11">
      <c r="A507" s="75">
        <v>44268.429861111108</v>
      </c>
      <c r="B507" s="74">
        <v>18.600000000000001</v>
      </c>
      <c r="C507" s="74">
        <v>25.2</v>
      </c>
      <c r="D507" s="74">
        <v>25.4</v>
      </c>
      <c r="E507" s="74">
        <v>51.6</v>
      </c>
      <c r="F507" s="74">
        <v>0</v>
      </c>
      <c r="G507" s="74">
        <v>25.1</v>
      </c>
      <c r="H507" s="74">
        <v>20.6</v>
      </c>
      <c r="I507" s="74">
        <v>20.6</v>
      </c>
      <c r="J507" s="74">
        <v>0.88</v>
      </c>
      <c r="K507" s="74">
        <v>21.29</v>
      </c>
    </row>
    <row r="508" spans="1:11">
      <c r="A508" s="75">
        <v>44268.430555555555</v>
      </c>
      <c r="B508" s="74">
        <v>18.600000000000001</v>
      </c>
      <c r="C508" s="74">
        <v>25.2</v>
      </c>
      <c r="D508" s="74">
        <v>25.4</v>
      </c>
      <c r="E508" s="74">
        <v>51.9</v>
      </c>
      <c r="F508" s="74">
        <v>0</v>
      </c>
      <c r="G508" s="74">
        <v>25.1</v>
      </c>
      <c r="H508" s="74">
        <v>20.6</v>
      </c>
      <c r="I508" s="74">
        <v>20.6</v>
      </c>
      <c r="J508" s="74">
        <v>0.88</v>
      </c>
      <c r="K508" s="74">
        <v>21.37</v>
      </c>
    </row>
    <row r="509" spans="1:11">
      <c r="A509" s="75">
        <v>44268.431250000001</v>
      </c>
      <c r="B509" s="74">
        <v>18.600000000000001</v>
      </c>
      <c r="C509" s="74">
        <v>25.2</v>
      </c>
      <c r="D509" s="74">
        <v>25.4</v>
      </c>
      <c r="E509" s="74">
        <v>51.9</v>
      </c>
      <c r="F509" s="74">
        <v>0</v>
      </c>
      <c r="G509" s="74">
        <v>25.1</v>
      </c>
      <c r="H509" s="74">
        <v>20.6</v>
      </c>
      <c r="I509" s="74">
        <v>20.6</v>
      </c>
      <c r="J509" s="74">
        <v>0.88</v>
      </c>
      <c r="K509" s="74">
        <v>21.37</v>
      </c>
    </row>
    <row r="510" spans="1:11">
      <c r="A510" s="75">
        <v>44268.431944444441</v>
      </c>
      <c r="B510" s="74">
        <v>18.600000000000001</v>
      </c>
      <c r="C510" s="74">
        <v>25.2</v>
      </c>
      <c r="D510" s="74">
        <v>25.4</v>
      </c>
      <c r="E510" s="74">
        <v>51.6</v>
      </c>
      <c r="F510" s="74">
        <v>0</v>
      </c>
      <c r="G510" s="74">
        <v>25.1</v>
      </c>
      <c r="H510" s="74">
        <v>20.6</v>
      </c>
      <c r="I510" s="74">
        <v>20.6</v>
      </c>
      <c r="J510" s="74">
        <v>0.88</v>
      </c>
      <c r="K510" s="74">
        <v>21.29</v>
      </c>
    </row>
    <row r="511" spans="1:11">
      <c r="A511" s="75">
        <v>44268.432638888888</v>
      </c>
      <c r="B511" s="74">
        <v>18.600000000000001</v>
      </c>
      <c r="C511" s="74">
        <v>25.2</v>
      </c>
      <c r="D511" s="74">
        <v>25.4</v>
      </c>
      <c r="E511" s="74">
        <v>51.5</v>
      </c>
      <c r="F511" s="74">
        <v>0</v>
      </c>
      <c r="G511" s="74">
        <v>25.1</v>
      </c>
      <c r="H511" s="74">
        <v>20.6</v>
      </c>
      <c r="I511" s="74">
        <v>20.6</v>
      </c>
      <c r="J511" s="74">
        <v>0.88</v>
      </c>
      <c r="K511" s="74">
        <v>21.27</v>
      </c>
    </row>
    <row r="512" spans="1:11">
      <c r="A512" s="75">
        <v>44268.433333333334</v>
      </c>
      <c r="B512" s="74">
        <v>18.600000000000001</v>
      </c>
      <c r="C512" s="74">
        <v>25.2</v>
      </c>
      <c r="D512" s="74">
        <v>25.4</v>
      </c>
      <c r="E512" s="74">
        <v>51.5</v>
      </c>
      <c r="F512" s="74">
        <v>0</v>
      </c>
      <c r="G512" s="74">
        <v>25.1</v>
      </c>
      <c r="H512" s="74">
        <v>20.6</v>
      </c>
      <c r="I512" s="74">
        <v>20.6</v>
      </c>
      <c r="J512" s="74">
        <v>0.88</v>
      </c>
      <c r="K512" s="74">
        <v>21.27</v>
      </c>
    </row>
    <row r="513" spans="1:11">
      <c r="A513" s="75">
        <v>44268.434027777781</v>
      </c>
      <c r="B513" s="74">
        <v>18.600000000000001</v>
      </c>
      <c r="C513" s="74">
        <v>25.2</v>
      </c>
      <c r="D513" s="74">
        <v>25.4</v>
      </c>
      <c r="E513" s="74">
        <v>51.8</v>
      </c>
      <c r="F513" s="74">
        <v>0</v>
      </c>
      <c r="G513" s="74">
        <v>25.1</v>
      </c>
      <c r="H513" s="74">
        <v>20.6</v>
      </c>
      <c r="I513" s="74">
        <v>20.6</v>
      </c>
      <c r="J513" s="74">
        <v>0.88</v>
      </c>
      <c r="K513" s="74">
        <v>21.35</v>
      </c>
    </row>
    <row r="514" spans="1:11">
      <c r="A514" s="75">
        <v>44268.43472222222</v>
      </c>
      <c r="B514" s="74">
        <v>18.600000000000001</v>
      </c>
      <c r="C514" s="74">
        <v>25.2</v>
      </c>
      <c r="D514" s="74">
        <v>25.4</v>
      </c>
      <c r="E514" s="74">
        <v>52</v>
      </c>
      <c r="F514" s="74">
        <v>0.03</v>
      </c>
      <c r="G514" s="74">
        <v>25.1</v>
      </c>
      <c r="H514" s="74">
        <v>20.6</v>
      </c>
      <c r="I514" s="74">
        <v>20.6</v>
      </c>
      <c r="J514" s="74">
        <v>0.88</v>
      </c>
      <c r="K514" s="74">
        <v>21.4</v>
      </c>
    </row>
    <row r="515" spans="1:11">
      <c r="A515" s="75">
        <v>44268.435416666667</v>
      </c>
      <c r="B515" s="74">
        <v>18.600000000000001</v>
      </c>
      <c r="C515" s="74">
        <v>25.2</v>
      </c>
      <c r="D515" s="74">
        <v>25.4</v>
      </c>
      <c r="E515" s="74">
        <v>51.8</v>
      </c>
      <c r="F515" s="74">
        <v>0</v>
      </c>
      <c r="G515" s="74">
        <v>25.1</v>
      </c>
      <c r="H515" s="74">
        <v>20.6</v>
      </c>
      <c r="I515" s="74">
        <v>20.6</v>
      </c>
      <c r="J515" s="74">
        <v>0.88</v>
      </c>
      <c r="K515" s="74">
        <v>21.35</v>
      </c>
    </row>
    <row r="516" spans="1:11">
      <c r="A516" s="75">
        <v>44268.436111111114</v>
      </c>
      <c r="B516" s="74">
        <v>18.600000000000001</v>
      </c>
      <c r="C516" s="74">
        <v>25.2</v>
      </c>
      <c r="D516" s="74">
        <v>25.4</v>
      </c>
      <c r="E516" s="74">
        <v>51.7</v>
      </c>
      <c r="F516" s="74">
        <v>0</v>
      </c>
      <c r="G516" s="74">
        <v>25.1</v>
      </c>
      <c r="H516" s="74">
        <v>20.6</v>
      </c>
      <c r="I516" s="74">
        <v>20.6</v>
      </c>
      <c r="J516" s="74">
        <v>0.88</v>
      </c>
      <c r="K516" s="74">
        <v>21.32</v>
      </c>
    </row>
    <row r="517" spans="1:11">
      <c r="A517" s="75">
        <v>44268.436805555553</v>
      </c>
      <c r="B517" s="74">
        <v>18.5</v>
      </c>
      <c r="C517" s="74">
        <v>25.2</v>
      </c>
      <c r="D517" s="74">
        <v>25.3</v>
      </c>
      <c r="E517" s="74">
        <v>51.6</v>
      </c>
      <c r="F517" s="74">
        <v>0</v>
      </c>
      <c r="G517" s="74">
        <v>25.1</v>
      </c>
      <c r="H517" s="74">
        <v>20.5</v>
      </c>
      <c r="I517" s="74">
        <v>20.5</v>
      </c>
      <c r="J517" s="74">
        <v>0.87</v>
      </c>
      <c r="K517" s="74">
        <v>20.83</v>
      </c>
    </row>
    <row r="518" spans="1:11">
      <c r="A518" s="75">
        <v>44268.4375</v>
      </c>
      <c r="B518" s="74">
        <v>18.5</v>
      </c>
      <c r="C518" s="74">
        <v>25.2</v>
      </c>
      <c r="D518" s="74">
        <v>25.3</v>
      </c>
      <c r="E518" s="74">
        <v>51.8</v>
      </c>
      <c r="F518" s="74">
        <v>0</v>
      </c>
      <c r="G518" s="74">
        <v>25.1</v>
      </c>
      <c r="H518" s="74">
        <v>20.5</v>
      </c>
      <c r="I518" s="74">
        <v>20.5</v>
      </c>
      <c r="J518" s="74">
        <v>0.87</v>
      </c>
      <c r="K518" s="74">
        <v>20.88</v>
      </c>
    </row>
    <row r="519" spans="1:11">
      <c r="A519" s="75">
        <v>44268.438194444447</v>
      </c>
      <c r="B519" s="74">
        <v>18.5</v>
      </c>
      <c r="C519" s="74">
        <v>25.1</v>
      </c>
      <c r="D519" s="74">
        <v>25.3</v>
      </c>
      <c r="E519" s="74">
        <v>51.9</v>
      </c>
      <c r="F519" s="74">
        <v>0</v>
      </c>
      <c r="G519" s="74">
        <v>25.1</v>
      </c>
      <c r="H519" s="74">
        <v>20.5</v>
      </c>
      <c r="I519" s="74">
        <v>20.5</v>
      </c>
      <c r="J519" s="74">
        <v>0.87</v>
      </c>
      <c r="K519" s="74">
        <v>20.91</v>
      </c>
    </row>
    <row r="520" spans="1:11">
      <c r="A520" s="75">
        <v>44268.438888888886</v>
      </c>
      <c r="B520" s="74">
        <v>18.5</v>
      </c>
      <c r="C520" s="74">
        <v>25.1</v>
      </c>
      <c r="D520" s="74">
        <v>25.3</v>
      </c>
      <c r="E520" s="74">
        <v>51.9</v>
      </c>
      <c r="F520" s="74">
        <v>0</v>
      </c>
      <c r="G520" s="74">
        <v>25.1</v>
      </c>
      <c r="H520" s="74">
        <v>20.5</v>
      </c>
      <c r="I520" s="74">
        <v>20.5</v>
      </c>
      <c r="J520" s="74">
        <v>0.87</v>
      </c>
      <c r="K520" s="74">
        <v>20.91</v>
      </c>
    </row>
    <row r="521" spans="1:11">
      <c r="A521" s="75">
        <v>44268.439583333333</v>
      </c>
      <c r="B521" s="74">
        <v>18.5</v>
      </c>
      <c r="C521" s="74">
        <v>25.1</v>
      </c>
      <c r="D521" s="74">
        <v>25.3</v>
      </c>
      <c r="E521" s="74">
        <v>52.1</v>
      </c>
      <c r="F521" s="74">
        <v>0</v>
      </c>
      <c r="G521" s="74">
        <v>25.1</v>
      </c>
      <c r="H521" s="74">
        <v>20.5</v>
      </c>
      <c r="I521" s="74">
        <v>20.5</v>
      </c>
      <c r="J521" s="74">
        <v>0.87</v>
      </c>
      <c r="K521" s="74">
        <v>20.96</v>
      </c>
    </row>
    <row r="522" spans="1:11">
      <c r="A522" s="75">
        <v>44268.44027777778</v>
      </c>
      <c r="B522" s="74">
        <v>18.600000000000001</v>
      </c>
      <c r="C522" s="74">
        <v>25.1</v>
      </c>
      <c r="D522" s="74">
        <v>25.3</v>
      </c>
      <c r="E522" s="74">
        <v>52.3</v>
      </c>
      <c r="F522" s="74">
        <v>0</v>
      </c>
      <c r="G522" s="74">
        <v>25.1</v>
      </c>
      <c r="H522" s="74">
        <v>20.6</v>
      </c>
      <c r="I522" s="74">
        <v>20.6</v>
      </c>
      <c r="J522" s="74">
        <v>0.87</v>
      </c>
      <c r="K522" s="74">
        <v>21.01</v>
      </c>
    </row>
    <row r="523" spans="1:11">
      <c r="A523" s="75">
        <v>44268.440972222219</v>
      </c>
      <c r="B523" s="74">
        <v>18.5</v>
      </c>
      <c r="C523" s="74">
        <v>25.1</v>
      </c>
      <c r="D523" s="74">
        <v>25.3</v>
      </c>
      <c r="E523" s="74">
        <v>51.9</v>
      </c>
      <c r="F523" s="74">
        <v>0</v>
      </c>
      <c r="G523" s="74">
        <v>25</v>
      </c>
      <c r="H523" s="74">
        <v>20.5</v>
      </c>
      <c r="I523" s="74">
        <v>20.5</v>
      </c>
      <c r="J523" s="74">
        <v>0.86</v>
      </c>
      <c r="K523" s="74">
        <v>20.54</v>
      </c>
    </row>
    <row r="524" spans="1:11">
      <c r="A524" s="75">
        <v>44268.441666666666</v>
      </c>
      <c r="B524" s="74">
        <v>18.5</v>
      </c>
      <c r="C524" s="74">
        <v>25.1</v>
      </c>
      <c r="D524" s="74">
        <v>25.3</v>
      </c>
      <c r="E524" s="74">
        <v>52</v>
      </c>
      <c r="F524" s="74">
        <v>0</v>
      </c>
      <c r="G524" s="74">
        <v>25</v>
      </c>
      <c r="H524" s="74">
        <v>20.5</v>
      </c>
      <c r="I524" s="74">
        <v>20.5</v>
      </c>
      <c r="J524" s="74">
        <v>0.86</v>
      </c>
      <c r="K524" s="74">
        <v>20.56</v>
      </c>
    </row>
    <row r="525" spans="1:11">
      <c r="A525" s="75">
        <v>44268.442361111112</v>
      </c>
      <c r="B525" s="74">
        <v>18.5</v>
      </c>
      <c r="C525" s="74">
        <v>25.1</v>
      </c>
      <c r="D525" s="74">
        <v>25.2</v>
      </c>
      <c r="E525" s="74">
        <v>52.1</v>
      </c>
      <c r="F525" s="74">
        <v>0</v>
      </c>
      <c r="G525" s="74">
        <v>25</v>
      </c>
      <c r="H525" s="74">
        <v>20.5</v>
      </c>
      <c r="I525" s="74">
        <v>20.5</v>
      </c>
      <c r="J525" s="74">
        <v>0.85</v>
      </c>
      <c r="K525" s="74">
        <v>20.13</v>
      </c>
    </row>
    <row r="526" spans="1:11">
      <c r="A526" s="75">
        <v>44268.443055555559</v>
      </c>
      <c r="B526" s="74">
        <v>18.5</v>
      </c>
      <c r="C526" s="74">
        <v>25.1</v>
      </c>
      <c r="D526" s="74">
        <v>25.2</v>
      </c>
      <c r="E526" s="74">
        <v>52.1</v>
      </c>
      <c r="F526" s="74">
        <v>0</v>
      </c>
      <c r="G526" s="74">
        <v>25</v>
      </c>
      <c r="H526" s="74">
        <v>20.5</v>
      </c>
      <c r="I526" s="74">
        <v>20.5</v>
      </c>
      <c r="J526" s="74">
        <v>0.85</v>
      </c>
      <c r="K526" s="74">
        <v>20.13</v>
      </c>
    </row>
    <row r="527" spans="1:11">
      <c r="A527" s="75">
        <v>44268.443749999999</v>
      </c>
      <c r="B527" s="74">
        <v>18.5</v>
      </c>
      <c r="C527" s="74">
        <v>25</v>
      </c>
      <c r="D527" s="74">
        <v>25.2</v>
      </c>
      <c r="E527" s="74">
        <v>52.3</v>
      </c>
      <c r="F527" s="74">
        <v>0.01</v>
      </c>
      <c r="G527" s="74">
        <v>25</v>
      </c>
      <c r="H527" s="74">
        <v>20.5</v>
      </c>
      <c r="I527" s="74">
        <v>20.5</v>
      </c>
      <c r="J527" s="74">
        <v>0.85</v>
      </c>
      <c r="K527" s="74">
        <v>20.18</v>
      </c>
    </row>
    <row r="528" spans="1:11">
      <c r="A528" s="75">
        <v>44268.444444444445</v>
      </c>
      <c r="B528" s="74">
        <v>18.5</v>
      </c>
      <c r="C528" s="74">
        <v>25</v>
      </c>
      <c r="D528" s="74">
        <v>25.2</v>
      </c>
      <c r="E528" s="74">
        <v>52.2</v>
      </c>
      <c r="F528" s="74">
        <v>0</v>
      </c>
      <c r="G528" s="74">
        <v>25</v>
      </c>
      <c r="H528" s="74">
        <v>20.5</v>
      </c>
      <c r="I528" s="74">
        <v>20.5</v>
      </c>
      <c r="J528" s="74">
        <v>0.85</v>
      </c>
      <c r="K528" s="74">
        <v>20.16</v>
      </c>
    </row>
    <row r="529" spans="1:11">
      <c r="A529" s="75">
        <v>44268.445138888892</v>
      </c>
      <c r="B529" s="74">
        <v>18.5</v>
      </c>
      <c r="C529" s="74">
        <v>25</v>
      </c>
      <c r="D529" s="74">
        <v>25.2</v>
      </c>
      <c r="E529" s="74">
        <v>52.1</v>
      </c>
      <c r="F529" s="74">
        <v>0</v>
      </c>
      <c r="G529" s="74">
        <v>25</v>
      </c>
      <c r="H529" s="74">
        <v>20.5</v>
      </c>
      <c r="I529" s="74">
        <v>20.5</v>
      </c>
      <c r="J529" s="74">
        <v>0.85</v>
      </c>
      <c r="K529" s="74">
        <v>20.13</v>
      </c>
    </row>
    <row r="530" spans="1:11">
      <c r="A530" s="75">
        <v>44268.445833333331</v>
      </c>
      <c r="B530" s="74">
        <v>18.399999999999999</v>
      </c>
      <c r="C530" s="74">
        <v>25</v>
      </c>
      <c r="D530" s="74">
        <v>25.2</v>
      </c>
      <c r="E530" s="74">
        <v>51.7</v>
      </c>
      <c r="F530" s="74">
        <v>0</v>
      </c>
      <c r="G530" s="74">
        <v>25</v>
      </c>
      <c r="H530" s="74">
        <v>20.399999999999999</v>
      </c>
      <c r="I530" s="74">
        <v>20.399999999999999</v>
      </c>
      <c r="J530" s="74">
        <v>0.84</v>
      </c>
      <c r="K530" s="74">
        <v>20.03</v>
      </c>
    </row>
    <row r="531" spans="1:11">
      <c r="A531" s="75">
        <v>44268.446527777778</v>
      </c>
      <c r="B531" s="74">
        <v>18.5</v>
      </c>
      <c r="C531" s="74">
        <v>25</v>
      </c>
      <c r="D531" s="74">
        <v>25.2</v>
      </c>
      <c r="E531" s="74">
        <v>51.8</v>
      </c>
      <c r="F531" s="74">
        <v>0.08</v>
      </c>
      <c r="G531" s="74">
        <v>24.9</v>
      </c>
      <c r="H531" s="74">
        <v>20.5</v>
      </c>
      <c r="I531" s="74">
        <v>20.5</v>
      </c>
      <c r="J531" s="74">
        <v>0.82</v>
      </c>
      <c r="K531" s="74">
        <v>19.2</v>
      </c>
    </row>
    <row r="532" spans="1:11">
      <c r="A532" s="75">
        <v>44268.447222222225</v>
      </c>
      <c r="B532" s="74">
        <v>18.5</v>
      </c>
      <c r="C532" s="74">
        <v>25</v>
      </c>
      <c r="D532" s="74">
        <v>25.3</v>
      </c>
      <c r="E532" s="74">
        <v>51.6</v>
      </c>
      <c r="F532" s="74">
        <v>0.03</v>
      </c>
      <c r="G532" s="74">
        <v>25</v>
      </c>
      <c r="H532" s="74">
        <v>20.5</v>
      </c>
      <c r="I532" s="74">
        <v>20.5</v>
      </c>
      <c r="J532" s="74">
        <v>0.86</v>
      </c>
      <c r="K532" s="74">
        <v>20.46</v>
      </c>
    </row>
    <row r="533" spans="1:11">
      <c r="A533" s="75">
        <v>44268.447916666664</v>
      </c>
      <c r="B533" s="74">
        <v>18.399999999999999</v>
      </c>
      <c r="C533" s="74">
        <v>25.1</v>
      </c>
      <c r="D533" s="74">
        <v>25.3</v>
      </c>
      <c r="E533" s="74">
        <v>51.4</v>
      </c>
      <c r="F533" s="74">
        <v>0</v>
      </c>
      <c r="G533" s="74">
        <v>25</v>
      </c>
      <c r="H533" s="74">
        <v>20.399999999999999</v>
      </c>
      <c r="I533" s="74">
        <v>20.399999999999999</v>
      </c>
      <c r="J533" s="74">
        <v>0.85</v>
      </c>
      <c r="K533" s="74">
        <v>20.41</v>
      </c>
    </row>
    <row r="534" spans="1:11">
      <c r="A534" s="75">
        <v>44268.448611111111</v>
      </c>
      <c r="B534" s="74">
        <v>18.5</v>
      </c>
      <c r="C534" s="74">
        <v>25.1</v>
      </c>
      <c r="D534" s="74">
        <v>25.3</v>
      </c>
      <c r="E534" s="74">
        <v>51.6</v>
      </c>
      <c r="F534" s="74">
        <v>0</v>
      </c>
      <c r="G534" s="74">
        <v>25</v>
      </c>
      <c r="H534" s="74">
        <v>20.5</v>
      </c>
      <c r="I534" s="74">
        <v>20.5</v>
      </c>
      <c r="J534" s="74">
        <v>0.86</v>
      </c>
      <c r="K534" s="74">
        <v>20.46</v>
      </c>
    </row>
    <row r="535" spans="1:11">
      <c r="A535" s="75">
        <v>44268.449305555558</v>
      </c>
      <c r="B535" s="74">
        <v>18.5</v>
      </c>
      <c r="C535" s="74">
        <v>25.1</v>
      </c>
      <c r="D535" s="74">
        <v>25.3</v>
      </c>
      <c r="E535" s="74">
        <v>51.6</v>
      </c>
      <c r="F535" s="74">
        <v>0</v>
      </c>
      <c r="G535" s="74">
        <v>25</v>
      </c>
      <c r="H535" s="74">
        <v>20.5</v>
      </c>
      <c r="I535" s="74">
        <v>20.5</v>
      </c>
      <c r="J535" s="74">
        <v>0.86</v>
      </c>
      <c r="K535" s="74">
        <v>20.46</v>
      </c>
    </row>
    <row r="536" spans="1:11">
      <c r="A536" s="75">
        <v>44268.45</v>
      </c>
      <c r="B536" s="74">
        <v>18.399999999999999</v>
      </c>
      <c r="C536" s="74">
        <v>25.1</v>
      </c>
      <c r="D536" s="74">
        <v>25.3</v>
      </c>
      <c r="E536" s="74">
        <v>51.5</v>
      </c>
      <c r="F536" s="74">
        <v>0</v>
      </c>
      <c r="G536" s="74">
        <v>25</v>
      </c>
      <c r="H536" s="74">
        <v>20.399999999999999</v>
      </c>
      <c r="I536" s="74">
        <v>20.399999999999999</v>
      </c>
      <c r="J536" s="74">
        <v>0.86</v>
      </c>
      <c r="K536" s="74">
        <v>20.43</v>
      </c>
    </row>
    <row r="537" spans="1:11">
      <c r="A537" s="75">
        <v>44268.450694444444</v>
      </c>
      <c r="B537" s="74">
        <v>18.399999999999999</v>
      </c>
      <c r="C537" s="74">
        <v>25.1</v>
      </c>
      <c r="D537" s="74">
        <v>25.3</v>
      </c>
      <c r="E537" s="74">
        <v>51.6</v>
      </c>
      <c r="F537" s="74">
        <v>0</v>
      </c>
      <c r="G537" s="74">
        <v>25.1</v>
      </c>
      <c r="H537" s="74">
        <v>20.399999999999999</v>
      </c>
      <c r="I537" s="74">
        <v>20.399999999999999</v>
      </c>
      <c r="J537" s="74">
        <v>0.87</v>
      </c>
      <c r="K537" s="74">
        <v>20.83</v>
      </c>
    </row>
    <row r="538" spans="1:11">
      <c r="A538" s="75">
        <v>44268.451388888891</v>
      </c>
      <c r="B538" s="74">
        <v>18.399999999999999</v>
      </c>
      <c r="C538" s="74">
        <v>25.1</v>
      </c>
      <c r="D538" s="74">
        <v>25.3</v>
      </c>
      <c r="E538" s="74">
        <v>51.5</v>
      </c>
      <c r="F538" s="74">
        <v>0</v>
      </c>
      <c r="G538" s="74">
        <v>25.1</v>
      </c>
      <c r="H538" s="74">
        <v>20.399999999999999</v>
      </c>
      <c r="I538" s="74">
        <v>20.399999999999999</v>
      </c>
      <c r="J538" s="74">
        <v>0.87</v>
      </c>
      <c r="K538" s="74">
        <v>20.8</v>
      </c>
    </row>
    <row r="539" spans="1:11">
      <c r="A539" s="75">
        <v>44268.45208333333</v>
      </c>
      <c r="B539" s="74">
        <v>18.5</v>
      </c>
      <c r="C539" s="74">
        <v>25.1</v>
      </c>
      <c r="D539" s="74">
        <v>25.3</v>
      </c>
      <c r="E539" s="74">
        <v>51.7</v>
      </c>
      <c r="F539" s="74">
        <v>0.08</v>
      </c>
      <c r="G539" s="74">
        <v>25</v>
      </c>
      <c r="H539" s="74">
        <v>20.5</v>
      </c>
      <c r="I539" s="74">
        <v>20.5</v>
      </c>
      <c r="J539" s="74">
        <v>0.84</v>
      </c>
      <c r="K539" s="74">
        <v>19.95</v>
      </c>
    </row>
    <row r="540" spans="1:11">
      <c r="A540" s="75">
        <v>44268.452777777777</v>
      </c>
      <c r="B540" s="74">
        <v>18.399999999999999</v>
      </c>
      <c r="C540" s="74">
        <v>25.1</v>
      </c>
      <c r="D540" s="74">
        <v>25.3</v>
      </c>
      <c r="E540" s="74">
        <v>51.6</v>
      </c>
      <c r="F540" s="74">
        <v>0.02</v>
      </c>
      <c r="G540" s="74">
        <v>25.1</v>
      </c>
      <c r="H540" s="74">
        <v>20.399999999999999</v>
      </c>
      <c r="I540" s="74">
        <v>20.399999999999999</v>
      </c>
      <c r="J540" s="74">
        <v>0.87</v>
      </c>
      <c r="K540" s="74">
        <v>20.83</v>
      </c>
    </row>
    <row r="541" spans="1:11">
      <c r="A541" s="75">
        <v>44268.453472222223</v>
      </c>
      <c r="B541" s="74">
        <v>18.5</v>
      </c>
      <c r="C541" s="74">
        <v>25.1</v>
      </c>
      <c r="D541" s="74">
        <v>25.3</v>
      </c>
      <c r="E541" s="74">
        <v>51.5</v>
      </c>
      <c r="F541" s="74">
        <v>0</v>
      </c>
      <c r="G541" s="74">
        <v>25.1</v>
      </c>
      <c r="H541" s="74">
        <v>20.5</v>
      </c>
      <c r="I541" s="74">
        <v>20.5</v>
      </c>
      <c r="J541" s="74">
        <v>0.87</v>
      </c>
      <c r="K541" s="74">
        <v>20.8</v>
      </c>
    </row>
    <row r="542" spans="1:11">
      <c r="A542" s="75">
        <v>44268.45416666667</v>
      </c>
      <c r="B542" s="74">
        <v>18.5</v>
      </c>
      <c r="C542" s="74">
        <v>25.2</v>
      </c>
      <c r="D542" s="74">
        <v>25.3</v>
      </c>
      <c r="E542" s="74">
        <v>51.4</v>
      </c>
      <c r="F542" s="74">
        <v>0.02</v>
      </c>
      <c r="G542" s="74">
        <v>25.1</v>
      </c>
      <c r="H542" s="74">
        <v>20.5</v>
      </c>
      <c r="I542" s="74">
        <v>20.5</v>
      </c>
      <c r="J542" s="74">
        <v>0.86</v>
      </c>
      <c r="K542" s="74">
        <v>20.78</v>
      </c>
    </row>
    <row r="543" spans="1:11">
      <c r="A543" s="75">
        <v>44268.454861111109</v>
      </c>
      <c r="B543" s="74">
        <v>18.5</v>
      </c>
      <c r="C543" s="74">
        <v>25.2</v>
      </c>
      <c r="D543" s="74">
        <v>25.4</v>
      </c>
      <c r="E543" s="74">
        <v>51.3</v>
      </c>
      <c r="F543" s="74">
        <v>0</v>
      </c>
      <c r="G543" s="74">
        <v>25.1</v>
      </c>
      <c r="H543" s="74">
        <v>20.5</v>
      </c>
      <c r="I543" s="74">
        <v>20.5</v>
      </c>
      <c r="J543" s="74">
        <v>0.88</v>
      </c>
      <c r="K543" s="74">
        <v>21.21</v>
      </c>
    </row>
    <row r="544" spans="1:11">
      <c r="A544" s="75">
        <v>44268.455555555556</v>
      </c>
      <c r="B544" s="74">
        <v>18.399999999999999</v>
      </c>
      <c r="C544" s="74">
        <v>25.2</v>
      </c>
      <c r="D544" s="74">
        <v>25.4</v>
      </c>
      <c r="E544" s="74">
        <v>50.9</v>
      </c>
      <c r="F544" s="74">
        <v>0</v>
      </c>
      <c r="G544" s="74">
        <v>25.2</v>
      </c>
      <c r="H544" s="74">
        <v>20.399999999999999</v>
      </c>
      <c r="I544" s="74">
        <v>20.5</v>
      </c>
      <c r="J544" s="74">
        <v>0.88</v>
      </c>
      <c r="K544" s="74">
        <v>21.48</v>
      </c>
    </row>
    <row r="545" spans="1:11">
      <c r="A545" s="75">
        <v>44268.456250000003</v>
      </c>
      <c r="B545" s="74">
        <v>18.5</v>
      </c>
      <c r="C545" s="74">
        <v>25.2</v>
      </c>
      <c r="D545" s="74">
        <v>25.3</v>
      </c>
      <c r="E545" s="74">
        <v>51.2</v>
      </c>
      <c r="F545" s="74">
        <v>0</v>
      </c>
      <c r="G545" s="74">
        <v>25.2</v>
      </c>
      <c r="H545" s="74">
        <v>20.5</v>
      </c>
      <c r="I545" s="74">
        <v>20.5</v>
      </c>
      <c r="J545" s="74">
        <v>0.87</v>
      </c>
      <c r="K545" s="74">
        <v>21.1</v>
      </c>
    </row>
    <row r="546" spans="1:11">
      <c r="A546" s="75">
        <v>44268.456944444442</v>
      </c>
      <c r="B546" s="74">
        <v>18.399999999999999</v>
      </c>
      <c r="C546" s="74">
        <v>25.2</v>
      </c>
      <c r="D546" s="74">
        <v>25.3</v>
      </c>
      <c r="E546" s="74">
        <v>51</v>
      </c>
      <c r="F546" s="74">
        <v>0</v>
      </c>
      <c r="G546" s="74">
        <v>25.2</v>
      </c>
      <c r="H546" s="74">
        <v>20.399999999999999</v>
      </c>
      <c r="I546" s="74">
        <v>20.5</v>
      </c>
      <c r="J546" s="74">
        <v>0.87</v>
      </c>
      <c r="K546" s="74">
        <v>21.04</v>
      </c>
    </row>
    <row r="547" spans="1:11">
      <c r="A547" s="75">
        <v>44268.457638888889</v>
      </c>
      <c r="B547" s="74">
        <v>18.399999999999999</v>
      </c>
      <c r="C547" s="74">
        <v>25.2</v>
      </c>
      <c r="D547" s="74">
        <v>25.3</v>
      </c>
      <c r="E547" s="74">
        <v>50.9</v>
      </c>
      <c r="F547" s="74">
        <v>0.01</v>
      </c>
      <c r="G547" s="74">
        <v>25.2</v>
      </c>
      <c r="H547" s="74">
        <v>20.399999999999999</v>
      </c>
      <c r="I547" s="74">
        <v>20.5</v>
      </c>
      <c r="J547" s="74">
        <v>0.87</v>
      </c>
      <c r="K547" s="74">
        <v>21.02</v>
      </c>
    </row>
    <row r="548" spans="1:11">
      <c r="A548" s="75">
        <v>44268.458333333336</v>
      </c>
      <c r="B548" s="74">
        <v>18.399999999999999</v>
      </c>
      <c r="C548" s="74">
        <v>25.2</v>
      </c>
      <c r="D548" s="74">
        <v>25.3</v>
      </c>
      <c r="E548" s="74">
        <v>51.2</v>
      </c>
      <c r="F548" s="74">
        <v>0</v>
      </c>
      <c r="G548" s="74">
        <v>25.1</v>
      </c>
      <c r="H548" s="74">
        <v>20.399999999999999</v>
      </c>
      <c r="I548" s="74">
        <v>20.399999999999999</v>
      </c>
      <c r="J548" s="74">
        <v>0.86</v>
      </c>
      <c r="K548" s="74">
        <v>20.72</v>
      </c>
    </row>
    <row r="549" spans="1:11">
      <c r="A549" s="75">
        <v>44268.459027777775</v>
      </c>
      <c r="B549" s="74">
        <v>18.399999999999999</v>
      </c>
      <c r="C549" s="74">
        <v>25.2</v>
      </c>
      <c r="D549" s="74">
        <v>25.3</v>
      </c>
      <c r="E549" s="74">
        <v>51.4</v>
      </c>
      <c r="F549" s="74">
        <v>0</v>
      </c>
      <c r="G549" s="74">
        <v>25.1</v>
      </c>
      <c r="H549" s="74">
        <v>20.399999999999999</v>
      </c>
      <c r="I549" s="74">
        <v>20.399999999999999</v>
      </c>
      <c r="J549" s="74">
        <v>0.86</v>
      </c>
      <c r="K549" s="74">
        <v>20.78</v>
      </c>
    </row>
    <row r="550" spans="1:11">
      <c r="A550" s="75">
        <v>44268.459722222222</v>
      </c>
      <c r="B550" s="74">
        <v>18.600000000000001</v>
      </c>
      <c r="C550" s="74">
        <v>25.2</v>
      </c>
      <c r="D550" s="74">
        <v>25.3</v>
      </c>
      <c r="E550" s="74">
        <v>51.7</v>
      </c>
      <c r="F550" s="74">
        <v>0</v>
      </c>
      <c r="G550" s="74">
        <v>25.1</v>
      </c>
      <c r="H550" s="74">
        <v>20.6</v>
      </c>
      <c r="I550" s="74">
        <v>20.6</v>
      </c>
      <c r="J550" s="74">
        <v>0.87</v>
      </c>
      <c r="K550" s="74">
        <v>20.85</v>
      </c>
    </row>
    <row r="551" spans="1:11">
      <c r="A551" s="75">
        <v>44268.460416666669</v>
      </c>
      <c r="B551" s="74">
        <v>18.5</v>
      </c>
      <c r="C551" s="74">
        <v>25.2</v>
      </c>
      <c r="D551" s="74">
        <v>25.3</v>
      </c>
      <c r="E551" s="74">
        <v>51.5</v>
      </c>
      <c r="F551" s="74">
        <v>0</v>
      </c>
      <c r="G551" s="74">
        <v>25.1</v>
      </c>
      <c r="H551" s="74">
        <v>20.5</v>
      </c>
      <c r="I551" s="74">
        <v>20.5</v>
      </c>
      <c r="J551" s="74">
        <v>0.87</v>
      </c>
      <c r="K551" s="74">
        <v>20.8</v>
      </c>
    </row>
    <row r="552" spans="1:11">
      <c r="A552" s="75">
        <v>44268.461111111108</v>
      </c>
      <c r="B552" s="74">
        <v>18.5</v>
      </c>
      <c r="C552" s="74">
        <v>25.2</v>
      </c>
      <c r="D552" s="74">
        <v>25.4</v>
      </c>
      <c r="E552" s="74">
        <v>51.4</v>
      </c>
      <c r="F552" s="74">
        <v>0</v>
      </c>
      <c r="G552" s="74">
        <v>25.1</v>
      </c>
      <c r="H552" s="74">
        <v>20.5</v>
      </c>
      <c r="I552" s="74">
        <v>20.5</v>
      </c>
      <c r="J552" s="74">
        <v>0.88</v>
      </c>
      <c r="K552" s="74">
        <v>21.24</v>
      </c>
    </row>
    <row r="553" spans="1:11">
      <c r="A553" s="75">
        <v>44268.461805555555</v>
      </c>
      <c r="B553" s="74">
        <v>18.5</v>
      </c>
      <c r="C553" s="74">
        <v>25.2</v>
      </c>
      <c r="D553" s="74">
        <v>25.4</v>
      </c>
      <c r="E553" s="74">
        <v>51.1</v>
      </c>
      <c r="F553" s="74">
        <v>0</v>
      </c>
      <c r="G553" s="74">
        <v>25.1</v>
      </c>
      <c r="H553" s="74">
        <v>20.5</v>
      </c>
      <c r="I553" s="74">
        <v>20.5</v>
      </c>
      <c r="J553" s="74">
        <v>0.87</v>
      </c>
      <c r="K553" s="74">
        <v>21.16</v>
      </c>
    </row>
    <row r="554" spans="1:11">
      <c r="A554" s="75">
        <v>44268.462500000001</v>
      </c>
      <c r="B554" s="74">
        <v>18.5</v>
      </c>
      <c r="C554" s="74">
        <v>25.2</v>
      </c>
      <c r="D554" s="74">
        <v>25.4</v>
      </c>
      <c r="E554" s="74">
        <v>51.4</v>
      </c>
      <c r="F554" s="74">
        <v>0.01</v>
      </c>
      <c r="G554" s="74">
        <v>25.2</v>
      </c>
      <c r="H554" s="74">
        <v>20.5</v>
      </c>
      <c r="I554" s="74">
        <v>20.5</v>
      </c>
      <c r="J554" s="74">
        <v>0.89</v>
      </c>
      <c r="K554" s="74">
        <v>21.62</v>
      </c>
    </row>
    <row r="555" spans="1:11">
      <c r="A555" s="75">
        <v>44268.463194444441</v>
      </c>
      <c r="B555" s="74">
        <v>18.600000000000001</v>
      </c>
      <c r="C555" s="74">
        <v>25.2</v>
      </c>
      <c r="D555" s="74">
        <v>25.4</v>
      </c>
      <c r="E555" s="74">
        <v>51.8</v>
      </c>
      <c r="F555" s="74">
        <v>0.05</v>
      </c>
      <c r="G555" s="74">
        <v>25.1</v>
      </c>
      <c r="H555" s="74">
        <v>20.6</v>
      </c>
      <c r="I555" s="74">
        <v>20.6</v>
      </c>
      <c r="J555" s="74">
        <v>0.88</v>
      </c>
      <c r="K555" s="74">
        <v>21.35</v>
      </c>
    </row>
    <row r="556" spans="1:11">
      <c r="A556" s="75">
        <v>44268.463888888888</v>
      </c>
      <c r="B556" s="74">
        <v>18.600000000000001</v>
      </c>
      <c r="C556" s="74">
        <v>25.2</v>
      </c>
      <c r="D556" s="74">
        <v>25.4</v>
      </c>
      <c r="E556" s="74">
        <v>51.6</v>
      </c>
      <c r="F556" s="74">
        <v>0</v>
      </c>
      <c r="G556" s="74">
        <v>25.2</v>
      </c>
      <c r="H556" s="74">
        <v>20.6</v>
      </c>
      <c r="I556" s="74">
        <v>20.6</v>
      </c>
      <c r="J556" s="74">
        <v>0.89</v>
      </c>
      <c r="K556" s="74">
        <v>21.67</v>
      </c>
    </row>
    <row r="557" spans="1:11">
      <c r="A557" s="75">
        <v>44268.464583333334</v>
      </c>
      <c r="B557" s="74">
        <v>18.600000000000001</v>
      </c>
      <c r="C557" s="74">
        <v>25.2</v>
      </c>
      <c r="D557" s="74">
        <v>25.4</v>
      </c>
      <c r="E557" s="74">
        <v>51.5</v>
      </c>
      <c r="F557" s="74">
        <v>0</v>
      </c>
      <c r="G557" s="74">
        <v>25.2</v>
      </c>
      <c r="H557" s="74">
        <v>20.6</v>
      </c>
      <c r="I557" s="74">
        <v>20.6</v>
      </c>
      <c r="J557" s="74">
        <v>0.89</v>
      </c>
      <c r="K557" s="74">
        <v>21.65</v>
      </c>
    </row>
    <row r="558" spans="1:11">
      <c r="A558" s="75">
        <v>44268.465277777781</v>
      </c>
      <c r="B558" s="74">
        <v>18.600000000000001</v>
      </c>
      <c r="C558" s="74">
        <v>25.2</v>
      </c>
      <c r="D558" s="74">
        <v>25.4</v>
      </c>
      <c r="E558" s="74">
        <v>51.5</v>
      </c>
      <c r="F558" s="74">
        <v>0</v>
      </c>
      <c r="G558" s="74">
        <v>25.2</v>
      </c>
      <c r="H558" s="74">
        <v>20.6</v>
      </c>
      <c r="I558" s="74">
        <v>20.6</v>
      </c>
      <c r="J558" s="74">
        <v>0.89</v>
      </c>
      <c r="K558" s="74">
        <v>21.65</v>
      </c>
    </row>
    <row r="559" spans="1:11">
      <c r="A559" s="75">
        <v>44268.46597222222</v>
      </c>
      <c r="B559" s="74">
        <v>18.5</v>
      </c>
      <c r="C559" s="74">
        <v>25.2</v>
      </c>
      <c r="D559" s="74">
        <v>25.4</v>
      </c>
      <c r="E559" s="74">
        <v>51.4</v>
      </c>
      <c r="F559" s="74">
        <v>0</v>
      </c>
      <c r="G559" s="74">
        <v>25.2</v>
      </c>
      <c r="H559" s="74">
        <v>20.5</v>
      </c>
      <c r="I559" s="74">
        <v>20.5</v>
      </c>
      <c r="J559" s="74">
        <v>0.89</v>
      </c>
      <c r="K559" s="74">
        <v>21.62</v>
      </c>
    </row>
    <row r="560" spans="1:11">
      <c r="A560" s="75">
        <v>44268.466666666667</v>
      </c>
      <c r="B560" s="74">
        <v>18.600000000000001</v>
      </c>
      <c r="C560" s="74">
        <v>25.2</v>
      </c>
      <c r="D560" s="74">
        <v>25.4</v>
      </c>
      <c r="E560" s="74">
        <v>51.7</v>
      </c>
      <c r="F560" s="74">
        <v>0</v>
      </c>
      <c r="G560" s="74">
        <v>25.2</v>
      </c>
      <c r="H560" s="74">
        <v>20.6</v>
      </c>
      <c r="I560" s="74">
        <v>20.6</v>
      </c>
      <c r="J560" s="74">
        <v>0.89</v>
      </c>
      <c r="K560" s="74">
        <v>21.7</v>
      </c>
    </row>
    <row r="561" spans="1:11">
      <c r="A561" s="75">
        <v>44268.467361111114</v>
      </c>
      <c r="B561" s="74">
        <v>18.600000000000001</v>
      </c>
      <c r="C561" s="74">
        <v>25.3</v>
      </c>
      <c r="D561" s="74">
        <v>25.5</v>
      </c>
      <c r="E561" s="74">
        <v>51.3</v>
      </c>
      <c r="F561" s="74">
        <v>0</v>
      </c>
      <c r="G561" s="74">
        <v>25.2</v>
      </c>
      <c r="H561" s="74">
        <v>20.6</v>
      </c>
      <c r="I561" s="74">
        <v>20.6</v>
      </c>
      <c r="J561" s="74">
        <v>0.9</v>
      </c>
      <c r="K561" s="74">
        <v>22.07</v>
      </c>
    </row>
    <row r="562" spans="1:11">
      <c r="A562" s="75">
        <v>44268.468055555553</v>
      </c>
      <c r="B562" s="74">
        <v>18.5</v>
      </c>
      <c r="C562" s="74">
        <v>25.3</v>
      </c>
      <c r="D562" s="74">
        <v>25.4</v>
      </c>
      <c r="E562" s="74">
        <v>50.9</v>
      </c>
      <c r="F562" s="74">
        <v>0.04</v>
      </c>
      <c r="G562" s="74">
        <v>25.2</v>
      </c>
      <c r="H562" s="74">
        <v>20.5</v>
      </c>
      <c r="I562" s="74">
        <v>20.6</v>
      </c>
      <c r="J562" s="74">
        <v>0.88</v>
      </c>
      <c r="K562" s="74">
        <v>21.48</v>
      </c>
    </row>
    <row r="563" spans="1:11">
      <c r="A563" s="75">
        <v>44268.46875</v>
      </c>
      <c r="B563" s="74">
        <v>18.5</v>
      </c>
      <c r="C563" s="74">
        <v>25.3</v>
      </c>
      <c r="D563" s="74">
        <v>25.4</v>
      </c>
      <c r="E563" s="74">
        <v>50.9</v>
      </c>
      <c r="F563" s="74">
        <v>0</v>
      </c>
      <c r="G563" s="74">
        <v>25.2</v>
      </c>
      <c r="H563" s="74">
        <v>20.5</v>
      </c>
      <c r="I563" s="74">
        <v>20.5</v>
      </c>
      <c r="J563" s="74">
        <v>0.88</v>
      </c>
      <c r="K563" s="74">
        <v>21.48</v>
      </c>
    </row>
    <row r="564" spans="1:11">
      <c r="A564" s="75">
        <v>44268.469444444447</v>
      </c>
      <c r="B564" s="74">
        <v>18.5</v>
      </c>
      <c r="C564" s="74">
        <v>25.3</v>
      </c>
      <c r="D564" s="74">
        <v>25.4</v>
      </c>
      <c r="E564" s="74">
        <v>51.3</v>
      </c>
      <c r="F564" s="74">
        <v>0</v>
      </c>
      <c r="G564" s="74">
        <v>25.2</v>
      </c>
      <c r="H564" s="74">
        <v>20.5</v>
      </c>
      <c r="I564" s="74">
        <v>20.5</v>
      </c>
      <c r="J564" s="74">
        <v>0.89</v>
      </c>
      <c r="K564" s="74">
        <v>21.59</v>
      </c>
    </row>
    <row r="565" spans="1:11">
      <c r="A565" s="75">
        <v>44268.470138888886</v>
      </c>
      <c r="B565" s="74">
        <v>18.600000000000001</v>
      </c>
      <c r="C565" s="74">
        <v>25.2</v>
      </c>
      <c r="D565" s="74">
        <v>25.4</v>
      </c>
      <c r="E565" s="74">
        <v>51.8</v>
      </c>
      <c r="F565" s="74">
        <v>0.01</v>
      </c>
      <c r="G565" s="74">
        <v>25.2</v>
      </c>
      <c r="H565" s="74">
        <v>20.6</v>
      </c>
      <c r="I565" s="74">
        <v>20.6</v>
      </c>
      <c r="J565" s="74">
        <v>0.89</v>
      </c>
      <c r="K565" s="74">
        <v>21.73</v>
      </c>
    </row>
    <row r="566" spans="1:11">
      <c r="A566" s="75">
        <v>44268.470833333333</v>
      </c>
      <c r="B566" s="74">
        <v>18.600000000000001</v>
      </c>
      <c r="C566" s="74">
        <v>25.2</v>
      </c>
      <c r="D566" s="74">
        <v>25.4</v>
      </c>
      <c r="E566" s="74">
        <v>51.5</v>
      </c>
      <c r="F566" s="74">
        <v>0</v>
      </c>
      <c r="G566" s="74">
        <v>25.2</v>
      </c>
      <c r="H566" s="74">
        <v>20.6</v>
      </c>
      <c r="I566" s="74">
        <v>20.6</v>
      </c>
      <c r="J566" s="74">
        <v>0.89</v>
      </c>
      <c r="K566" s="74">
        <v>21.65</v>
      </c>
    </row>
    <row r="567" spans="1:11">
      <c r="A567" s="75">
        <v>44268.47152777778</v>
      </c>
      <c r="B567" s="74">
        <v>18.5</v>
      </c>
      <c r="C567" s="74">
        <v>25.2</v>
      </c>
      <c r="D567" s="74">
        <v>25.4</v>
      </c>
      <c r="E567" s="74">
        <v>51.5</v>
      </c>
      <c r="F567" s="74">
        <v>0</v>
      </c>
      <c r="G567" s="74">
        <v>25.2</v>
      </c>
      <c r="H567" s="74">
        <v>20.5</v>
      </c>
      <c r="I567" s="74">
        <v>20.5</v>
      </c>
      <c r="J567" s="74">
        <v>0.89</v>
      </c>
      <c r="K567" s="74">
        <v>21.65</v>
      </c>
    </row>
    <row r="568" spans="1:11">
      <c r="A568" s="75">
        <v>44268.472222222219</v>
      </c>
      <c r="B568" s="74">
        <v>18.5</v>
      </c>
      <c r="C568" s="74">
        <v>25.2</v>
      </c>
      <c r="D568" s="74">
        <v>25.4</v>
      </c>
      <c r="E568" s="74">
        <v>51.5</v>
      </c>
      <c r="F568" s="74">
        <v>0</v>
      </c>
      <c r="G568" s="74">
        <v>25.2</v>
      </c>
      <c r="H568" s="74">
        <v>20.5</v>
      </c>
      <c r="I568" s="74">
        <v>20.5</v>
      </c>
      <c r="J568" s="74">
        <v>0.89</v>
      </c>
      <c r="K568" s="74">
        <v>21.65</v>
      </c>
    </row>
    <row r="569" spans="1:11">
      <c r="A569" s="75">
        <v>44268.472916666666</v>
      </c>
      <c r="B569" s="74">
        <v>18.600000000000001</v>
      </c>
      <c r="C569" s="74">
        <v>25.2</v>
      </c>
      <c r="D569" s="74">
        <v>25.4</v>
      </c>
      <c r="E569" s="74">
        <v>51.8</v>
      </c>
      <c r="F569" s="74">
        <v>0</v>
      </c>
      <c r="G569" s="74">
        <v>25.1</v>
      </c>
      <c r="H569" s="74">
        <v>20.6</v>
      </c>
      <c r="I569" s="74">
        <v>20.6</v>
      </c>
      <c r="J569" s="74">
        <v>0.88</v>
      </c>
      <c r="K569" s="74">
        <v>21.35</v>
      </c>
    </row>
    <row r="570" spans="1:11">
      <c r="A570" s="75">
        <v>44268.473611111112</v>
      </c>
      <c r="B570" s="74">
        <v>18.600000000000001</v>
      </c>
      <c r="C570" s="74">
        <v>25.2</v>
      </c>
      <c r="D570" s="74">
        <v>25.4</v>
      </c>
      <c r="E570" s="74">
        <v>51.8</v>
      </c>
      <c r="F570" s="74">
        <v>0</v>
      </c>
      <c r="G570" s="74">
        <v>25.1</v>
      </c>
      <c r="H570" s="74">
        <v>20.6</v>
      </c>
      <c r="I570" s="74">
        <v>20.6</v>
      </c>
      <c r="J570" s="74">
        <v>0.88</v>
      </c>
      <c r="K570" s="74">
        <v>21.35</v>
      </c>
    </row>
    <row r="571" spans="1:11">
      <c r="A571" s="75">
        <v>44268.474305555559</v>
      </c>
      <c r="B571" s="74">
        <v>18.600000000000001</v>
      </c>
      <c r="C571" s="74">
        <v>25.2</v>
      </c>
      <c r="D571" s="74">
        <v>25.4</v>
      </c>
      <c r="E571" s="74">
        <v>51.8</v>
      </c>
      <c r="F571" s="74">
        <v>0.02</v>
      </c>
      <c r="G571" s="74">
        <v>25.1</v>
      </c>
      <c r="H571" s="74">
        <v>20.6</v>
      </c>
      <c r="I571" s="74">
        <v>20.6</v>
      </c>
      <c r="J571" s="74">
        <v>0.88</v>
      </c>
      <c r="K571" s="74">
        <v>21.35</v>
      </c>
    </row>
    <row r="572" spans="1:11">
      <c r="A572" s="75">
        <v>44268.474999999999</v>
      </c>
      <c r="B572" s="74">
        <v>18.5</v>
      </c>
      <c r="C572" s="74">
        <v>25.2</v>
      </c>
      <c r="D572" s="74">
        <v>25.3</v>
      </c>
      <c r="E572" s="74">
        <v>51.9</v>
      </c>
      <c r="F572" s="74">
        <v>0</v>
      </c>
      <c r="G572" s="74">
        <v>25.1</v>
      </c>
      <c r="H572" s="74">
        <v>20.5</v>
      </c>
      <c r="I572" s="74">
        <v>20.5</v>
      </c>
      <c r="J572" s="74">
        <v>0.87</v>
      </c>
      <c r="K572" s="74">
        <v>20.91</v>
      </c>
    </row>
    <row r="573" spans="1:11">
      <c r="A573" s="75">
        <v>44268.475694444445</v>
      </c>
      <c r="B573" s="74">
        <v>18.600000000000001</v>
      </c>
      <c r="C573" s="74">
        <v>25.2</v>
      </c>
      <c r="D573" s="74">
        <v>25.3</v>
      </c>
      <c r="E573" s="74">
        <v>51.8</v>
      </c>
      <c r="F573" s="74">
        <v>0.02</v>
      </c>
      <c r="G573" s="74">
        <v>25.1</v>
      </c>
      <c r="H573" s="74">
        <v>20.6</v>
      </c>
      <c r="I573" s="74">
        <v>20.6</v>
      </c>
      <c r="J573" s="74">
        <v>0.87</v>
      </c>
      <c r="K573" s="74">
        <v>20.88</v>
      </c>
    </row>
    <row r="574" spans="1:11">
      <c r="A574" s="75">
        <v>44268.476388888892</v>
      </c>
      <c r="B574" s="74">
        <v>18.5</v>
      </c>
      <c r="C574" s="74">
        <v>25.2</v>
      </c>
      <c r="D574" s="74">
        <v>25.3</v>
      </c>
      <c r="E574" s="74">
        <v>51.6</v>
      </c>
      <c r="F574" s="74">
        <v>0</v>
      </c>
      <c r="G574" s="74">
        <v>25.1</v>
      </c>
      <c r="H574" s="74">
        <v>20.5</v>
      </c>
      <c r="I574" s="74">
        <v>20.5</v>
      </c>
      <c r="J574" s="74">
        <v>0.87</v>
      </c>
      <c r="K574" s="74">
        <v>20.83</v>
      </c>
    </row>
    <row r="575" spans="1:11">
      <c r="A575" s="75">
        <v>44268.477083333331</v>
      </c>
      <c r="B575" s="74">
        <v>18.5</v>
      </c>
      <c r="C575" s="74">
        <v>25.2</v>
      </c>
      <c r="D575" s="74">
        <v>25.4</v>
      </c>
      <c r="E575" s="74">
        <v>51.4</v>
      </c>
      <c r="F575" s="74">
        <v>0</v>
      </c>
      <c r="G575" s="74">
        <v>25.1</v>
      </c>
      <c r="H575" s="74">
        <v>20.5</v>
      </c>
      <c r="I575" s="74">
        <v>20.5</v>
      </c>
      <c r="J575" s="74">
        <v>0.88</v>
      </c>
      <c r="K575" s="74">
        <v>21.24</v>
      </c>
    </row>
    <row r="576" spans="1:11">
      <c r="A576" s="75">
        <v>44268.477777777778</v>
      </c>
      <c r="B576" s="74">
        <v>18.399999999999999</v>
      </c>
      <c r="C576" s="74">
        <v>25.2</v>
      </c>
      <c r="D576" s="74">
        <v>25.3</v>
      </c>
      <c r="E576" s="74">
        <v>51.1</v>
      </c>
      <c r="F576" s="74">
        <v>0</v>
      </c>
      <c r="G576" s="74">
        <v>25.1</v>
      </c>
      <c r="H576" s="74">
        <v>20.399999999999999</v>
      </c>
      <c r="I576" s="74">
        <v>20.399999999999999</v>
      </c>
      <c r="J576" s="74">
        <v>0.86</v>
      </c>
      <c r="K576" s="74">
        <v>20.7</v>
      </c>
    </row>
    <row r="577" spans="1:11">
      <c r="A577" s="75">
        <v>44268.478472222225</v>
      </c>
      <c r="B577" s="74">
        <v>18.399999999999999</v>
      </c>
      <c r="C577" s="74">
        <v>25.1</v>
      </c>
      <c r="D577" s="74">
        <v>25.3</v>
      </c>
      <c r="E577" s="74">
        <v>51.3</v>
      </c>
      <c r="F577" s="74">
        <v>0</v>
      </c>
      <c r="G577" s="74">
        <v>25.1</v>
      </c>
      <c r="H577" s="74">
        <v>20.399999999999999</v>
      </c>
      <c r="I577" s="74">
        <v>20.399999999999999</v>
      </c>
      <c r="J577" s="74">
        <v>0.86</v>
      </c>
      <c r="K577" s="74">
        <v>20.75</v>
      </c>
    </row>
    <row r="578" spans="1:11">
      <c r="A578" s="75">
        <v>44268.479166666664</v>
      </c>
      <c r="B578" s="74">
        <v>18.5</v>
      </c>
      <c r="C578" s="74">
        <v>25.1</v>
      </c>
      <c r="D578" s="74">
        <v>25.3</v>
      </c>
      <c r="E578" s="74">
        <v>51.6</v>
      </c>
      <c r="F578" s="74">
        <v>0</v>
      </c>
      <c r="G578" s="74">
        <v>25.1</v>
      </c>
      <c r="H578" s="74">
        <v>20.5</v>
      </c>
      <c r="I578" s="74">
        <v>20.5</v>
      </c>
      <c r="J578" s="74">
        <v>0.87</v>
      </c>
      <c r="K578" s="74">
        <v>20.83</v>
      </c>
    </row>
    <row r="579" spans="1:11">
      <c r="A579" s="75">
        <v>44268.479861111111</v>
      </c>
      <c r="B579" s="74">
        <v>18.5</v>
      </c>
      <c r="C579" s="74">
        <v>25.1</v>
      </c>
      <c r="D579" s="74">
        <v>25.3</v>
      </c>
      <c r="E579" s="74">
        <v>51.7</v>
      </c>
      <c r="F579" s="74">
        <v>0.01</v>
      </c>
      <c r="G579" s="74">
        <v>25.1</v>
      </c>
      <c r="H579" s="74">
        <v>20.5</v>
      </c>
      <c r="I579" s="74">
        <v>20.5</v>
      </c>
      <c r="J579" s="74">
        <v>0.87</v>
      </c>
      <c r="K579" s="74">
        <v>20.85</v>
      </c>
    </row>
    <row r="580" spans="1:11">
      <c r="A580" s="75">
        <v>44268.480555555558</v>
      </c>
      <c r="B580" s="74">
        <v>18.5</v>
      </c>
      <c r="C580" s="74">
        <v>25.1</v>
      </c>
      <c r="D580" s="74">
        <v>25.3</v>
      </c>
      <c r="E580" s="74">
        <v>51.8</v>
      </c>
      <c r="F580" s="74">
        <v>0.01</v>
      </c>
      <c r="G580" s="74">
        <v>25.1</v>
      </c>
      <c r="H580" s="74">
        <v>20.5</v>
      </c>
      <c r="I580" s="74">
        <v>20.5</v>
      </c>
      <c r="J580" s="74">
        <v>0.87</v>
      </c>
      <c r="K580" s="74">
        <v>20.88</v>
      </c>
    </row>
    <row r="581" spans="1:11">
      <c r="A581" s="75">
        <v>44268.481249999997</v>
      </c>
      <c r="B581" s="74">
        <v>18.5</v>
      </c>
      <c r="C581" s="74">
        <v>25.1</v>
      </c>
      <c r="D581" s="74">
        <v>25.3</v>
      </c>
      <c r="E581" s="74">
        <v>51.4</v>
      </c>
      <c r="F581" s="74">
        <v>0</v>
      </c>
      <c r="G581" s="74">
        <v>25</v>
      </c>
      <c r="H581" s="74">
        <v>20.5</v>
      </c>
      <c r="I581" s="74">
        <v>20.5</v>
      </c>
      <c r="J581" s="74">
        <v>0.85</v>
      </c>
      <c r="K581" s="74">
        <v>20.41</v>
      </c>
    </row>
    <row r="582" spans="1:11">
      <c r="A582" s="75">
        <v>44268.481944444444</v>
      </c>
      <c r="B582" s="74">
        <v>18.5</v>
      </c>
      <c r="C582" s="74">
        <v>25.2</v>
      </c>
      <c r="D582" s="74">
        <v>25.4</v>
      </c>
      <c r="E582" s="74">
        <v>51.4</v>
      </c>
      <c r="F582" s="74">
        <v>0</v>
      </c>
      <c r="G582" s="74">
        <v>25.1</v>
      </c>
      <c r="H582" s="74">
        <v>20.5</v>
      </c>
      <c r="I582" s="74">
        <v>20.5</v>
      </c>
      <c r="J582" s="74">
        <v>0.88</v>
      </c>
      <c r="K582" s="74">
        <v>21.24</v>
      </c>
    </row>
    <row r="583" spans="1:11">
      <c r="A583" s="75">
        <v>44268.482638888891</v>
      </c>
      <c r="B583" s="74">
        <v>18.600000000000001</v>
      </c>
      <c r="C583" s="74">
        <v>25.2</v>
      </c>
      <c r="D583" s="74">
        <v>25.4</v>
      </c>
      <c r="E583" s="74">
        <v>51.4</v>
      </c>
      <c r="F583" s="74">
        <v>0.01</v>
      </c>
      <c r="G583" s="74">
        <v>25.1</v>
      </c>
      <c r="H583" s="74">
        <v>20.6</v>
      </c>
      <c r="I583" s="74">
        <v>20.6</v>
      </c>
      <c r="J583" s="74">
        <v>0.88</v>
      </c>
      <c r="K583" s="74">
        <v>21.24</v>
      </c>
    </row>
    <row r="584" spans="1:11">
      <c r="A584" s="75">
        <v>44268.48333333333</v>
      </c>
      <c r="B584" s="74">
        <v>18.5</v>
      </c>
      <c r="C584" s="74">
        <v>25.2</v>
      </c>
      <c r="D584" s="74">
        <v>25.4</v>
      </c>
      <c r="E584" s="74">
        <v>51</v>
      </c>
      <c r="F584" s="74">
        <v>0</v>
      </c>
      <c r="G584" s="74">
        <v>25.2</v>
      </c>
      <c r="H584" s="74">
        <v>20.5</v>
      </c>
      <c r="I584" s="74">
        <v>20.5</v>
      </c>
      <c r="J584" s="74">
        <v>0.88</v>
      </c>
      <c r="K584" s="74">
        <v>21.51</v>
      </c>
    </row>
    <row r="585" spans="1:11">
      <c r="A585" s="75">
        <v>44268.484027777777</v>
      </c>
      <c r="B585" s="74">
        <v>18.5</v>
      </c>
      <c r="C585" s="74">
        <v>25.2</v>
      </c>
      <c r="D585" s="74">
        <v>25.4</v>
      </c>
      <c r="E585" s="74">
        <v>51</v>
      </c>
      <c r="F585" s="74">
        <v>0.01</v>
      </c>
      <c r="G585" s="74">
        <v>25.2</v>
      </c>
      <c r="H585" s="74">
        <v>20.5</v>
      </c>
      <c r="I585" s="74">
        <v>20.5</v>
      </c>
      <c r="J585" s="74">
        <v>0.88</v>
      </c>
      <c r="K585" s="74">
        <v>21.51</v>
      </c>
    </row>
    <row r="586" spans="1:11">
      <c r="A586" s="75">
        <v>44268.484722222223</v>
      </c>
      <c r="B586" s="74">
        <v>18.399999999999999</v>
      </c>
      <c r="C586" s="74">
        <v>25.2</v>
      </c>
      <c r="D586" s="74">
        <v>25.4</v>
      </c>
      <c r="E586" s="74">
        <v>51.1</v>
      </c>
      <c r="F586" s="74">
        <v>0.01</v>
      </c>
      <c r="G586" s="74">
        <v>25.2</v>
      </c>
      <c r="H586" s="74">
        <v>20.399999999999999</v>
      </c>
      <c r="I586" s="74">
        <v>20.5</v>
      </c>
      <c r="J586" s="74">
        <v>0.89</v>
      </c>
      <c r="K586" s="74">
        <v>21.54</v>
      </c>
    </row>
    <row r="587" spans="1:11">
      <c r="A587" s="75">
        <v>44268.48541666667</v>
      </c>
      <c r="B587" s="74">
        <v>18.5</v>
      </c>
      <c r="C587" s="74">
        <v>25.2</v>
      </c>
      <c r="D587" s="74">
        <v>25.3</v>
      </c>
      <c r="E587" s="74">
        <v>51.3</v>
      </c>
      <c r="F587" s="74">
        <v>0</v>
      </c>
      <c r="G587" s="74">
        <v>25.2</v>
      </c>
      <c r="H587" s="74">
        <v>20.5</v>
      </c>
      <c r="I587" s="74">
        <v>20.5</v>
      </c>
      <c r="J587" s="74">
        <v>0.87</v>
      </c>
      <c r="K587" s="74">
        <v>21.12</v>
      </c>
    </row>
    <row r="588" spans="1:11">
      <c r="A588" s="75">
        <v>44268.486111111109</v>
      </c>
      <c r="B588" s="74">
        <v>18.5</v>
      </c>
      <c r="C588" s="74">
        <v>25.2</v>
      </c>
      <c r="D588" s="74">
        <v>25.3</v>
      </c>
      <c r="E588" s="74">
        <v>51.5</v>
      </c>
      <c r="F588" s="74">
        <v>0</v>
      </c>
      <c r="G588" s="74">
        <v>25.1</v>
      </c>
      <c r="H588" s="74">
        <v>20.5</v>
      </c>
      <c r="I588" s="74">
        <v>20.5</v>
      </c>
      <c r="J588" s="74">
        <v>0.87</v>
      </c>
      <c r="K588" s="74">
        <v>20.8</v>
      </c>
    </row>
    <row r="589" spans="1:11">
      <c r="A589" s="75">
        <v>44268.486805555556</v>
      </c>
      <c r="B589" s="74">
        <v>18.5</v>
      </c>
      <c r="C589" s="74">
        <v>25.2</v>
      </c>
      <c r="D589" s="74">
        <v>25.3</v>
      </c>
      <c r="E589" s="74">
        <v>51.5</v>
      </c>
      <c r="F589" s="74">
        <v>0</v>
      </c>
      <c r="G589" s="74">
        <v>25.1</v>
      </c>
      <c r="H589" s="74">
        <v>20.5</v>
      </c>
      <c r="I589" s="74">
        <v>20.5</v>
      </c>
      <c r="J589" s="74">
        <v>0.87</v>
      </c>
      <c r="K589" s="74">
        <v>20.8</v>
      </c>
    </row>
    <row r="590" spans="1:11">
      <c r="A590" s="75">
        <v>44268.487500000003</v>
      </c>
      <c r="B590" s="74">
        <v>18.5</v>
      </c>
      <c r="C590" s="74">
        <v>25.2</v>
      </c>
      <c r="D590" s="74">
        <v>25.3</v>
      </c>
      <c r="E590" s="74">
        <v>51.4</v>
      </c>
      <c r="F590" s="74">
        <v>0</v>
      </c>
      <c r="G590" s="74">
        <v>25.1</v>
      </c>
      <c r="H590" s="74">
        <v>20.5</v>
      </c>
      <c r="I590" s="74">
        <v>20.5</v>
      </c>
      <c r="J590" s="74">
        <v>0.86</v>
      </c>
      <c r="K590" s="74">
        <v>20.78</v>
      </c>
    </row>
    <row r="591" spans="1:11">
      <c r="A591" s="75">
        <v>44268.488194444442</v>
      </c>
      <c r="B591" s="74">
        <v>18.399999999999999</v>
      </c>
      <c r="C591" s="74">
        <v>25.2</v>
      </c>
      <c r="D591" s="74">
        <v>25.3</v>
      </c>
      <c r="E591" s="74">
        <v>51.1</v>
      </c>
      <c r="F591" s="74">
        <v>0.02</v>
      </c>
      <c r="G591" s="74">
        <v>25.1</v>
      </c>
      <c r="H591" s="74">
        <v>20.399999999999999</v>
      </c>
      <c r="I591" s="74">
        <v>20.399999999999999</v>
      </c>
      <c r="J591" s="74">
        <v>0.86</v>
      </c>
      <c r="K591" s="74">
        <v>20.7</v>
      </c>
    </row>
    <row r="592" spans="1:11">
      <c r="A592" s="75">
        <v>44268.488888888889</v>
      </c>
      <c r="B592" s="74">
        <v>18.399999999999999</v>
      </c>
      <c r="C592" s="74">
        <v>25.2</v>
      </c>
      <c r="D592" s="74">
        <v>25.3</v>
      </c>
      <c r="E592" s="74">
        <v>50.9</v>
      </c>
      <c r="F592" s="74">
        <v>0</v>
      </c>
      <c r="G592" s="74">
        <v>25.1</v>
      </c>
      <c r="H592" s="74">
        <v>20.399999999999999</v>
      </c>
      <c r="I592" s="74">
        <v>20.399999999999999</v>
      </c>
      <c r="J592" s="74">
        <v>0.86</v>
      </c>
      <c r="K592" s="74">
        <v>20.64</v>
      </c>
    </row>
    <row r="593" spans="1:11">
      <c r="A593" s="75">
        <v>44268.489583333336</v>
      </c>
      <c r="B593" s="74">
        <v>18.399999999999999</v>
      </c>
      <c r="C593" s="74">
        <v>25.2</v>
      </c>
      <c r="D593" s="74">
        <v>25.3</v>
      </c>
      <c r="E593" s="74">
        <v>51.2</v>
      </c>
      <c r="F593" s="74">
        <v>0</v>
      </c>
      <c r="G593" s="74">
        <v>25.1</v>
      </c>
      <c r="H593" s="74">
        <v>20.399999999999999</v>
      </c>
      <c r="I593" s="74">
        <v>20.399999999999999</v>
      </c>
      <c r="J593" s="74">
        <v>0.86</v>
      </c>
      <c r="K593" s="74">
        <v>20.72</v>
      </c>
    </row>
    <row r="594" spans="1:11">
      <c r="A594" s="75">
        <v>44268.490277777775</v>
      </c>
      <c r="B594" s="74">
        <v>18.5</v>
      </c>
      <c r="C594" s="74">
        <v>25.2</v>
      </c>
      <c r="D594" s="74">
        <v>25.4</v>
      </c>
      <c r="E594" s="74">
        <v>51.2</v>
      </c>
      <c r="F594" s="74">
        <v>0</v>
      </c>
      <c r="G594" s="74">
        <v>25.1</v>
      </c>
      <c r="H594" s="74">
        <v>20.5</v>
      </c>
      <c r="I594" s="74">
        <v>20.5</v>
      </c>
      <c r="J594" s="74">
        <v>0.88</v>
      </c>
      <c r="K594" s="74">
        <v>21.19</v>
      </c>
    </row>
    <row r="595" spans="1:11">
      <c r="A595" s="75">
        <v>44268.490972222222</v>
      </c>
      <c r="B595" s="74">
        <v>18.399999999999999</v>
      </c>
      <c r="C595" s="74">
        <v>25.2</v>
      </c>
      <c r="D595" s="74">
        <v>25.4</v>
      </c>
      <c r="E595" s="74">
        <v>50.8</v>
      </c>
      <c r="F595" s="74">
        <v>0</v>
      </c>
      <c r="G595" s="74">
        <v>25.1</v>
      </c>
      <c r="H595" s="74">
        <v>20.399999999999999</v>
      </c>
      <c r="I595" s="74">
        <v>20.5</v>
      </c>
      <c r="J595" s="74">
        <v>0.87</v>
      </c>
      <c r="K595" s="74">
        <v>21.08</v>
      </c>
    </row>
    <row r="596" spans="1:11">
      <c r="A596" s="75">
        <v>44268.491666666669</v>
      </c>
      <c r="B596" s="74">
        <v>18.399999999999999</v>
      </c>
      <c r="C596" s="74">
        <v>25.2</v>
      </c>
      <c r="D596" s="74">
        <v>25.4</v>
      </c>
      <c r="E596" s="74">
        <v>50.9</v>
      </c>
      <c r="F596" s="74">
        <v>0</v>
      </c>
      <c r="G596" s="74">
        <v>25.1</v>
      </c>
      <c r="H596" s="74">
        <v>20.399999999999999</v>
      </c>
      <c r="I596" s="74">
        <v>20.5</v>
      </c>
      <c r="J596" s="74">
        <v>0.87</v>
      </c>
      <c r="K596" s="74">
        <v>21.11</v>
      </c>
    </row>
    <row r="597" spans="1:11">
      <c r="A597" s="75">
        <v>44268.492361111108</v>
      </c>
      <c r="B597" s="74">
        <v>18.399999999999999</v>
      </c>
      <c r="C597" s="74">
        <v>25.2</v>
      </c>
      <c r="D597" s="74">
        <v>25.4</v>
      </c>
      <c r="E597" s="74">
        <v>50.8</v>
      </c>
      <c r="F597" s="74">
        <v>0</v>
      </c>
      <c r="G597" s="74">
        <v>25.1</v>
      </c>
      <c r="H597" s="74">
        <v>20.399999999999999</v>
      </c>
      <c r="I597" s="74">
        <v>20.5</v>
      </c>
      <c r="J597" s="74">
        <v>0.87</v>
      </c>
      <c r="K597" s="74">
        <v>21.08</v>
      </c>
    </row>
    <row r="598" spans="1:11">
      <c r="A598" s="75">
        <v>44268.493055555555</v>
      </c>
      <c r="B598" s="74">
        <v>18.399999999999999</v>
      </c>
      <c r="C598" s="74">
        <v>25.2</v>
      </c>
      <c r="D598" s="74">
        <v>25.3</v>
      </c>
      <c r="E598" s="74">
        <v>51</v>
      </c>
      <c r="F598" s="74">
        <v>0.01</v>
      </c>
      <c r="G598" s="74">
        <v>25.1</v>
      </c>
      <c r="H598" s="74">
        <v>20.399999999999999</v>
      </c>
      <c r="I598" s="74">
        <v>20.399999999999999</v>
      </c>
      <c r="J598" s="74">
        <v>0.86</v>
      </c>
      <c r="K598" s="74">
        <v>20.67</v>
      </c>
    </row>
    <row r="599" spans="1:11">
      <c r="A599" s="75">
        <v>44268.493750000001</v>
      </c>
      <c r="B599" s="74">
        <v>18.399999999999999</v>
      </c>
      <c r="C599" s="74">
        <v>25.2</v>
      </c>
      <c r="D599" s="74">
        <v>25.3</v>
      </c>
      <c r="E599" s="74">
        <v>51.1</v>
      </c>
      <c r="F599" s="74">
        <v>0.02</v>
      </c>
      <c r="G599" s="74">
        <v>25.1</v>
      </c>
      <c r="H599" s="74">
        <v>20.399999999999999</v>
      </c>
      <c r="I599" s="74">
        <v>20.399999999999999</v>
      </c>
      <c r="J599" s="74">
        <v>0.86</v>
      </c>
      <c r="K599" s="74">
        <v>20.7</v>
      </c>
    </row>
    <row r="600" spans="1:11">
      <c r="A600" s="75">
        <v>44268.494444444441</v>
      </c>
      <c r="B600" s="74">
        <v>18.399999999999999</v>
      </c>
      <c r="C600" s="74">
        <v>25.2</v>
      </c>
      <c r="D600" s="74">
        <v>25.3</v>
      </c>
      <c r="E600" s="74">
        <v>51</v>
      </c>
      <c r="F600" s="74">
        <v>0.01</v>
      </c>
      <c r="G600" s="74">
        <v>25.1</v>
      </c>
      <c r="H600" s="74">
        <v>20.399999999999999</v>
      </c>
      <c r="I600" s="74">
        <v>20.399999999999999</v>
      </c>
      <c r="J600" s="74">
        <v>0.86</v>
      </c>
      <c r="K600" s="74">
        <v>20.67</v>
      </c>
    </row>
    <row r="601" spans="1:11">
      <c r="A601" s="75">
        <v>44268.495138888888</v>
      </c>
      <c r="B601" s="74">
        <v>18.399999999999999</v>
      </c>
      <c r="C601" s="74">
        <v>25.1</v>
      </c>
      <c r="D601" s="74">
        <v>25.3</v>
      </c>
      <c r="E601" s="74">
        <v>51.1</v>
      </c>
      <c r="F601" s="74">
        <v>0</v>
      </c>
      <c r="G601" s="74">
        <v>25.1</v>
      </c>
      <c r="H601" s="74">
        <v>20.399999999999999</v>
      </c>
      <c r="I601" s="74">
        <v>20.399999999999999</v>
      </c>
      <c r="J601" s="74">
        <v>0.86</v>
      </c>
      <c r="K601" s="74">
        <v>20.7</v>
      </c>
    </row>
    <row r="602" spans="1:11">
      <c r="A602" s="75">
        <v>44268.495833333334</v>
      </c>
      <c r="B602" s="74">
        <v>18.399999999999999</v>
      </c>
      <c r="C602" s="74">
        <v>25.1</v>
      </c>
      <c r="D602" s="74">
        <v>25.3</v>
      </c>
      <c r="E602" s="74">
        <v>51.2</v>
      </c>
      <c r="F602" s="74">
        <v>0</v>
      </c>
      <c r="G602" s="74">
        <v>25.1</v>
      </c>
      <c r="H602" s="74">
        <v>20.399999999999999</v>
      </c>
      <c r="I602" s="74">
        <v>20.399999999999999</v>
      </c>
      <c r="J602" s="74">
        <v>0.86</v>
      </c>
      <c r="K602" s="74">
        <v>20.72</v>
      </c>
    </row>
    <row r="603" spans="1:11">
      <c r="A603" s="75">
        <v>44268.496527777781</v>
      </c>
      <c r="B603" s="74">
        <v>18.399999999999999</v>
      </c>
      <c r="C603" s="74">
        <v>25.1</v>
      </c>
      <c r="D603" s="74">
        <v>25.3</v>
      </c>
      <c r="E603" s="74">
        <v>51</v>
      </c>
      <c r="F603" s="74">
        <v>0</v>
      </c>
      <c r="G603" s="74">
        <v>25.1</v>
      </c>
      <c r="H603" s="74">
        <v>20.399999999999999</v>
      </c>
      <c r="I603" s="74">
        <v>20.399999999999999</v>
      </c>
      <c r="J603" s="74">
        <v>0.86</v>
      </c>
      <c r="K603" s="74">
        <v>20.67</v>
      </c>
    </row>
    <row r="604" spans="1:11">
      <c r="A604" s="75">
        <v>44268.49722222222</v>
      </c>
      <c r="B604" s="74">
        <v>18.399999999999999</v>
      </c>
      <c r="C604" s="74">
        <v>25.1</v>
      </c>
      <c r="D604" s="74">
        <v>25.3</v>
      </c>
      <c r="E604" s="74">
        <v>51</v>
      </c>
      <c r="F604" s="74">
        <v>0</v>
      </c>
      <c r="G604" s="74">
        <v>25</v>
      </c>
      <c r="H604" s="74">
        <v>20.399999999999999</v>
      </c>
      <c r="I604" s="74">
        <v>20.399999999999999</v>
      </c>
      <c r="J604" s="74">
        <v>0.85</v>
      </c>
      <c r="K604" s="74">
        <v>20.3</v>
      </c>
    </row>
    <row r="605" spans="1:11">
      <c r="A605" s="75">
        <v>44268.497916666667</v>
      </c>
      <c r="B605" s="74">
        <v>18.399999999999999</v>
      </c>
      <c r="C605" s="74">
        <v>25.1</v>
      </c>
      <c r="D605" s="74">
        <v>25.2</v>
      </c>
      <c r="E605" s="74">
        <v>51.2</v>
      </c>
      <c r="F605" s="74">
        <v>0</v>
      </c>
      <c r="G605" s="74">
        <v>25</v>
      </c>
      <c r="H605" s="74">
        <v>20.399999999999999</v>
      </c>
      <c r="I605" s="74">
        <v>20.399999999999999</v>
      </c>
      <c r="J605" s="74">
        <v>0.84</v>
      </c>
      <c r="K605" s="74">
        <v>19.899999999999999</v>
      </c>
    </row>
    <row r="606" spans="1:11">
      <c r="A606" s="75">
        <v>44268.498611111114</v>
      </c>
      <c r="B606" s="74">
        <v>18.3</v>
      </c>
      <c r="C606" s="74">
        <v>25.1</v>
      </c>
      <c r="D606" s="74">
        <v>25.2</v>
      </c>
      <c r="E606" s="74">
        <v>50.9</v>
      </c>
      <c r="F606" s="74">
        <v>0</v>
      </c>
      <c r="G606" s="74">
        <v>25</v>
      </c>
      <c r="H606" s="74">
        <v>20.3</v>
      </c>
      <c r="I606" s="74">
        <v>20.3</v>
      </c>
      <c r="J606" s="74">
        <v>0.84</v>
      </c>
      <c r="K606" s="74">
        <v>19.829999999999998</v>
      </c>
    </row>
    <row r="607" spans="1:11">
      <c r="A607" s="75">
        <v>44268.499305555553</v>
      </c>
      <c r="B607" s="74">
        <v>18.3</v>
      </c>
      <c r="C607" s="74">
        <v>25</v>
      </c>
      <c r="D607" s="74">
        <v>25.2</v>
      </c>
      <c r="E607" s="74">
        <v>50.6</v>
      </c>
      <c r="F607" s="74">
        <v>0.01</v>
      </c>
      <c r="G607" s="74">
        <v>25</v>
      </c>
      <c r="H607" s="74">
        <v>20.3</v>
      </c>
      <c r="I607" s="74">
        <v>20.3</v>
      </c>
      <c r="J607" s="74">
        <v>0.84</v>
      </c>
      <c r="K607" s="74">
        <v>19.75</v>
      </c>
    </row>
    <row r="608" spans="1:11">
      <c r="A608" s="75">
        <v>44268.5</v>
      </c>
      <c r="B608" s="74">
        <v>18.2</v>
      </c>
      <c r="C608" s="74">
        <v>25</v>
      </c>
      <c r="D608" s="74">
        <v>25.2</v>
      </c>
      <c r="E608" s="74">
        <v>50.7</v>
      </c>
      <c r="F608" s="74">
        <v>0</v>
      </c>
      <c r="G608" s="74">
        <v>25</v>
      </c>
      <c r="H608" s="74">
        <v>20.2</v>
      </c>
      <c r="I608" s="74">
        <v>20.3</v>
      </c>
      <c r="J608" s="74">
        <v>0.84</v>
      </c>
      <c r="K608" s="74">
        <v>19.77</v>
      </c>
    </row>
    <row r="609" spans="1:11">
      <c r="A609" s="75">
        <v>44268.500694444447</v>
      </c>
      <c r="B609" s="74">
        <v>18.3</v>
      </c>
      <c r="C609" s="74">
        <v>25</v>
      </c>
      <c r="D609" s="74">
        <v>25.2</v>
      </c>
      <c r="E609" s="74">
        <v>50.8</v>
      </c>
      <c r="F609" s="74">
        <v>0</v>
      </c>
      <c r="G609" s="74">
        <v>24.9</v>
      </c>
      <c r="H609" s="74">
        <v>20.3</v>
      </c>
      <c r="I609" s="74">
        <v>20.3</v>
      </c>
      <c r="J609" s="74">
        <v>0.83</v>
      </c>
      <c r="K609" s="74">
        <v>19.440000000000001</v>
      </c>
    </row>
    <row r="610" spans="1:11">
      <c r="A610" s="75">
        <v>44268.501388888886</v>
      </c>
      <c r="B610" s="74">
        <v>18.3</v>
      </c>
      <c r="C610" s="74">
        <v>25</v>
      </c>
      <c r="D610" s="74">
        <v>25.2</v>
      </c>
      <c r="E610" s="74">
        <v>51</v>
      </c>
      <c r="F610" s="74">
        <v>0</v>
      </c>
      <c r="G610" s="74">
        <v>24.9</v>
      </c>
      <c r="H610" s="74">
        <v>20.3</v>
      </c>
      <c r="I610" s="74">
        <v>20.3</v>
      </c>
      <c r="J610" s="74">
        <v>0.83</v>
      </c>
      <c r="K610" s="74">
        <v>19.489999999999998</v>
      </c>
    </row>
    <row r="611" spans="1:11">
      <c r="A611" s="75">
        <v>44268.502083333333</v>
      </c>
      <c r="B611" s="74">
        <v>18.3</v>
      </c>
      <c r="C611" s="74">
        <v>25</v>
      </c>
      <c r="D611" s="74">
        <v>25.1</v>
      </c>
      <c r="E611" s="74">
        <v>51.3</v>
      </c>
      <c r="F611" s="74">
        <v>0</v>
      </c>
      <c r="G611" s="74">
        <v>24.9</v>
      </c>
      <c r="H611" s="74">
        <v>20.3</v>
      </c>
      <c r="I611" s="74">
        <v>20.3</v>
      </c>
      <c r="J611" s="74">
        <v>0.82</v>
      </c>
      <c r="K611" s="74">
        <v>19.13</v>
      </c>
    </row>
    <row r="612" spans="1:11">
      <c r="A612" s="75">
        <v>44268.50277777778</v>
      </c>
      <c r="B612" s="74">
        <v>18.3</v>
      </c>
      <c r="C612" s="74">
        <v>25</v>
      </c>
      <c r="D612" s="74">
        <v>25.1</v>
      </c>
      <c r="E612" s="74">
        <v>51.3</v>
      </c>
      <c r="F612" s="74">
        <v>0</v>
      </c>
      <c r="G612" s="74">
        <v>24.9</v>
      </c>
      <c r="H612" s="74">
        <v>20.3</v>
      </c>
      <c r="I612" s="74">
        <v>20.3</v>
      </c>
      <c r="J612" s="74">
        <v>0.82</v>
      </c>
      <c r="K612" s="74">
        <v>19.13</v>
      </c>
    </row>
    <row r="613" spans="1:11">
      <c r="A613" s="75">
        <v>44268.503472222219</v>
      </c>
      <c r="B613" s="74">
        <v>18.3</v>
      </c>
      <c r="C613" s="74">
        <v>24.9</v>
      </c>
      <c r="D613" s="74">
        <v>25.1</v>
      </c>
      <c r="E613" s="74">
        <v>51.2</v>
      </c>
      <c r="F613" s="74">
        <v>0</v>
      </c>
      <c r="G613" s="74">
        <v>24.9</v>
      </c>
      <c r="H613" s="74">
        <v>20.3</v>
      </c>
      <c r="I613" s="74">
        <v>20.3</v>
      </c>
      <c r="J613" s="74">
        <v>0.82</v>
      </c>
      <c r="K613" s="74">
        <v>19.100000000000001</v>
      </c>
    </row>
    <row r="614" spans="1:11">
      <c r="A614" s="75">
        <v>44268.504166666666</v>
      </c>
      <c r="B614" s="74">
        <v>18.3</v>
      </c>
      <c r="C614" s="74">
        <v>24.9</v>
      </c>
      <c r="D614" s="74">
        <v>25.1</v>
      </c>
      <c r="E614" s="74">
        <v>51.4</v>
      </c>
      <c r="F614" s="74">
        <v>0</v>
      </c>
      <c r="G614" s="74">
        <v>24.9</v>
      </c>
      <c r="H614" s="74">
        <v>20.3</v>
      </c>
      <c r="I614" s="74">
        <v>20.3</v>
      </c>
      <c r="J614" s="74">
        <v>0.82</v>
      </c>
      <c r="K614" s="74">
        <v>19.149999999999999</v>
      </c>
    </row>
    <row r="615" spans="1:11">
      <c r="A615" s="75">
        <v>44268.504861111112</v>
      </c>
      <c r="B615" s="74">
        <v>18.3</v>
      </c>
      <c r="C615" s="74">
        <v>24.9</v>
      </c>
      <c r="D615" s="74">
        <v>25.1</v>
      </c>
      <c r="E615" s="74">
        <v>51.4</v>
      </c>
      <c r="F615" s="74">
        <v>0.05</v>
      </c>
      <c r="G615" s="74">
        <v>24.8</v>
      </c>
      <c r="H615" s="74">
        <v>20.3</v>
      </c>
      <c r="I615" s="74">
        <v>20.3</v>
      </c>
      <c r="J615" s="74">
        <v>0.81</v>
      </c>
      <c r="K615" s="74">
        <v>18.8</v>
      </c>
    </row>
    <row r="616" spans="1:11">
      <c r="A616" s="75">
        <v>44268.505555555559</v>
      </c>
      <c r="B616" s="74">
        <v>18.3</v>
      </c>
      <c r="C616" s="74">
        <v>24.9</v>
      </c>
      <c r="D616" s="74">
        <v>25.1</v>
      </c>
      <c r="E616" s="74">
        <v>51.3</v>
      </c>
      <c r="F616" s="74">
        <v>0</v>
      </c>
      <c r="G616" s="74">
        <v>24.8</v>
      </c>
      <c r="H616" s="74">
        <v>20.3</v>
      </c>
      <c r="I616" s="74">
        <v>20.3</v>
      </c>
      <c r="J616" s="74">
        <v>0.81</v>
      </c>
      <c r="K616" s="74">
        <v>18.78</v>
      </c>
    </row>
    <row r="617" spans="1:11">
      <c r="A617" s="75">
        <v>44268.506249999999</v>
      </c>
      <c r="B617" s="74">
        <v>18.2</v>
      </c>
      <c r="C617" s="74">
        <v>24.9</v>
      </c>
      <c r="D617" s="74">
        <v>25.1</v>
      </c>
      <c r="E617" s="74">
        <v>51</v>
      </c>
      <c r="F617" s="74">
        <v>0</v>
      </c>
      <c r="G617" s="74">
        <v>24.9</v>
      </c>
      <c r="H617" s="74">
        <v>20.2</v>
      </c>
      <c r="I617" s="74">
        <v>20.2</v>
      </c>
      <c r="J617" s="74">
        <v>0.82</v>
      </c>
      <c r="K617" s="74">
        <v>19.05</v>
      </c>
    </row>
    <row r="618" spans="1:11">
      <c r="A618" s="75">
        <v>44268.506944444445</v>
      </c>
      <c r="B618" s="74">
        <v>18.2</v>
      </c>
      <c r="C618" s="74">
        <v>24.9</v>
      </c>
      <c r="D618" s="74">
        <v>25.1</v>
      </c>
      <c r="E618" s="74">
        <v>50.9</v>
      </c>
      <c r="F618" s="74">
        <v>0.02</v>
      </c>
      <c r="G618" s="74">
        <v>24.9</v>
      </c>
      <c r="H618" s="74">
        <v>20.2</v>
      </c>
      <c r="I618" s="74">
        <v>20.2</v>
      </c>
      <c r="J618" s="74">
        <v>0.82</v>
      </c>
      <c r="K618" s="74">
        <v>19.03</v>
      </c>
    </row>
    <row r="619" spans="1:11">
      <c r="A619" s="75">
        <v>44268.507638888892</v>
      </c>
      <c r="B619" s="74">
        <v>18.3</v>
      </c>
      <c r="C619" s="74">
        <v>24.9</v>
      </c>
      <c r="D619" s="74">
        <v>25.1</v>
      </c>
      <c r="E619" s="74">
        <v>51.2</v>
      </c>
      <c r="F619" s="74">
        <v>0</v>
      </c>
      <c r="G619" s="74">
        <v>24.8</v>
      </c>
      <c r="H619" s="74">
        <v>20.3</v>
      </c>
      <c r="I619" s="74">
        <v>20.3</v>
      </c>
      <c r="J619" s="74">
        <v>0.81</v>
      </c>
      <c r="K619" s="74">
        <v>18.75</v>
      </c>
    </row>
    <row r="620" spans="1:11">
      <c r="A620" s="75">
        <v>44268.508333333331</v>
      </c>
      <c r="B620" s="74">
        <v>18.3</v>
      </c>
      <c r="C620" s="74">
        <v>24.9</v>
      </c>
      <c r="D620" s="74">
        <v>25.1</v>
      </c>
      <c r="E620" s="74">
        <v>51.4</v>
      </c>
      <c r="F620" s="74">
        <v>0</v>
      </c>
      <c r="G620" s="74">
        <v>24.8</v>
      </c>
      <c r="H620" s="74">
        <v>20.3</v>
      </c>
      <c r="I620" s="74">
        <v>20.3</v>
      </c>
      <c r="J620" s="74">
        <v>0.81</v>
      </c>
      <c r="K620" s="74">
        <v>18.8</v>
      </c>
    </row>
    <row r="621" spans="1:11">
      <c r="A621" s="75">
        <v>44268.509027777778</v>
      </c>
      <c r="B621" s="74">
        <v>18.3</v>
      </c>
      <c r="C621" s="74">
        <v>24.9</v>
      </c>
      <c r="D621" s="74">
        <v>25.1</v>
      </c>
      <c r="E621" s="74">
        <v>51.4</v>
      </c>
      <c r="F621" s="74">
        <v>0</v>
      </c>
      <c r="G621" s="74">
        <v>24.8</v>
      </c>
      <c r="H621" s="74">
        <v>20.3</v>
      </c>
      <c r="I621" s="74">
        <v>20.3</v>
      </c>
      <c r="J621" s="74">
        <v>0.81</v>
      </c>
      <c r="K621" s="74">
        <v>18.8</v>
      </c>
    </row>
    <row r="622" spans="1:11">
      <c r="A622" s="75">
        <v>44268.509722222225</v>
      </c>
      <c r="B622" s="74">
        <v>18.2</v>
      </c>
      <c r="C622" s="74">
        <v>24.9</v>
      </c>
      <c r="D622" s="74">
        <v>25</v>
      </c>
      <c r="E622" s="74">
        <v>51.2</v>
      </c>
      <c r="F622" s="74">
        <v>0.03</v>
      </c>
      <c r="G622" s="74">
        <v>24.8</v>
      </c>
      <c r="H622" s="74">
        <v>20.2</v>
      </c>
      <c r="I622" s="74">
        <v>20.2</v>
      </c>
      <c r="J622" s="74">
        <v>0.8</v>
      </c>
      <c r="K622" s="74">
        <v>18.329999999999998</v>
      </c>
    </row>
    <row r="623" spans="1:11">
      <c r="A623" s="75">
        <v>44268.510416666664</v>
      </c>
      <c r="B623" s="74">
        <v>18.2</v>
      </c>
      <c r="C623" s="74">
        <v>24.9</v>
      </c>
      <c r="D623" s="74">
        <v>25</v>
      </c>
      <c r="E623" s="74">
        <v>51.2</v>
      </c>
      <c r="F623" s="74">
        <v>0</v>
      </c>
      <c r="G623" s="74">
        <v>24.8</v>
      </c>
      <c r="H623" s="74">
        <v>20.2</v>
      </c>
      <c r="I623" s="74">
        <v>20.2</v>
      </c>
      <c r="J623" s="74">
        <v>0.8</v>
      </c>
      <c r="K623" s="74">
        <v>18.329999999999998</v>
      </c>
    </row>
    <row r="624" spans="1:11">
      <c r="A624" s="75">
        <v>44268.511111111111</v>
      </c>
      <c r="B624" s="74">
        <v>18.2</v>
      </c>
      <c r="C624" s="74">
        <v>24.8</v>
      </c>
      <c r="D624" s="74">
        <v>25</v>
      </c>
      <c r="E624" s="74">
        <v>51.5</v>
      </c>
      <c r="F624" s="74">
        <v>0</v>
      </c>
      <c r="G624" s="74">
        <v>24.8</v>
      </c>
      <c r="H624" s="74">
        <v>20.2</v>
      </c>
      <c r="I624" s="74">
        <v>20.2</v>
      </c>
      <c r="J624" s="74">
        <v>0.8</v>
      </c>
      <c r="K624" s="74">
        <v>18.399999999999999</v>
      </c>
    </row>
    <row r="625" spans="1:11">
      <c r="A625" s="75">
        <v>44268.511805555558</v>
      </c>
      <c r="B625" s="74">
        <v>18.2</v>
      </c>
      <c r="C625" s="74">
        <v>24.8</v>
      </c>
      <c r="D625" s="74">
        <v>25</v>
      </c>
      <c r="E625" s="74">
        <v>51.6</v>
      </c>
      <c r="F625" s="74">
        <v>0.01</v>
      </c>
      <c r="G625" s="74">
        <v>24.7</v>
      </c>
      <c r="H625" s="74">
        <v>20.2</v>
      </c>
      <c r="I625" s="74">
        <v>20.2</v>
      </c>
      <c r="J625" s="74">
        <v>0.79</v>
      </c>
      <c r="K625" s="74">
        <v>18.079999999999998</v>
      </c>
    </row>
    <row r="626" spans="1:11">
      <c r="A626" s="75">
        <v>44268.512499999997</v>
      </c>
      <c r="B626" s="74">
        <v>18.2</v>
      </c>
      <c r="C626" s="74">
        <v>24.8</v>
      </c>
      <c r="D626" s="74">
        <v>25</v>
      </c>
      <c r="E626" s="74">
        <v>51.7</v>
      </c>
      <c r="F626" s="74">
        <v>0.02</v>
      </c>
      <c r="G626" s="74">
        <v>24.7</v>
      </c>
      <c r="H626" s="74">
        <v>20.2</v>
      </c>
      <c r="I626" s="74">
        <v>20.2</v>
      </c>
      <c r="J626" s="74">
        <v>0.79</v>
      </c>
      <c r="K626" s="74">
        <v>18.100000000000001</v>
      </c>
    </row>
    <row r="627" spans="1:11">
      <c r="A627" s="75">
        <v>44268.513194444444</v>
      </c>
      <c r="B627" s="74">
        <v>18.2</v>
      </c>
      <c r="C627" s="74">
        <v>24.8</v>
      </c>
      <c r="D627" s="74">
        <v>24.9</v>
      </c>
      <c r="E627" s="74">
        <v>51.6</v>
      </c>
      <c r="F627" s="74">
        <v>0.02</v>
      </c>
      <c r="G627" s="74">
        <v>24.7</v>
      </c>
      <c r="H627" s="74">
        <v>20.2</v>
      </c>
      <c r="I627" s="74">
        <v>20.2</v>
      </c>
      <c r="J627" s="74">
        <v>0.78</v>
      </c>
      <c r="K627" s="74">
        <v>17.66</v>
      </c>
    </row>
    <row r="628" spans="1:11">
      <c r="A628" s="75">
        <v>44268.513888888891</v>
      </c>
      <c r="B628" s="74">
        <v>18.2</v>
      </c>
      <c r="C628" s="74">
        <v>24.8</v>
      </c>
      <c r="D628" s="74">
        <v>25</v>
      </c>
      <c r="E628" s="74">
        <v>51.3</v>
      </c>
      <c r="F628" s="74">
        <v>0</v>
      </c>
      <c r="G628" s="74">
        <v>24.7</v>
      </c>
      <c r="H628" s="74">
        <v>20.2</v>
      </c>
      <c r="I628" s="74">
        <v>20.2</v>
      </c>
      <c r="J628" s="74">
        <v>0.79</v>
      </c>
      <c r="K628" s="74">
        <v>18.010000000000002</v>
      </c>
    </row>
    <row r="629" spans="1:11">
      <c r="A629" s="75">
        <v>44268.51458333333</v>
      </c>
      <c r="B629" s="74">
        <v>18.100000000000001</v>
      </c>
      <c r="C629" s="74">
        <v>24.8</v>
      </c>
      <c r="D629" s="74">
        <v>25</v>
      </c>
      <c r="E629" s="74">
        <v>51.2</v>
      </c>
      <c r="F629" s="74">
        <v>0</v>
      </c>
      <c r="G629" s="74">
        <v>24.7</v>
      </c>
      <c r="H629" s="74">
        <v>20.100000000000001</v>
      </c>
      <c r="I629" s="74">
        <v>20.100000000000001</v>
      </c>
      <c r="J629" s="74">
        <v>0.78</v>
      </c>
      <c r="K629" s="74">
        <v>17.989999999999998</v>
      </c>
    </row>
    <row r="630" spans="1:11">
      <c r="A630" s="75">
        <v>44268.515277777777</v>
      </c>
      <c r="B630" s="74">
        <v>18.2</v>
      </c>
      <c r="C630" s="74">
        <v>24.8</v>
      </c>
      <c r="D630" s="74">
        <v>24.9</v>
      </c>
      <c r="E630" s="74">
        <v>51.5</v>
      </c>
      <c r="F630" s="74">
        <v>0</v>
      </c>
      <c r="G630" s="74">
        <v>24.7</v>
      </c>
      <c r="H630" s="74">
        <v>20.2</v>
      </c>
      <c r="I630" s="74">
        <v>20.2</v>
      </c>
      <c r="J630" s="74">
        <v>0.77</v>
      </c>
      <c r="K630" s="74">
        <v>17.64</v>
      </c>
    </row>
    <row r="631" spans="1:11">
      <c r="A631" s="75">
        <v>44268.515972222223</v>
      </c>
      <c r="B631" s="74">
        <v>18.2</v>
      </c>
      <c r="C631" s="74">
        <v>24.8</v>
      </c>
      <c r="D631" s="74">
        <v>24.9</v>
      </c>
      <c r="E631" s="74">
        <v>51.7</v>
      </c>
      <c r="F631" s="74">
        <v>0</v>
      </c>
      <c r="G631" s="74">
        <v>24.7</v>
      </c>
      <c r="H631" s="74">
        <v>20.2</v>
      </c>
      <c r="I631" s="74">
        <v>20.2</v>
      </c>
      <c r="J631" s="74">
        <v>0.78</v>
      </c>
      <c r="K631" s="74">
        <v>17.690000000000001</v>
      </c>
    </row>
    <row r="632" spans="1:11">
      <c r="A632" s="75">
        <v>44268.51666666667</v>
      </c>
      <c r="B632" s="74">
        <v>18.100000000000001</v>
      </c>
      <c r="C632" s="74">
        <v>24.7</v>
      </c>
      <c r="D632" s="74">
        <v>24.9</v>
      </c>
      <c r="E632" s="74">
        <v>51.5</v>
      </c>
      <c r="F632" s="74">
        <v>0</v>
      </c>
      <c r="G632" s="74">
        <v>24.7</v>
      </c>
      <c r="H632" s="74">
        <v>20.100000000000001</v>
      </c>
      <c r="I632" s="74">
        <v>20.100000000000001</v>
      </c>
      <c r="J632" s="74">
        <v>0.77</v>
      </c>
      <c r="K632" s="74">
        <v>17.64</v>
      </c>
    </row>
    <row r="633" spans="1:11">
      <c r="A633" s="75">
        <v>44268.517361111109</v>
      </c>
      <c r="B633" s="74">
        <v>18.100000000000001</v>
      </c>
      <c r="C633" s="74">
        <v>24.7</v>
      </c>
      <c r="D633" s="74">
        <v>24.9</v>
      </c>
      <c r="E633" s="74">
        <v>51.4</v>
      </c>
      <c r="F633" s="74">
        <v>0</v>
      </c>
      <c r="G633" s="74">
        <v>24.7</v>
      </c>
      <c r="H633" s="74">
        <v>20.100000000000001</v>
      </c>
      <c r="I633" s="74">
        <v>20.100000000000001</v>
      </c>
      <c r="J633" s="74">
        <v>0.77</v>
      </c>
      <c r="K633" s="74">
        <v>17.62</v>
      </c>
    </row>
    <row r="634" spans="1:11">
      <c r="A634" s="75">
        <v>44268.518055555556</v>
      </c>
      <c r="B634" s="74">
        <v>18.100000000000001</v>
      </c>
      <c r="C634" s="74">
        <v>24.7</v>
      </c>
      <c r="D634" s="74">
        <v>24.9</v>
      </c>
      <c r="E634" s="74">
        <v>51.5</v>
      </c>
      <c r="F634" s="74">
        <v>0</v>
      </c>
      <c r="G634" s="74">
        <v>24.7</v>
      </c>
      <c r="H634" s="74">
        <v>20.100000000000001</v>
      </c>
      <c r="I634" s="74">
        <v>20.100000000000001</v>
      </c>
      <c r="J634" s="74">
        <v>0.77</v>
      </c>
      <c r="K634" s="74">
        <v>17.64</v>
      </c>
    </row>
    <row r="635" spans="1:11">
      <c r="A635" s="75">
        <v>44268.518750000003</v>
      </c>
      <c r="B635" s="74">
        <v>18.2</v>
      </c>
      <c r="C635" s="74">
        <v>24.7</v>
      </c>
      <c r="D635" s="74">
        <v>24.9</v>
      </c>
      <c r="E635" s="74">
        <v>51.9</v>
      </c>
      <c r="F635" s="74">
        <v>0</v>
      </c>
      <c r="G635" s="74">
        <v>24.6</v>
      </c>
      <c r="H635" s="74">
        <v>20.2</v>
      </c>
      <c r="I635" s="74">
        <v>20.2</v>
      </c>
      <c r="J635" s="74">
        <v>0.77</v>
      </c>
      <c r="K635" s="74">
        <v>17.399999999999999</v>
      </c>
    </row>
    <row r="636" spans="1:11">
      <c r="A636" s="75">
        <v>44268.519444444442</v>
      </c>
      <c r="B636" s="74">
        <v>18.2</v>
      </c>
      <c r="C636" s="74">
        <v>24.7</v>
      </c>
      <c r="D636" s="74">
        <v>24.9</v>
      </c>
      <c r="E636" s="74">
        <v>51.9</v>
      </c>
      <c r="F636" s="74">
        <v>0</v>
      </c>
      <c r="G636" s="74">
        <v>24.6</v>
      </c>
      <c r="H636" s="74">
        <v>20.100000000000001</v>
      </c>
      <c r="I636" s="74">
        <v>20.2</v>
      </c>
      <c r="J636" s="74">
        <v>0.77</v>
      </c>
      <c r="K636" s="74">
        <v>17.399999999999999</v>
      </c>
    </row>
    <row r="637" spans="1:11">
      <c r="A637" s="75">
        <v>44268.520138888889</v>
      </c>
      <c r="B637" s="74">
        <v>18.100000000000001</v>
      </c>
      <c r="C637" s="74">
        <v>24.7</v>
      </c>
      <c r="D637" s="74">
        <v>24.8</v>
      </c>
      <c r="E637" s="74">
        <v>51.4</v>
      </c>
      <c r="F637" s="74">
        <v>0</v>
      </c>
      <c r="G637" s="74">
        <v>24.6</v>
      </c>
      <c r="H637" s="74">
        <v>20.100000000000001</v>
      </c>
      <c r="I637" s="74">
        <v>20.100000000000001</v>
      </c>
      <c r="J637" s="74">
        <v>0.75</v>
      </c>
      <c r="K637" s="74">
        <v>16.88</v>
      </c>
    </row>
    <row r="638" spans="1:11">
      <c r="A638" s="75">
        <v>44268.520833333336</v>
      </c>
      <c r="B638" s="74">
        <v>18.100000000000001</v>
      </c>
      <c r="C638" s="74">
        <v>24.7</v>
      </c>
      <c r="D638" s="74">
        <v>24.8</v>
      </c>
      <c r="E638" s="74">
        <v>51.3</v>
      </c>
      <c r="F638" s="74">
        <v>0</v>
      </c>
      <c r="G638" s="74">
        <v>24.6</v>
      </c>
      <c r="H638" s="74">
        <v>20.100000000000001</v>
      </c>
      <c r="I638" s="74">
        <v>20.100000000000001</v>
      </c>
      <c r="J638" s="74">
        <v>0.75</v>
      </c>
      <c r="K638" s="74">
        <v>16.86</v>
      </c>
    </row>
    <row r="639" spans="1:11">
      <c r="A639" s="75">
        <v>44268.521527777775</v>
      </c>
      <c r="B639" s="74">
        <v>18.100000000000001</v>
      </c>
      <c r="C639" s="74">
        <v>24.6</v>
      </c>
      <c r="D639" s="74">
        <v>24.9</v>
      </c>
      <c r="E639" s="74">
        <v>51.3</v>
      </c>
      <c r="F639" s="74">
        <v>0</v>
      </c>
      <c r="G639" s="74">
        <v>24.6</v>
      </c>
      <c r="H639" s="74">
        <v>20.100000000000001</v>
      </c>
      <c r="I639" s="74">
        <v>20.100000000000001</v>
      </c>
      <c r="J639" s="74">
        <v>0.76</v>
      </c>
      <c r="K639" s="74">
        <v>17.260000000000002</v>
      </c>
    </row>
    <row r="640" spans="1:11">
      <c r="A640" s="75">
        <v>44268.522222222222</v>
      </c>
      <c r="B640" s="74">
        <v>18.100000000000001</v>
      </c>
      <c r="C640" s="74">
        <v>24.7</v>
      </c>
      <c r="D640" s="74">
        <v>24.8</v>
      </c>
      <c r="E640" s="74">
        <v>51.4</v>
      </c>
      <c r="F640" s="74">
        <v>0</v>
      </c>
      <c r="G640" s="74">
        <v>24.6</v>
      </c>
      <c r="H640" s="74">
        <v>20.100000000000001</v>
      </c>
      <c r="I640" s="74">
        <v>20.100000000000001</v>
      </c>
      <c r="J640" s="74">
        <v>0.75</v>
      </c>
      <c r="K640" s="74">
        <v>16.88</v>
      </c>
    </row>
    <row r="641" spans="1:11">
      <c r="A641" s="75">
        <v>44268.522916666669</v>
      </c>
      <c r="B641" s="74">
        <v>18.100000000000001</v>
      </c>
      <c r="C641" s="74">
        <v>24.7</v>
      </c>
      <c r="D641" s="74">
        <v>24.9</v>
      </c>
      <c r="E641" s="74">
        <v>51.6</v>
      </c>
      <c r="F641" s="74">
        <v>0</v>
      </c>
      <c r="G641" s="74">
        <v>24.6</v>
      </c>
      <c r="H641" s="74">
        <v>20.100000000000001</v>
      </c>
      <c r="I641" s="74">
        <v>20.100000000000001</v>
      </c>
      <c r="J641" s="74">
        <v>0.77</v>
      </c>
      <c r="K641" s="74">
        <v>17.329999999999998</v>
      </c>
    </row>
    <row r="642" spans="1:11">
      <c r="A642" s="75">
        <v>44268.523611111108</v>
      </c>
      <c r="B642" s="74">
        <v>18.2</v>
      </c>
      <c r="C642" s="74">
        <v>24.7</v>
      </c>
      <c r="D642" s="74">
        <v>24.9</v>
      </c>
      <c r="E642" s="74">
        <v>51.9</v>
      </c>
      <c r="F642" s="74">
        <v>0</v>
      </c>
      <c r="G642" s="74">
        <v>24.6</v>
      </c>
      <c r="H642" s="74">
        <v>20.100000000000001</v>
      </c>
      <c r="I642" s="74">
        <v>20.2</v>
      </c>
      <c r="J642" s="74">
        <v>0.77</v>
      </c>
      <c r="K642" s="74">
        <v>17.399999999999999</v>
      </c>
    </row>
    <row r="643" spans="1:11">
      <c r="A643" s="75">
        <v>44268.524305555555</v>
      </c>
      <c r="B643" s="74">
        <v>18.100000000000001</v>
      </c>
      <c r="C643" s="74">
        <v>24.7</v>
      </c>
      <c r="D643" s="74">
        <v>24.9</v>
      </c>
      <c r="E643" s="74">
        <v>51.7</v>
      </c>
      <c r="F643" s="74">
        <v>0</v>
      </c>
      <c r="G643" s="74">
        <v>24.6</v>
      </c>
      <c r="H643" s="74">
        <v>20.100000000000001</v>
      </c>
      <c r="I643" s="74">
        <v>20.100000000000001</v>
      </c>
      <c r="J643" s="74">
        <v>0.77</v>
      </c>
      <c r="K643" s="74">
        <v>17.36</v>
      </c>
    </row>
    <row r="644" spans="1:11">
      <c r="A644" s="75">
        <v>44268.525000000001</v>
      </c>
      <c r="B644" s="74">
        <v>18.100000000000001</v>
      </c>
      <c r="C644" s="74">
        <v>24.7</v>
      </c>
      <c r="D644" s="74">
        <v>24.9</v>
      </c>
      <c r="E644" s="74">
        <v>51.6</v>
      </c>
      <c r="F644" s="74">
        <v>0</v>
      </c>
      <c r="G644" s="74">
        <v>24.6</v>
      </c>
      <c r="H644" s="74">
        <v>20.100000000000001</v>
      </c>
      <c r="I644" s="74">
        <v>20.100000000000001</v>
      </c>
      <c r="J644" s="74">
        <v>0.77</v>
      </c>
      <c r="K644" s="74">
        <v>17.329999999999998</v>
      </c>
    </row>
    <row r="645" spans="1:11">
      <c r="A645" s="75">
        <v>44268.525694444441</v>
      </c>
      <c r="B645" s="74">
        <v>18.100000000000001</v>
      </c>
      <c r="C645" s="74">
        <v>24.7</v>
      </c>
      <c r="D645" s="74">
        <v>24.9</v>
      </c>
      <c r="E645" s="74">
        <v>51.4</v>
      </c>
      <c r="F645" s="74">
        <v>0</v>
      </c>
      <c r="G645" s="74">
        <v>24.6</v>
      </c>
      <c r="H645" s="74">
        <v>20.100000000000001</v>
      </c>
      <c r="I645" s="74">
        <v>20.100000000000001</v>
      </c>
      <c r="J645" s="74">
        <v>0.76</v>
      </c>
      <c r="K645" s="74">
        <v>17.29</v>
      </c>
    </row>
    <row r="646" spans="1:11">
      <c r="A646" s="75">
        <v>44268.526388888888</v>
      </c>
      <c r="B646" s="74">
        <v>18.100000000000001</v>
      </c>
      <c r="C646" s="74">
        <v>24.7</v>
      </c>
      <c r="D646" s="74">
        <v>24.9</v>
      </c>
      <c r="E646" s="74">
        <v>51.4</v>
      </c>
      <c r="F646" s="74">
        <v>0</v>
      </c>
      <c r="G646" s="74">
        <v>24.6</v>
      </c>
      <c r="H646" s="74">
        <v>20.100000000000001</v>
      </c>
      <c r="I646" s="74">
        <v>20.100000000000001</v>
      </c>
      <c r="J646" s="74">
        <v>0.76</v>
      </c>
      <c r="K646" s="74">
        <v>17.29</v>
      </c>
    </row>
    <row r="647" spans="1:11">
      <c r="A647" s="75">
        <v>44268.527083333334</v>
      </c>
      <c r="B647" s="74">
        <v>18.100000000000001</v>
      </c>
      <c r="C647" s="74">
        <v>24.7</v>
      </c>
      <c r="D647" s="74">
        <v>24.9</v>
      </c>
      <c r="E647" s="74">
        <v>51.5</v>
      </c>
      <c r="F647" s="74">
        <v>0</v>
      </c>
      <c r="G647" s="74">
        <v>24.6</v>
      </c>
      <c r="H647" s="74">
        <v>20.100000000000001</v>
      </c>
      <c r="I647" s="74">
        <v>20.100000000000001</v>
      </c>
      <c r="J647" s="74">
        <v>0.76</v>
      </c>
      <c r="K647" s="74">
        <v>17.309999999999999</v>
      </c>
    </row>
    <row r="648" spans="1:11">
      <c r="A648" s="75">
        <v>44268.527777777781</v>
      </c>
      <c r="B648" s="74">
        <v>18.2</v>
      </c>
      <c r="C648" s="74">
        <v>24.7</v>
      </c>
      <c r="D648" s="74">
        <v>24.9</v>
      </c>
      <c r="E648" s="74">
        <v>51.6</v>
      </c>
      <c r="F648" s="74">
        <v>0</v>
      </c>
      <c r="G648" s="74">
        <v>24.6</v>
      </c>
      <c r="H648" s="74">
        <v>20.2</v>
      </c>
      <c r="I648" s="74">
        <v>20.2</v>
      </c>
      <c r="J648" s="74">
        <v>0.77</v>
      </c>
      <c r="K648" s="74">
        <v>17.329999999999998</v>
      </c>
    </row>
    <row r="649" spans="1:11">
      <c r="A649" s="75">
        <v>44268.52847222222</v>
      </c>
      <c r="B649" s="74">
        <v>18.2</v>
      </c>
      <c r="C649" s="74">
        <v>24.7</v>
      </c>
      <c r="D649" s="74">
        <v>25</v>
      </c>
      <c r="E649" s="74">
        <v>51.5</v>
      </c>
      <c r="F649" s="74">
        <v>0</v>
      </c>
      <c r="G649" s="74">
        <v>24.7</v>
      </c>
      <c r="H649" s="74">
        <v>20.2</v>
      </c>
      <c r="I649" s="74">
        <v>20.2</v>
      </c>
      <c r="J649" s="74">
        <v>0.79</v>
      </c>
      <c r="K649" s="74">
        <v>18.059999999999999</v>
      </c>
    </row>
    <row r="650" spans="1:11">
      <c r="A650" s="75">
        <v>44268.529166666667</v>
      </c>
      <c r="B650" s="74">
        <v>18.2</v>
      </c>
      <c r="C650" s="74">
        <v>24.8</v>
      </c>
      <c r="D650" s="74">
        <v>25</v>
      </c>
      <c r="E650" s="74">
        <v>51.4</v>
      </c>
      <c r="F650" s="74">
        <v>0</v>
      </c>
      <c r="G650" s="74">
        <v>24.7</v>
      </c>
      <c r="H650" s="74">
        <v>20.2</v>
      </c>
      <c r="I650" s="74">
        <v>20.2</v>
      </c>
      <c r="J650" s="74">
        <v>0.79</v>
      </c>
      <c r="K650" s="74">
        <v>18.03</v>
      </c>
    </row>
    <row r="651" spans="1:11">
      <c r="A651" s="75">
        <v>44268.529861111114</v>
      </c>
      <c r="B651" s="74">
        <v>18.2</v>
      </c>
      <c r="C651" s="74">
        <v>24.8</v>
      </c>
      <c r="D651" s="74">
        <v>25</v>
      </c>
      <c r="E651" s="74">
        <v>51.3</v>
      </c>
      <c r="F651" s="74">
        <v>0</v>
      </c>
      <c r="G651" s="74">
        <v>24.7</v>
      </c>
      <c r="H651" s="74">
        <v>20.2</v>
      </c>
      <c r="I651" s="74">
        <v>20.2</v>
      </c>
      <c r="J651" s="74">
        <v>0.79</v>
      </c>
      <c r="K651" s="74">
        <v>18.010000000000002</v>
      </c>
    </row>
    <row r="652" spans="1:11">
      <c r="A652" s="75">
        <v>44268.530555555553</v>
      </c>
      <c r="B652" s="74">
        <v>18.2</v>
      </c>
      <c r="C652" s="74">
        <v>24.8</v>
      </c>
      <c r="D652" s="74">
        <v>25</v>
      </c>
      <c r="E652" s="74">
        <v>51</v>
      </c>
      <c r="F652" s="74">
        <v>0</v>
      </c>
      <c r="G652" s="74">
        <v>24.7</v>
      </c>
      <c r="H652" s="74">
        <v>20.2</v>
      </c>
      <c r="I652" s="74">
        <v>20.2</v>
      </c>
      <c r="J652" s="74">
        <v>0.78</v>
      </c>
      <c r="K652" s="74">
        <v>17.940000000000001</v>
      </c>
    </row>
    <row r="653" spans="1:11">
      <c r="A653" s="75">
        <v>44268.53125</v>
      </c>
      <c r="B653" s="74">
        <v>18.100000000000001</v>
      </c>
      <c r="C653" s="74">
        <v>24.8</v>
      </c>
      <c r="D653" s="74">
        <v>25.1</v>
      </c>
      <c r="E653" s="74">
        <v>50.8</v>
      </c>
      <c r="F653" s="74">
        <v>0</v>
      </c>
      <c r="G653" s="74">
        <v>24.7</v>
      </c>
      <c r="H653" s="74">
        <v>20.100000000000001</v>
      </c>
      <c r="I653" s="74">
        <v>20.100000000000001</v>
      </c>
      <c r="J653" s="74">
        <v>0.79</v>
      </c>
      <c r="K653" s="74">
        <v>18.309999999999999</v>
      </c>
    </row>
    <row r="654" spans="1:11">
      <c r="A654" s="75">
        <v>44268.531944444447</v>
      </c>
      <c r="B654" s="74">
        <v>18.2</v>
      </c>
      <c r="C654" s="74">
        <v>24.8</v>
      </c>
      <c r="D654" s="74">
        <v>25.1</v>
      </c>
      <c r="E654" s="74">
        <v>50.8</v>
      </c>
      <c r="F654" s="74">
        <v>0</v>
      </c>
      <c r="G654" s="74">
        <v>24.8</v>
      </c>
      <c r="H654" s="74">
        <v>20.2</v>
      </c>
      <c r="I654" s="74">
        <v>20.2</v>
      </c>
      <c r="J654" s="74">
        <v>0.8</v>
      </c>
      <c r="K654" s="74">
        <v>18.66</v>
      </c>
    </row>
    <row r="655" spans="1:11">
      <c r="A655" s="75">
        <v>44268.532638888886</v>
      </c>
      <c r="B655" s="74">
        <v>18.2</v>
      </c>
      <c r="C655" s="74">
        <v>24.9</v>
      </c>
      <c r="D655" s="74">
        <v>25.1</v>
      </c>
      <c r="E655" s="74">
        <v>50.7</v>
      </c>
      <c r="F655" s="74">
        <v>0</v>
      </c>
      <c r="G655" s="74">
        <v>24.8</v>
      </c>
      <c r="H655" s="74">
        <v>20.2</v>
      </c>
      <c r="I655" s="74">
        <v>20.2</v>
      </c>
      <c r="J655" s="74">
        <v>0.8</v>
      </c>
      <c r="K655" s="74">
        <v>18.63</v>
      </c>
    </row>
    <row r="656" spans="1:11">
      <c r="A656" s="75">
        <v>44268.533333333333</v>
      </c>
      <c r="B656" s="74">
        <v>18.2</v>
      </c>
      <c r="C656" s="74">
        <v>24.9</v>
      </c>
      <c r="D656" s="74">
        <v>25.1</v>
      </c>
      <c r="E656" s="74">
        <v>50.7</v>
      </c>
      <c r="F656" s="74">
        <v>0</v>
      </c>
      <c r="G656" s="74">
        <v>24.8</v>
      </c>
      <c r="H656" s="74">
        <v>20.2</v>
      </c>
      <c r="I656" s="74">
        <v>20.2</v>
      </c>
      <c r="J656" s="74">
        <v>0.8</v>
      </c>
      <c r="K656" s="74">
        <v>18.63</v>
      </c>
    </row>
    <row r="657" spans="1:11">
      <c r="A657" s="75">
        <v>44268.53402777778</v>
      </c>
      <c r="B657" s="74">
        <v>18.2</v>
      </c>
      <c r="C657" s="74">
        <v>24.9</v>
      </c>
      <c r="D657" s="74">
        <v>25.1</v>
      </c>
      <c r="E657" s="74">
        <v>50.6</v>
      </c>
      <c r="F657" s="74">
        <v>0</v>
      </c>
      <c r="G657" s="74">
        <v>24.8</v>
      </c>
      <c r="H657" s="74">
        <v>20.2</v>
      </c>
      <c r="I657" s="74">
        <v>20.2</v>
      </c>
      <c r="J657" s="74">
        <v>0.8</v>
      </c>
      <c r="K657" s="74">
        <v>18.61</v>
      </c>
    </row>
    <row r="658" spans="1:11">
      <c r="A658" s="75">
        <v>44268.534722222219</v>
      </c>
      <c r="B658" s="74">
        <v>18.2</v>
      </c>
      <c r="C658" s="74">
        <v>24.9</v>
      </c>
      <c r="D658" s="74">
        <v>25.1</v>
      </c>
      <c r="E658" s="74">
        <v>50.5</v>
      </c>
      <c r="F658" s="74">
        <v>0</v>
      </c>
      <c r="G658" s="74">
        <v>24.9</v>
      </c>
      <c r="H658" s="74">
        <v>20.2</v>
      </c>
      <c r="I658" s="74">
        <v>20.2</v>
      </c>
      <c r="J658" s="74">
        <v>0.81</v>
      </c>
      <c r="K658" s="74">
        <v>18.93</v>
      </c>
    </row>
    <row r="659" spans="1:11">
      <c r="A659" s="75">
        <v>44268.535416666666</v>
      </c>
      <c r="B659" s="74">
        <v>18.2</v>
      </c>
      <c r="C659" s="74">
        <v>24.9</v>
      </c>
      <c r="D659" s="74">
        <v>25.1</v>
      </c>
      <c r="E659" s="74">
        <v>50.4</v>
      </c>
      <c r="F659" s="74">
        <v>0</v>
      </c>
      <c r="G659" s="74">
        <v>24.9</v>
      </c>
      <c r="H659" s="74">
        <v>20.2</v>
      </c>
      <c r="I659" s="74">
        <v>20.2</v>
      </c>
      <c r="J659" s="74">
        <v>0.81</v>
      </c>
      <c r="K659" s="74">
        <v>18.91</v>
      </c>
    </row>
    <row r="660" spans="1:11">
      <c r="A660" s="75">
        <v>44268.536111111112</v>
      </c>
      <c r="B660" s="74">
        <v>18.2</v>
      </c>
      <c r="C660" s="74">
        <v>24.9</v>
      </c>
      <c r="D660" s="74">
        <v>25.1</v>
      </c>
      <c r="E660" s="74">
        <v>50.4</v>
      </c>
      <c r="F660" s="74">
        <v>0</v>
      </c>
      <c r="G660" s="74">
        <v>24.9</v>
      </c>
      <c r="H660" s="74">
        <v>20.2</v>
      </c>
      <c r="I660" s="74">
        <v>20.2</v>
      </c>
      <c r="J660" s="74">
        <v>0.81</v>
      </c>
      <c r="K660" s="74">
        <v>18.91</v>
      </c>
    </row>
    <row r="661" spans="1:11">
      <c r="A661" s="75">
        <v>44268.536805555559</v>
      </c>
      <c r="B661" s="74">
        <v>18.100000000000001</v>
      </c>
      <c r="C661" s="74">
        <v>24.9</v>
      </c>
      <c r="D661" s="74">
        <v>25.1</v>
      </c>
      <c r="E661" s="74">
        <v>50.4</v>
      </c>
      <c r="F661" s="74">
        <v>0</v>
      </c>
      <c r="G661" s="74">
        <v>24.9</v>
      </c>
      <c r="H661" s="74">
        <v>20.100000000000001</v>
      </c>
      <c r="I661" s="74">
        <v>20.2</v>
      </c>
      <c r="J661" s="74">
        <v>0.81</v>
      </c>
      <c r="K661" s="74">
        <v>18.91</v>
      </c>
    </row>
    <row r="662" spans="1:11">
      <c r="A662" s="75">
        <v>44268.537499999999</v>
      </c>
      <c r="B662" s="74">
        <v>18.100000000000001</v>
      </c>
      <c r="C662" s="74">
        <v>24.9</v>
      </c>
      <c r="D662" s="74">
        <v>25.1</v>
      </c>
      <c r="E662" s="74">
        <v>50.1</v>
      </c>
      <c r="F662" s="74">
        <v>0</v>
      </c>
      <c r="G662" s="74">
        <v>24.9</v>
      </c>
      <c r="H662" s="74">
        <v>20.100000000000001</v>
      </c>
      <c r="I662" s="74">
        <v>20.2</v>
      </c>
      <c r="J662" s="74">
        <v>0.81</v>
      </c>
      <c r="K662" s="74">
        <v>18.829999999999998</v>
      </c>
    </row>
    <row r="663" spans="1:11">
      <c r="A663" s="75">
        <v>44268.538194444445</v>
      </c>
      <c r="B663" s="74">
        <v>18.100000000000001</v>
      </c>
      <c r="C663" s="74">
        <v>24.9</v>
      </c>
      <c r="D663" s="74">
        <v>25.1</v>
      </c>
      <c r="E663" s="74">
        <v>50</v>
      </c>
      <c r="F663" s="74">
        <v>0</v>
      </c>
      <c r="G663" s="74">
        <v>24.9</v>
      </c>
      <c r="H663" s="74">
        <v>20.2</v>
      </c>
      <c r="I663" s="74">
        <v>20.2</v>
      </c>
      <c r="J663" s="74">
        <v>0.81</v>
      </c>
      <c r="K663" s="74">
        <v>18.809999999999999</v>
      </c>
    </row>
    <row r="664" spans="1:11">
      <c r="A664" s="75">
        <v>44268.538888888892</v>
      </c>
      <c r="B664" s="74">
        <v>18.2</v>
      </c>
      <c r="C664" s="74">
        <v>24.9</v>
      </c>
      <c r="D664" s="74">
        <v>25.1</v>
      </c>
      <c r="E664" s="74">
        <v>50.8</v>
      </c>
      <c r="F664" s="74">
        <v>0</v>
      </c>
      <c r="G664" s="74">
        <v>24.9</v>
      </c>
      <c r="H664" s="74">
        <v>20.2</v>
      </c>
      <c r="I664" s="74">
        <v>20.2</v>
      </c>
      <c r="J664" s="74">
        <v>0.81</v>
      </c>
      <c r="K664" s="74">
        <v>19</v>
      </c>
    </row>
    <row r="665" spans="1:11">
      <c r="A665" s="75">
        <v>44268.539583333331</v>
      </c>
      <c r="B665" s="74">
        <v>18.2</v>
      </c>
      <c r="C665" s="74">
        <v>25</v>
      </c>
      <c r="D665" s="74">
        <v>25.2</v>
      </c>
      <c r="E665" s="74">
        <v>50.4</v>
      </c>
      <c r="F665" s="74">
        <v>0.02</v>
      </c>
      <c r="G665" s="74">
        <v>24.9</v>
      </c>
      <c r="H665" s="74">
        <v>20.2</v>
      </c>
      <c r="I665" s="74">
        <v>20.3</v>
      </c>
      <c r="J665" s="74">
        <v>0.82</v>
      </c>
      <c r="K665" s="74">
        <v>19.34</v>
      </c>
    </row>
    <row r="666" spans="1:11">
      <c r="A666" s="75">
        <v>44268.540277777778</v>
      </c>
      <c r="B666" s="74">
        <v>18.3</v>
      </c>
      <c r="C666" s="74">
        <v>25</v>
      </c>
      <c r="D666" s="74">
        <v>25.2</v>
      </c>
      <c r="E666" s="74">
        <v>50.7</v>
      </c>
      <c r="F666" s="74">
        <v>0.01</v>
      </c>
      <c r="G666" s="74">
        <v>24.9</v>
      </c>
      <c r="H666" s="74">
        <v>20.3</v>
      </c>
      <c r="I666" s="74">
        <v>20.3</v>
      </c>
      <c r="J666" s="74">
        <v>0.83</v>
      </c>
      <c r="K666" s="74">
        <v>19.420000000000002</v>
      </c>
    </row>
    <row r="667" spans="1:11">
      <c r="A667" s="75">
        <v>44268.540972222225</v>
      </c>
      <c r="B667" s="74">
        <v>18.2</v>
      </c>
      <c r="C667" s="74">
        <v>25</v>
      </c>
      <c r="D667" s="74">
        <v>25.2</v>
      </c>
      <c r="E667" s="74">
        <v>50.4</v>
      </c>
      <c r="F667" s="74">
        <v>0</v>
      </c>
      <c r="G667" s="74">
        <v>24.9</v>
      </c>
      <c r="H667" s="74">
        <v>20.2</v>
      </c>
      <c r="I667" s="74">
        <v>20.3</v>
      </c>
      <c r="J667" s="74">
        <v>0.82</v>
      </c>
      <c r="K667" s="74">
        <v>19.34</v>
      </c>
    </row>
    <row r="668" spans="1:11">
      <c r="A668" s="75">
        <v>44268.541666666664</v>
      </c>
      <c r="B668" s="74">
        <v>18.2</v>
      </c>
      <c r="C668" s="74">
        <v>25.1</v>
      </c>
      <c r="D668" s="74">
        <v>25.3</v>
      </c>
      <c r="E668" s="74">
        <v>50.2</v>
      </c>
      <c r="F668" s="74">
        <v>0</v>
      </c>
      <c r="G668" s="74">
        <v>25</v>
      </c>
      <c r="H668" s="74">
        <v>20.3</v>
      </c>
      <c r="I668" s="74">
        <v>20.3</v>
      </c>
      <c r="J668" s="74">
        <v>0.85</v>
      </c>
      <c r="K668" s="74">
        <v>20.09</v>
      </c>
    </row>
    <row r="669" spans="1:11">
      <c r="A669" s="75">
        <v>44268.542361111111</v>
      </c>
      <c r="B669" s="74">
        <v>18.2</v>
      </c>
      <c r="C669" s="74">
        <v>25.1</v>
      </c>
      <c r="D669" s="74">
        <v>25.3</v>
      </c>
      <c r="E669" s="74">
        <v>50.2</v>
      </c>
      <c r="F669" s="74">
        <v>0</v>
      </c>
      <c r="G669" s="74">
        <v>25</v>
      </c>
      <c r="H669" s="74">
        <v>20.3</v>
      </c>
      <c r="I669" s="74">
        <v>20.3</v>
      </c>
      <c r="J669" s="74">
        <v>0.85</v>
      </c>
      <c r="K669" s="74">
        <v>20.09</v>
      </c>
    </row>
    <row r="670" spans="1:11">
      <c r="A670" s="75">
        <v>44268.543055555558</v>
      </c>
      <c r="B670" s="74">
        <v>18.2</v>
      </c>
      <c r="C670" s="74">
        <v>25.1</v>
      </c>
      <c r="D670" s="74">
        <v>25.3</v>
      </c>
      <c r="E670" s="74">
        <v>49.8</v>
      </c>
      <c r="F670" s="74">
        <v>0.01</v>
      </c>
      <c r="G670" s="74">
        <v>25</v>
      </c>
      <c r="H670" s="74">
        <v>20.3</v>
      </c>
      <c r="I670" s="74">
        <v>20.3</v>
      </c>
      <c r="J670" s="74">
        <v>0.84</v>
      </c>
      <c r="K670" s="74">
        <v>19.989999999999998</v>
      </c>
    </row>
    <row r="671" spans="1:11">
      <c r="A671" s="75">
        <v>44268.543749999997</v>
      </c>
      <c r="B671" s="74">
        <v>18.2</v>
      </c>
      <c r="C671" s="74">
        <v>25.1</v>
      </c>
      <c r="D671" s="74">
        <v>25.3</v>
      </c>
      <c r="E671" s="74">
        <v>49.8</v>
      </c>
      <c r="F671" s="74">
        <v>0</v>
      </c>
      <c r="G671" s="74">
        <v>25</v>
      </c>
      <c r="H671" s="74">
        <v>20.3</v>
      </c>
      <c r="I671" s="74">
        <v>20.3</v>
      </c>
      <c r="J671" s="74">
        <v>0.84</v>
      </c>
      <c r="K671" s="74">
        <v>19.989999999999998</v>
      </c>
    </row>
    <row r="672" spans="1:11">
      <c r="A672" s="75">
        <v>44268.544444444444</v>
      </c>
      <c r="B672" s="74">
        <v>18.2</v>
      </c>
      <c r="C672" s="74">
        <v>25.1</v>
      </c>
      <c r="D672" s="74">
        <v>25.3</v>
      </c>
      <c r="E672" s="74">
        <v>49.7</v>
      </c>
      <c r="F672" s="74">
        <v>0</v>
      </c>
      <c r="G672" s="74">
        <v>25</v>
      </c>
      <c r="H672" s="74">
        <v>20.3</v>
      </c>
      <c r="I672" s="74">
        <v>20.3</v>
      </c>
      <c r="J672" s="74">
        <v>0.84</v>
      </c>
      <c r="K672" s="74">
        <v>19.97</v>
      </c>
    </row>
    <row r="673" spans="1:11">
      <c r="A673" s="75">
        <v>44268.545138888891</v>
      </c>
      <c r="B673" s="74">
        <v>18.2</v>
      </c>
      <c r="C673" s="74">
        <v>25.1</v>
      </c>
      <c r="D673" s="74">
        <v>25.3</v>
      </c>
      <c r="E673" s="74">
        <v>49.9</v>
      </c>
      <c r="F673" s="74">
        <v>0</v>
      </c>
      <c r="G673" s="74">
        <v>25</v>
      </c>
      <c r="H673" s="74">
        <v>20.3</v>
      </c>
      <c r="I673" s="74">
        <v>20.3</v>
      </c>
      <c r="J673" s="74">
        <v>0.84</v>
      </c>
      <c r="K673" s="74">
        <v>20.02</v>
      </c>
    </row>
    <row r="674" spans="1:11">
      <c r="A674" s="75">
        <v>44268.54583333333</v>
      </c>
      <c r="B674" s="74">
        <v>18.2</v>
      </c>
      <c r="C674" s="74">
        <v>25.1</v>
      </c>
      <c r="D674" s="74">
        <v>25.2</v>
      </c>
      <c r="E674" s="74">
        <v>50</v>
      </c>
      <c r="F674" s="74">
        <v>0</v>
      </c>
      <c r="G674" s="74">
        <v>25</v>
      </c>
      <c r="H674" s="74">
        <v>20.3</v>
      </c>
      <c r="I674" s="74">
        <v>20.3</v>
      </c>
      <c r="J674" s="74">
        <v>0.83</v>
      </c>
      <c r="K674" s="74">
        <v>19.600000000000001</v>
      </c>
    </row>
    <row r="675" spans="1:11">
      <c r="A675" s="75">
        <v>44268.546527777777</v>
      </c>
      <c r="B675" s="74">
        <v>18.2</v>
      </c>
      <c r="C675" s="74">
        <v>25.1</v>
      </c>
      <c r="D675" s="74">
        <v>25.2</v>
      </c>
      <c r="E675" s="74">
        <v>50.3</v>
      </c>
      <c r="F675" s="74">
        <v>0</v>
      </c>
      <c r="G675" s="74">
        <v>25</v>
      </c>
      <c r="H675" s="74">
        <v>20.3</v>
      </c>
      <c r="I675" s="74">
        <v>20.3</v>
      </c>
      <c r="J675" s="74">
        <v>0.83</v>
      </c>
      <c r="K675" s="74">
        <v>19.670000000000002</v>
      </c>
    </row>
    <row r="676" spans="1:11">
      <c r="A676" s="75">
        <v>44268.547222222223</v>
      </c>
      <c r="B676" s="74">
        <v>18.2</v>
      </c>
      <c r="C676" s="74">
        <v>25.1</v>
      </c>
      <c r="D676" s="74">
        <v>25.2</v>
      </c>
      <c r="E676" s="74">
        <v>50.2</v>
      </c>
      <c r="F676" s="74">
        <v>0</v>
      </c>
      <c r="G676" s="74">
        <v>25</v>
      </c>
      <c r="H676" s="74">
        <v>20.3</v>
      </c>
      <c r="I676" s="74">
        <v>20.3</v>
      </c>
      <c r="J676" s="74">
        <v>0.83</v>
      </c>
      <c r="K676" s="74">
        <v>19.649999999999999</v>
      </c>
    </row>
    <row r="677" spans="1:11">
      <c r="A677" s="75">
        <v>44268.54791666667</v>
      </c>
      <c r="B677" s="74">
        <v>18.2</v>
      </c>
      <c r="C677" s="74">
        <v>25.1</v>
      </c>
      <c r="D677" s="74">
        <v>25.2</v>
      </c>
      <c r="E677" s="74">
        <v>50.4</v>
      </c>
      <c r="F677" s="74">
        <v>0.03</v>
      </c>
      <c r="G677" s="74">
        <v>25</v>
      </c>
      <c r="H677" s="74">
        <v>20.3</v>
      </c>
      <c r="I677" s="74">
        <v>20.3</v>
      </c>
      <c r="J677" s="74">
        <v>0.83</v>
      </c>
      <c r="K677" s="74">
        <v>19.7</v>
      </c>
    </row>
    <row r="678" spans="1:11">
      <c r="A678" s="75">
        <v>44268.548611111109</v>
      </c>
      <c r="B678" s="74">
        <v>18.3</v>
      </c>
      <c r="C678" s="74">
        <v>25.1</v>
      </c>
      <c r="D678" s="74">
        <v>25.2</v>
      </c>
      <c r="E678" s="74">
        <v>50.7</v>
      </c>
      <c r="F678" s="74">
        <v>0</v>
      </c>
      <c r="G678" s="74">
        <v>25</v>
      </c>
      <c r="H678" s="74">
        <v>20.3</v>
      </c>
      <c r="I678" s="74">
        <v>20.3</v>
      </c>
      <c r="J678" s="74">
        <v>0.84</v>
      </c>
      <c r="K678" s="74">
        <v>19.77</v>
      </c>
    </row>
    <row r="679" spans="1:11">
      <c r="A679" s="75">
        <v>44268.549305555556</v>
      </c>
      <c r="B679" s="74">
        <v>18.3</v>
      </c>
      <c r="C679" s="74">
        <v>25.1</v>
      </c>
      <c r="D679" s="74">
        <v>25.3</v>
      </c>
      <c r="E679" s="74">
        <v>50.7</v>
      </c>
      <c r="F679" s="74">
        <v>0</v>
      </c>
      <c r="G679" s="74">
        <v>25</v>
      </c>
      <c r="H679" s="74">
        <v>20.3</v>
      </c>
      <c r="I679" s="74">
        <v>20.3</v>
      </c>
      <c r="J679" s="74">
        <v>0.85</v>
      </c>
      <c r="K679" s="74">
        <v>20.22</v>
      </c>
    </row>
    <row r="680" spans="1:11">
      <c r="A680" s="75">
        <v>44268.55</v>
      </c>
      <c r="B680" s="74">
        <v>18.3</v>
      </c>
      <c r="C680" s="74">
        <v>25.1</v>
      </c>
      <c r="D680" s="74">
        <v>25.3</v>
      </c>
      <c r="E680" s="74">
        <v>50.8</v>
      </c>
      <c r="F680" s="74">
        <v>0</v>
      </c>
      <c r="G680" s="74">
        <v>25</v>
      </c>
      <c r="H680" s="74">
        <v>20.3</v>
      </c>
      <c r="I680" s="74">
        <v>20.399999999999999</v>
      </c>
      <c r="J680" s="74">
        <v>0.85</v>
      </c>
      <c r="K680" s="74">
        <v>20.25</v>
      </c>
    </row>
    <row r="681" spans="1:11">
      <c r="A681" s="75">
        <v>44268.550694444442</v>
      </c>
      <c r="B681" s="74">
        <v>18.399999999999999</v>
      </c>
      <c r="C681" s="74">
        <v>25.1</v>
      </c>
      <c r="D681" s="74">
        <v>25.3</v>
      </c>
      <c r="E681" s="74">
        <v>50.9</v>
      </c>
      <c r="F681" s="74">
        <v>0</v>
      </c>
      <c r="G681" s="74">
        <v>25</v>
      </c>
      <c r="H681" s="74">
        <v>20.399999999999999</v>
      </c>
      <c r="I681" s="74">
        <v>20.399999999999999</v>
      </c>
      <c r="J681" s="74">
        <v>0.85</v>
      </c>
      <c r="K681" s="74">
        <v>20.28</v>
      </c>
    </row>
    <row r="682" spans="1:11">
      <c r="A682" s="75">
        <v>44268.551388888889</v>
      </c>
      <c r="B682" s="74">
        <v>18.399999999999999</v>
      </c>
      <c r="C682" s="74">
        <v>25.1</v>
      </c>
      <c r="D682" s="74">
        <v>25.3</v>
      </c>
      <c r="E682" s="74">
        <v>50.7</v>
      </c>
      <c r="F682" s="74">
        <v>0</v>
      </c>
      <c r="G682" s="74">
        <v>25</v>
      </c>
      <c r="H682" s="74">
        <v>20.399999999999999</v>
      </c>
      <c r="I682" s="74">
        <v>20.399999999999999</v>
      </c>
      <c r="J682" s="74">
        <v>0.85</v>
      </c>
      <c r="K682" s="74">
        <v>20.22</v>
      </c>
    </row>
    <row r="683" spans="1:11">
      <c r="A683" s="75">
        <v>44268.552083333336</v>
      </c>
      <c r="B683" s="74">
        <v>18.399999999999999</v>
      </c>
      <c r="C683" s="74">
        <v>25.1</v>
      </c>
      <c r="D683" s="74">
        <v>25.3</v>
      </c>
      <c r="E683" s="74">
        <v>50.9</v>
      </c>
      <c r="F683" s="74">
        <v>0</v>
      </c>
      <c r="G683" s="74">
        <v>25</v>
      </c>
      <c r="H683" s="74">
        <v>20.399999999999999</v>
      </c>
      <c r="I683" s="74">
        <v>20.399999999999999</v>
      </c>
      <c r="J683" s="74">
        <v>0.85</v>
      </c>
      <c r="K683" s="74">
        <v>20.28</v>
      </c>
    </row>
    <row r="684" spans="1:11">
      <c r="A684" s="75">
        <v>44268.552777777775</v>
      </c>
      <c r="B684" s="74">
        <v>18.399999999999999</v>
      </c>
      <c r="C684" s="74">
        <v>25.1</v>
      </c>
      <c r="D684" s="74">
        <v>25.3</v>
      </c>
      <c r="E684" s="74">
        <v>51</v>
      </c>
      <c r="F684" s="74">
        <v>0</v>
      </c>
      <c r="G684" s="74">
        <v>25</v>
      </c>
      <c r="H684" s="74">
        <v>20.399999999999999</v>
      </c>
      <c r="I684" s="74">
        <v>20.399999999999999</v>
      </c>
      <c r="J684" s="74">
        <v>0.85</v>
      </c>
      <c r="K684" s="74">
        <v>20.3</v>
      </c>
    </row>
    <row r="685" spans="1:11">
      <c r="A685" s="75">
        <v>44268.553472222222</v>
      </c>
      <c r="B685" s="74">
        <v>18.399999999999999</v>
      </c>
      <c r="C685" s="74">
        <v>25.1</v>
      </c>
      <c r="D685" s="74">
        <v>25.3</v>
      </c>
      <c r="E685" s="74">
        <v>51</v>
      </c>
      <c r="F685" s="74">
        <v>0</v>
      </c>
      <c r="G685" s="74">
        <v>25</v>
      </c>
      <c r="H685" s="74">
        <v>20.399999999999999</v>
      </c>
      <c r="I685" s="74">
        <v>20.399999999999999</v>
      </c>
      <c r="J685" s="74">
        <v>0.85</v>
      </c>
      <c r="K685" s="74">
        <v>20.3</v>
      </c>
    </row>
    <row r="686" spans="1:11">
      <c r="A686" s="75">
        <v>44268.554166666669</v>
      </c>
      <c r="B686" s="74">
        <v>18.399999999999999</v>
      </c>
      <c r="C686" s="74">
        <v>25.1</v>
      </c>
      <c r="D686" s="74">
        <v>25.3</v>
      </c>
      <c r="E686" s="74">
        <v>51.2</v>
      </c>
      <c r="F686" s="74">
        <v>0</v>
      </c>
      <c r="G686" s="74">
        <v>25</v>
      </c>
      <c r="H686" s="74">
        <v>20.399999999999999</v>
      </c>
      <c r="I686" s="74">
        <v>20.399999999999999</v>
      </c>
      <c r="J686" s="74">
        <v>0.85</v>
      </c>
      <c r="K686" s="74">
        <v>20.350000000000001</v>
      </c>
    </row>
    <row r="687" spans="1:11">
      <c r="A687" s="75">
        <v>44268.554861111108</v>
      </c>
      <c r="B687" s="74">
        <v>18.5</v>
      </c>
      <c r="C687" s="74">
        <v>25.1</v>
      </c>
      <c r="D687" s="74">
        <v>25.3</v>
      </c>
      <c r="E687" s="74">
        <v>51.4</v>
      </c>
      <c r="F687" s="74">
        <v>0</v>
      </c>
      <c r="G687" s="74">
        <v>25.1</v>
      </c>
      <c r="H687" s="74">
        <v>20.5</v>
      </c>
      <c r="I687" s="74">
        <v>20.5</v>
      </c>
      <c r="J687" s="74">
        <v>0.86</v>
      </c>
      <c r="K687" s="74">
        <v>20.78</v>
      </c>
    </row>
    <row r="688" spans="1:11">
      <c r="A688" s="75">
        <v>44268.555555555555</v>
      </c>
      <c r="B688" s="74">
        <v>18.5</v>
      </c>
      <c r="C688" s="74">
        <v>25.1</v>
      </c>
      <c r="D688" s="74">
        <v>25.3</v>
      </c>
      <c r="E688" s="74">
        <v>51.5</v>
      </c>
      <c r="F688" s="74">
        <v>0</v>
      </c>
      <c r="G688" s="74">
        <v>25.1</v>
      </c>
      <c r="H688" s="74">
        <v>20.5</v>
      </c>
      <c r="I688" s="74">
        <v>20.5</v>
      </c>
      <c r="J688" s="74">
        <v>0.87</v>
      </c>
      <c r="K688" s="74">
        <v>20.8</v>
      </c>
    </row>
    <row r="689" spans="1:11">
      <c r="A689" s="75">
        <v>44268.556250000001</v>
      </c>
      <c r="B689" s="74">
        <v>18.5</v>
      </c>
      <c r="C689" s="74">
        <v>25.1</v>
      </c>
      <c r="D689" s="74">
        <v>25.3</v>
      </c>
      <c r="E689" s="74">
        <v>51.5</v>
      </c>
      <c r="F689" s="74">
        <v>0</v>
      </c>
      <c r="G689" s="74">
        <v>25.1</v>
      </c>
      <c r="H689" s="74">
        <v>20.5</v>
      </c>
      <c r="I689" s="74">
        <v>20.5</v>
      </c>
      <c r="J689" s="74">
        <v>0.87</v>
      </c>
      <c r="K689" s="74">
        <v>20.8</v>
      </c>
    </row>
    <row r="690" spans="1:11">
      <c r="A690" s="75">
        <v>44268.556944444441</v>
      </c>
      <c r="B690" s="74">
        <v>18.5</v>
      </c>
      <c r="C690" s="74">
        <v>25.2</v>
      </c>
      <c r="D690" s="74">
        <v>25.3</v>
      </c>
      <c r="E690" s="74">
        <v>51.5</v>
      </c>
      <c r="F690" s="74">
        <v>0</v>
      </c>
      <c r="G690" s="74">
        <v>25.1</v>
      </c>
      <c r="H690" s="74">
        <v>20.5</v>
      </c>
      <c r="I690" s="74">
        <v>20.5</v>
      </c>
      <c r="J690" s="74">
        <v>0.87</v>
      </c>
      <c r="K690" s="74">
        <v>20.8</v>
      </c>
    </row>
    <row r="691" spans="1:11">
      <c r="A691" s="75">
        <v>44268.557638888888</v>
      </c>
      <c r="B691" s="74">
        <v>18.5</v>
      </c>
      <c r="C691" s="74">
        <v>25.2</v>
      </c>
      <c r="D691" s="74">
        <v>25.3</v>
      </c>
      <c r="E691" s="74">
        <v>51.7</v>
      </c>
      <c r="F691" s="74">
        <v>0</v>
      </c>
      <c r="G691" s="74">
        <v>25.1</v>
      </c>
      <c r="H691" s="74">
        <v>20.5</v>
      </c>
      <c r="I691" s="74">
        <v>20.5</v>
      </c>
      <c r="J691" s="74">
        <v>0.87</v>
      </c>
      <c r="K691" s="74">
        <v>20.85</v>
      </c>
    </row>
    <row r="692" spans="1:11">
      <c r="A692" s="75">
        <v>44268.558333333334</v>
      </c>
      <c r="B692" s="74">
        <v>18.600000000000001</v>
      </c>
      <c r="C692" s="74">
        <v>25.2</v>
      </c>
      <c r="D692" s="74">
        <v>25.3</v>
      </c>
      <c r="E692" s="74">
        <v>52</v>
      </c>
      <c r="F692" s="74">
        <v>0</v>
      </c>
      <c r="G692" s="74">
        <v>25.1</v>
      </c>
      <c r="H692" s="74">
        <v>20.6</v>
      </c>
      <c r="I692" s="74">
        <v>20.6</v>
      </c>
      <c r="J692" s="74">
        <v>0.87</v>
      </c>
      <c r="K692" s="74">
        <v>20.93</v>
      </c>
    </row>
    <row r="693" spans="1:11">
      <c r="A693" s="75">
        <v>44268.559027777781</v>
      </c>
      <c r="B693" s="74">
        <v>18.600000000000001</v>
      </c>
      <c r="C693" s="74">
        <v>25.2</v>
      </c>
      <c r="D693" s="74">
        <v>25.4</v>
      </c>
      <c r="E693" s="74">
        <v>52.1</v>
      </c>
      <c r="F693" s="74">
        <v>0</v>
      </c>
      <c r="G693" s="74">
        <v>25.1</v>
      </c>
      <c r="H693" s="74">
        <v>20.6</v>
      </c>
      <c r="I693" s="74">
        <v>20.6</v>
      </c>
      <c r="J693" s="74">
        <v>0.88</v>
      </c>
      <c r="K693" s="74">
        <v>21.43</v>
      </c>
    </row>
    <row r="694" spans="1:11">
      <c r="A694" s="75">
        <v>44268.55972222222</v>
      </c>
      <c r="B694" s="74">
        <v>18.5</v>
      </c>
      <c r="C694" s="74">
        <v>25.2</v>
      </c>
      <c r="D694" s="74">
        <v>25.4</v>
      </c>
      <c r="E694" s="74">
        <v>51.8</v>
      </c>
      <c r="F694" s="74">
        <v>0</v>
      </c>
      <c r="G694" s="74">
        <v>25.1</v>
      </c>
      <c r="H694" s="74">
        <v>20.5</v>
      </c>
      <c r="I694" s="74">
        <v>20.5</v>
      </c>
      <c r="J694" s="74">
        <v>0.88</v>
      </c>
      <c r="K694" s="74">
        <v>21.35</v>
      </c>
    </row>
    <row r="695" spans="1:11">
      <c r="A695" s="75">
        <v>44268.560416666667</v>
      </c>
      <c r="B695" s="74">
        <v>18.5</v>
      </c>
      <c r="C695" s="74">
        <v>25.2</v>
      </c>
      <c r="D695" s="74">
        <v>25.4</v>
      </c>
      <c r="E695" s="74">
        <v>51.8</v>
      </c>
      <c r="F695" s="74">
        <v>0</v>
      </c>
      <c r="G695" s="74">
        <v>25.1</v>
      </c>
      <c r="H695" s="74">
        <v>20.5</v>
      </c>
      <c r="I695" s="74">
        <v>20.5</v>
      </c>
      <c r="J695" s="74">
        <v>0.88</v>
      </c>
      <c r="K695" s="74">
        <v>21.35</v>
      </c>
    </row>
    <row r="696" spans="1:11">
      <c r="A696" s="75">
        <v>44268.561111111114</v>
      </c>
      <c r="B696" s="74">
        <v>18.600000000000001</v>
      </c>
      <c r="C696" s="74">
        <v>25.2</v>
      </c>
      <c r="D696" s="74">
        <v>25.4</v>
      </c>
      <c r="E696" s="74">
        <v>51.4</v>
      </c>
      <c r="F696" s="74">
        <v>0</v>
      </c>
      <c r="G696" s="74">
        <v>25.1</v>
      </c>
      <c r="H696" s="74">
        <v>20.6</v>
      </c>
      <c r="I696" s="74">
        <v>20.6</v>
      </c>
      <c r="J696" s="74">
        <v>0.88</v>
      </c>
      <c r="K696" s="74">
        <v>21.24</v>
      </c>
    </row>
    <row r="697" spans="1:11">
      <c r="A697" s="75">
        <v>44268.561805555553</v>
      </c>
      <c r="B697" s="74">
        <v>18.600000000000001</v>
      </c>
      <c r="C697" s="74">
        <v>25.2</v>
      </c>
      <c r="D697" s="74">
        <v>25.4</v>
      </c>
      <c r="E697" s="74">
        <v>51.2</v>
      </c>
      <c r="F697" s="74">
        <v>0</v>
      </c>
      <c r="G697" s="74">
        <v>25.1</v>
      </c>
      <c r="H697" s="74">
        <v>20.6</v>
      </c>
      <c r="I697" s="74">
        <v>20.6</v>
      </c>
      <c r="J697" s="74">
        <v>0.88</v>
      </c>
      <c r="K697" s="74">
        <v>21.19</v>
      </c>
    </row>
    <row r="698" spans="1:11">
      <c r="A698" s="75">
        <v>44268.5625</v>
      </c>
      <c r="B698" s="74">
        <v>18.600000000000001</v>
      </c>
      <c r="C698" s="74">
        <v>25.3</v>
      </c>
      <c r="D698" s="74">
        <v>25.5</v>
      </c>
      <c r="E698" s="74">
        <v>50.9</v>
      </c>
      <c r="F698" s="74">
        <v>0</v>
      </c>
      <c r="G698" s="74">
        <v>25.2</v>
      </c>
      <c r="H698" s="74">
        <v>20.6</v>
      </c>
      <c r="I698" s="74">
        <v>20.6</v>
      </c>
      <c r="J698" s="74">
        <v>0.9</v>
      </c>
      <c r="K698" s="74">
        <v>21.96</v>
      </c>
    </row>
    <row r="699" spans="1:11">
      <c r="A699" s="75">
        <v>44268.563194444447</v>
      </c>
      <c r="B699" s="74">
        <v>18.600000000000001</v>
      </c>
      <c r="C699" s="74">
        <v>25.4</v>
      </c>
      <c r="D699" s="74">
        <v>25.6</v>
      </c>
      <c r="E699" s="74">
        <v>51</v>
      </c>
      <c r="F699" s="74">
        <v>0</v>
      </c>
      <c r="G699" s="74">
        <v>25.3</v>
      </c>
      <c r="H699" s="74">
        <v>20.6</v>
      </c>
      <c r="I699" s="74">
        <v>20.6</v>
      </c>
      <c r="J699" s="74">
        <v>0.92</v>
      </c>
      <c r="K699" s="74">
        <v>22.86</v>
      </c>
    </row>
    <row r="700" spans="1:11">
      <c r="A700" s="75">
        <v>44268.563888888886</v>
      </c>
      <c r="B700" s="74">
        <v>18.7</v>
      </c>
      <c r="C700" s="74">
        <v>25.4</v>
      </c>
      <c r="D700" s="74">
        <v>25.6</v>
      </c>
      <c r="E700" s="74">
        <v>51.3</v>
      </c>
      <c r="F700" s="74">
        <v>0.01</v>
      </c>
      <c r="G700" s="74">
        <v>25.4</v>
      </c>
      <c r="H700" s="74">
        <v>20.7</v>
      </c>
      <c r="I700" s="74">
        <v>20.7</v>
      </c>
      <c r="J700" s="74">
        <v>0.93</v>
      </c>
      <c r="K700" s="74">
        <v>23.34</v>
      </c>
    </row>
    <row r="701" spans="1:11">
      <c r="A701" s="75">
        <v>44268.564583333333</v>
      </c>
      <c r="B701" s="74">
        <v>18.7</v>
      </c>
      <c r="C701" s="74">
        <v>25.4</v>
      </c>
      <c r="D701" s="74">
        <v>25.6</v>
      </c>
      <c r="E701" s="74">
        <v>51.5</v>
      </c>
      <c r="F701" s="74">
        <v>0.03</v>
      </c>
      <c r="G701" s="74">
        <v>25.4</v>
      </c>
      <c r="H701" s="74">
        <v>20.7</v>
      </c>
      <c r="I701" s="74">
        <v>20.7</v>
      </c>
      <c r="J701" s="74">
        <v>0.93</v>
      </c>
      <c r="K701" s="74">
        <v>23.4</v>
      </c>
    </row>
    <row r="702" spans="1:11">
      <c r="A702" s="75">
        <v>44268.56527777778</v>
      </c>
      <c r="B702" s="74">
        <v>18.600000000000001</v>
      </c>
      <c r="C702" s="74">
        <v>25.5</v>
      </c>
      <c r="D702" s="74">
        <v>25.6</v>
      </c>
      <c r="E702" s="74">
        <v>51.1</v>
      </c>
      <c r="F702" s="74">
        <v>0</v>
      </c>
      <c r="G702" s="74">
        <v>25.4</v>
      </c>
      <c r="H702" s="74">
        <v>20.7</v>
      </c>
      <c r="I702" s="74">
        <v>20.7</v>
      </c>
      <c r="J702" s="74">
        <v>0.93</v>
      </c>
      <c r="K702" s="74">
        <v>23.28</v>
      </c>
    </row>
    <row r="703" spans="1:11">
      <c r="A703" s="75">
        <v>44268.565972222219</v>
      </c>
      <c r="B703" s="74">
        <v>18.600000000000001</v>
      </c>
      <c r="C703" s="74">
        <v>25.4</v>
      </c>
      <c r="D703" s="74">
        <v>25.5</v>
      </c>
      <c r="E703" s="74">
        <v>51</v>
      </c>
      <c r="F703" s="74">
        <v>0</v>
      </c>
      <c r="G703" s="74">
        <v>25.4</v>
      </c>
      <c r="H703" s="74">
        <v>20.6</v>
      </c>
      <c r="I703" s="74">
        <v>20.7</v>
      </c>
      <c r="J703" s="74">
        <v>0.92</v>
      </c>
      <c r="K703" s="74">
        <v>22.77</v>
      </c>
    </row>
    <row r="704" spans="1:11">
      <c r="A704" s="75">
        <v>44268.566666666666</v>
      </c>
      <c r="B704" s="74">
        <v>18.600000000000001</v>
      </c>
      <c r="C704" s="74">
        <v>25.4</v>
      </c>
      <c r="D704" s="74">
        <v>25.6</v>
      </c>
      <c r="E704" s="74">
        <v>51.2</v>
      </c>
      <c r="F704" s="74">
        <v>0</v>
      </c>
      <c r="G704" s="74">
        <v>25.4</v>
      </c>
      <c r="H704" s="74">
        <v>20.7</v>
      </c>
      <c r="I704" s="74">
        <v>20.7</v>
      </c>
      <c r="J704" s="74">
        <v>0.93</v>
      </c>
      <c r="K704" s="74">
        <v>23.31</v>
      </c>
    </row>
    <row r="705" spans="1:11">
      <c r="A705" s="75">
        <v>44268.567361111112</v>
      </c>
      <c r="B705" s="74">
        <v>18.7</v>
      </c>
      <c r="C705" s="74">
        <v>25.4</v>
      </c>
      <c r="D705" s="74">
        <v>25.6</v>
      </c>
      <c r="E705" s="74">
        <v>51.4</v>
      </c>
      <c r="F705" s="74">
        <v>0</v>
      </c>
      <c r="G705" s="74">
        <v>25.4</v>
      </c>
      <c r="H705" s="74">
        <v>20.7</v>
      </c>
      <c r="I705" s="74">
        <v>20.7</v>
      </c>
      <c r="J705" s="74">
        <v>0.93</v>
      </c>
      <c r="K705" s="74">
        <v>23.37</v>
      </c>
    </row>
    <row r="706" spans="1:11">
      <c r="A706" s="75">
        <v>44268.568055555559</v>
      </c>
      <c r="B706" s="74">
        <v>18.7</v>
      </c>
      <c r="C706" s="74">
        <v>25.4</v>
      </c>
      <c r="D706" s="74">
        <v>25.5</v>
      </c>
      <c r="E706" s="74">
        <v>51.5</v>
      </c>
      <c r="F706" s="74">
        <v>0</v>
      </c>
      <c r="G706" s="74">
        <v>25.4</v>
      </c>
      <c r="H706" s="74">
        <v>20.7</v>
      </c>
      <c r="I706" s="74">
        <v>20.7</v>
      </c>
      <c r="J706" s="74">
        <v>0.92</v>
      </c>
      <c r="K706" s="74">
        <v>22.91</v>
      </c>
    </row>
    <row r="707" spans="1:11">
      <c r="A707" s="75">
        <v>44268.568749999999</v>
      </c>
      <c r="B707" s="74">
        <v>18.600000000000001</v>
      </c>
      <c r="C707" s="74">
        <v>25.4</v>
      </c>
      <c r="D707" s="74">
        <v>25.5</v>
      </c>
      <c r="E707" s="74">
        <v>51.4</v>
      </c>
      <c r="F707" s="74">
        <v>0</v>
      </c>
      <c r="G707" s="74">
        <v>25.4</v>
      </c>
      <c r="H707" s="74">
        <v>20.6</v>
      </c>
      <c r="I707" s="74">
        <v>20.7</v>
      </c>
      <c r="J707" s="74">
        <v>0.92</v>
      </c>
      <c r="K707" s="74">
        <v>22.88</v>
      </c>
    </row>
    <row r="708" spans="1:11">
      <c r="A708" s="75">
        <v>44268.569444444445</v>
      </c>
      <c r="B708" s="74">
        <v>18.7</v>
      </c>
      <c r="C708" s="74">
        <v>25.4</v>
      </c>
      <c r="D708" s="74">
        <v>25.5</v>
      </c>
      <c r="E708" s="74">
        <v>51.8</v>
      </c>
      <c r="F708" s="74">
        <v>0.03</v>
      </c>
      <c r="G708" s="74">
        <v>25.4</v>
      </c>
      <c r="H708" s="74">
        <v>20.7</v>
      </c>
      <c r="I708" s="74">
        <v>20.7</v>
      </c>
      <c r="J708" s="74">
        <v>0.92</v>
      </c>
      <c r="K708" s="74">
        <v>22.99</v>
      </c>
    </row>
    <row r="709" spans="1:11">
      <c r="A709" s="75">
        <v>44268.570138888892</v>
      </c>
      <c r="B709" s="74">
        <v>18.600000000000001</v>
      </c>
      <c r="C709" s="74">
        <v>25.4</v>
      </c>
      <c r="D709" s="74">
        <v>25.6</v>
      </c>
      <c r="E709" s="74">
        <v>51.3</v>
      </c>
      <c r="F709" s="74">
        <v>0</v>
      </c>
      <c r="G709" s="74">
        <v>25.3</v>
      </c>
      <c r="H709" s="74">
        <v>20.6</v>
      </c>
      <c r="I709" s="74">
        <v>20.7</v>
      </c>
      <c r="J709" s="74">
        <v>0.92</v>
      </c>
      <c r="K709" s="74">
        <v>22.94</v>
      </c>
    </row>
    <row r="710" spans="1:11">
      <c r="A710" s="75">
        <v>44268.570833333331</v>
      </c>
      <c r="B710" s="74">
        <v>18.600000000000001</v>
      </c>
      <c r="C710" s="74">
        <v>25.4</v>
      </c>
      <c r="D710" s="74">
        <v>25.6</v>
      </c>
      <c r="E710" s="74">
        <v>50.8</v>
      </c>
      <c r="F710" s="74">
        <v>0</v>
      </c>
      <c r="G710" s="74">
        <v>25.4</v>
      </c>
      <c r="H710" s="74">
        <v>20.7</v>
      </c>
      <c r="I710" s="74">
        <v>20.7</v>
      </c>
      <c r="J710" s="74">
        <v>0.93</v>
      </c>
      <c r="K710" s="74">
        <v>23.2</v>
      </c>
    </row>
    <row r="711" spans="1:11">
      <c r="A711" s="75">
        <v>44268.571527777778</v>
      </c>
      <c r="B711" s="74">
        <v>18.600000000000001</v>
      </c>
      <c r="C711" s="74">
        <v>25.5</v>
      </c>
      <c r="D711" s="74">
        <v>25.6</v>
      </c>
      <c r="E711" s="74">
        <v>51.1</v>
      </c>
      <c r="F711" s="74">
        <v>0.05</v>
      </c>
      <c r="G711" s="74">
        <v>25.4</v>
      </c>
      <c r="H711" s="74">
        <v>20.7</v>
      </c>
      <c r="I711" s="74">
        <v>20.7</v>
      </c>
      <c r="J711" s="74">
        <v>0.93</v>
      </c>
      <c r="K711" s="74">
        <v>23.28</v>
      </c>
    </row>
    <row r="712" spans="1:11">
      <c r="A712" s="75">
        <v>44268.572222222225</v>
      </c>
      <c r="B712" s="74">
        <v>18.600000000000001</v>
      </c>
      <c r="C712" s="74">
        <v>25.4</v>
      </c>
      <c r="D712" s="74">
        <v>25.5</v>
      </c>
      <c r="E712" s="74">
        <v>51.1</v>
      </c>
      <c r="F712" s="74">
        <v>0</v>
      </c>
      <c r="G712" s="74">
        <v>25.4</v>
      </c>
      <c r="H712" s="74">
        <v>20.7</v>
      </c>
      <c r="I712" s="74">
        <v>20.7</v>
      </c>
      <c r="J712" s="74">
        <v>0.92</v>
      </c>
      <c r="K712" s="74">
        <v>22.79</v>
      </c>
    </row>
    <row r="713" spans="1:11">
      <c r="A713" s="75">
        <v>44268.572916666664</v>
      </c>
      <c r="B713" s="74">
        <v>18.600000000000001</v>
      </c>
      <c r="C713" s="74">
        <v>25.4</v>
      </c>
      <c r="D713" s="74">
        <v>25.5</v>
      </c>
      <c r="E713" s="74">
        <v>51.1</v>
      </c>
      <c r="F713" s="74">
        <v>0</v>
      </c>
      <c r="G713" s="74">
        <v>25.4</v>
      </c>
      <c r="H713" s="74">
        <v>20.6</v>
      </c>
      <c r="I713" s="74">
        <v>20.7</v>
      </c>
      <c r="J713" s="74">
        <v>0.92</v>
      </c>
      <c r="K713" s="74">
        <v>22.79</v>
      </c>
    </row>
    <row r="714" spans="1:11">
      <c r="A714" s="75">
        <v>44268.573611111111</v>
      </c>
      <c r="B714" s="74">
        <v>18.600000000000001</v>
      </c>
      <c r="C714" s="74">
        <v>25.4</v>
      </c>
      <c r="D714" s="74">
        <v>25.5</v>
      </c>
      <c r="E714" s="74">
        <v>51</v>
      </c>
      <c r="F714" s="74">
        <v>0</v>
      </c>
      <c r="G714" s="74">
        <v>25.4</v>
      </c>
      <c r="H714" s="74">
        <v>20.6</v>
      </c>
      <c r="I714" s="74">
        <v>20.6</v>
      </c>
      <c r="J714" s="74">
        <v>0.92</v>
      </c>
      <c r="K714" s="74">
        <v>22.77</v>
      </c>
    </row>
    <row r="715" spans="1:11">
      <c r="A715" s="75">
        <v>44268.574305555558</v>
      </c>
      <c r="B715" s="74">
        <v>18.600000000000001</v>
      </c>
      <c r="C715" s="74">
        <v>25.4</v>
      </c>
      <c r="D715" s="74">
        <v>25.5</v>
      </c>
      <c r="E715" s="74">
        <v>51.5</v>
      </c>
      <c r="F715" s="74">
        <v>0</v>
      </c>
      <c r="G715" s="74">
        <v>25.3</v>
      </c>
      <c r="H715" s="74">
        <v>20.6</v>
      </c>
      <c r="I715" s="74">
        <v>20.6</v>
      </c>
      <c r="J715" s="74">
        <v>0.91</v>
      </c>
      <c r="K715" s="74">
        <v>22.51</v>
      </c>
    </row>
    <row r="716" spans="1:11">
      <c r="A716" s="75">
        <v>44268.574999999997</v>
      </c>
      <c r="B716" s="74">
        <v>18.600000000000001</v>
      </c>
      <c r="C716" s="74">
        <v>25.4</v>
      </c>
      <c r="D716" s="74">
        <v>25.5</v>
      </c>
      <c r="E716" s="74">
        <v>51.5</v>
      </c>
      <c r="F716" s="74">
        <v>0</v>
      </c>
      <c r="G716" s="74">
        <v>25.3</v>
      </c>
      <c r="H716" s="74">
        <v>20.6</v>
      </c>
      <c r="I716" s="74">
        <v>20.6</v>
      </c>
      <c r="J716" s="74">
        <v>0.91</v>
      </c>
      <c r="K716" s="74">
        <v>22.51</v>
      </c>
    </row>
    <row r="717" spans="1:11">
      <c r="A717" s="75">
        <v>44268.575694444444</v>
      </c>
      <c r="B717" s="74">
        <v>18.600000000000001</v>
      </c>
      <c r="C717" s="74">
        <v>25.4</v>
      </c>
      <c r="D717" s="74">
        <v>25.5</v>
      </c>
      <c r="E717" s="74">
        <v>51.4</v>
      </c>
      <c r="F717" s="74">
        <v>0</v>
      </c>
      <c r="G717" s="74">
        <v>25.3</v>
      </c>
      <c r="H717" s="74">
        <v>20.6</v>
      </c>
      <c r="I717" s="74">
        <v>20.6</v>
      </c>
      <c r="J717" s="74">
        <v>0.91</v>
      </c>
      <c r="K717" s="74">
        <v>22.48</v>
      </c>
    </row>
    <row r="718" spans="1:11">
      <c r="A718" s="75">
        <v>44268.576388888891</v>
      </c>
      <c r="B718" s="74">
        <v>18.600000000000001</v>
      </c>
      <c r="C718" s="74">
        <v>25.3</v>
      </c>
      <c r="D718" s="74">
        <v>25.5</v>
      </c>
      <c r="E718" s="74">
        <v>51.3</v>
      </c>
      <c r="F718" s="74">
        <v>0.01</v>
      </c>
      <c r="G718" s="74">
        <v>25.3</v>
      </c>
      <c r="H718" s="74">
        <v>20.6</v>
      </c>
      <c r="I718" s="74">
        <v>20.6</v>
      </c>
      <c r="J718" s="74">
        <v>0.91</v>
      </c>
      <c r="K718" s="74">
        <v>22.46</v>
      </c>
    </row>
    <row r="719" spans="1:11">
      <c r="A719" s="75">
        <v>44268.57708333333</v>
      </c>
      <c r="B719" s="74">
        <v>18.600000000000001</v>
      </c>
      <c r="C719" s="74">
        <v>25.3</v>
      </c>
      <c r="D719" s="74">
        <v>25.4</v>
      </c>
      <c r="E719" s="74">
        <v>51.5</v>
      </c>
      <c r="F719" s="74">
        <v>0.02</v>
      </c>
      <c r="G719" s="74">
        <v>25.3</v>
      </c>
      <c r="H719" s="74">
        <v>20.6</v>
      </c>
      <c r="I719" s="74">
        <v>20.6</v>
      </c>
      <c r="J719" s="74">
        <v>0.9</v>
      </c>
      <c r="K719" s="74">
        <v>22.03</v>
      </c>
    </row>
    <row r="720" spans="1:11">
      <c r="A720" s="75">
        <v>44268.577777777777</v>
      </c>
      <c r="B720" s="74">
        <v>18.600000000000001</v>
      </c>
      <c r="C720" s="74">
        <v>25.3</v>
      </c>
      <c r="D720" s="74">
        <v>25.5</v>
      </c>
      <c r="E720" s="74">
        <v>51.5</v>
      </c>
      <c r="F720" s="74">
        <v>0</v>
      </c>
      <c r="G720" s="74">
        <v>25.3</v>
      </c>
      <c r="H720" s="74">
        <v>20.6</v>
      </c>
      <c r="I720" s="74">
        <v>20.6</v>
      </c>
      <c r="J720" s="74">
        <v>0.91</v>
      </c>
      <c r="K720" s="74">
        <v>22.51</v>
      </c>
    </row>
    <row r="721" spans="1:11">
      <c r="A721" s="75">
        <v>44268.578472222223</v>
      </c>
      <c r="B721" s="74">
        <v>18.5</v>
      </c>
      <c r="C721" s="74">
        <v>25.3</v>
      </c>
      <c r="D721" s="74">
        <v>25.4</v>
      </c>
      <c r="E721" s="74">
        <v>50.8</v>
      </c>
      <c r="F721" s="74">
        <v>0.04</v>
      </c>
      <c r="G721" s="74">
        <v>25.2</v>
      </c>
      <c r="H721" s="74">
        <v>20.5</v>
      </c>
      <c r="I721" s="74">
        <v>20.6</v>
      </c>
      <c r="J721" s="74">
        <v>0.88</v>
      </c>
      <c r="K721" s="74">
        <v>21.46</v>
      </c>
    </row>
    <row r="722" spans="1:11">
      <c r="A722" s="75">
        <v>44268.57916666667</v>
      </c>
      <c r="B722" s="74">
        <v>18.5</v>
      </c>
      <c r="C722" s="74">
        <v>25.3</v>
      </c>
      <c r="D722" s="74">
        <v>25.5</v>
      </c>
      <c r="E722" s="74">
        <v>51</v>
      </c>
      <c r="F722" s="74">
        <v>0</v>
      </c>
      <c r="G722" s="74">
        <v>25.2</v>
      </c>
      <c r="H722" s="74">
        <v>20.5</v>
      </c>
      <c r="I722" s="74">
        <v>20.6</v>
      </c>
      <c r="J722" s="74">
        <v>0.9</v>
      </c>
      <c r="K722" s="74">
        <v>21.98</v>
      </c>
    </row>
    <row r="723" spans="1:11">
      <c r="A723" s="75">
        <v>44268.579861111109</v>
      </c>
      <c r="B723" s="74">
        <v>18.600000000000001</v>
      </c>
      <c r="C723" s="74">
        <v>25.3</v>
      </c>
      <c r="D723" s="74">
        <v>25.5</v>
      </c>
      <c r="E723" s="74">
        <v>51.1</v>
      </c>
      <c r="F723" s="74">
        <v>0.03</v>
      </c>
      <c r="G723" s="74">
        <v>25.3</v>
      </c>
      <c r="H723" s="74">
        <v>20.6</v>
      </c>
      <c r="I723" s="74">
        <v>20.6</v>
      </c>
      <c r="J723" s="74">
        <v>0.91</v>
      </c>
      <c r="K723" s="74">
        <v>22.4</v>
      </c>
    </row>
    <row r="724" spans="1:11">
      <c r="A724" s="75">
        <v>44268.580555555556</v>
      </c>
      <c r="B724" s="74">
        <v>18.600000000000001</v>
      </c>
      <c r="C724" s="74">
        <v>25.3</v>
      </c>
      <c r="D724" s="74">
        <v>25.4</v>
      </c>
      <c r="E724" s="74">
        <v>51.5</v>
      </c>
      <c r="F724" s="74">
        <v>0</v>
      </c>
      <c r="G724" s="74">
        <v>25.2</v>
      </c>
      <c r="H724" s="74">
        <v>20.6</v>
      </c>
      <c r="I724" s="74">
        <v>20.6</v>
      </c>
      <c r="J724" s="74">
        <v>0.89</v>
      </c>
      <c r="K724" s="74">
        <v>21.65</v>
      </c>
    </row>
    <row r="725" spans="1:11">
      <c r="A725" s="75">
        <v>44268.581250000003</v>
      </c>
      <c r="B725" s="74">
        <v>18.600000000000001</v>
      </c>
      <c r="C725" s="74">
        <v>25.3</v>
      </c>
      <c r="D725" s="74">
        <v>25.4</v>
      </c>
      <c r="E725" s="74">
        <v>51.5</v>
      </c>
      <c r="F725" s="74">
        <v>0</v>
      </c>
      <c r="G725" s="74">
        <v>25.2</v>
      </c>
      <c r="H725" s="74">
        <v>20.6</v>
      </c>
      <c r="I725" s="74">
        <v>20.6</v>
      </c>
      <c r="J725" s="74">
        <v>0.89</v>
      </c>
      <c r="K725" s="74">
        <v>21.65</v>
      </c>
    </row>
    <row r="726" spans="1:11">
      <c r="A726" s="75">
        <v>44268.581944444442</v>
      </c>
      <c r="B726" s="74">
        <v>18.600000000000001</v>
      </c>
      <c r="C726" s="74">
        <v>25.2</v>
      </c>
      <c r="D726" s="74">
        <v>25.4</v>
      </c>
      <c r="E726" s="74">
        <v>51.8</v>
      </c>
      <c r="F726" s="74">
        <v>0</v>
      </c>
      <c r="G726" s="74">
        <v>25.2</v>
      </c>
      <c r="H726" s="74">
        <v>20.6</v>
      </c>
      <c r="I726" s="74">
        <v>20.6</v>
      </c>
      <c r="J726" s="74">
        <v>0.89</v>
      </c>
      <c r="K726" s="74">
        <v>21.73</v>
      </c>
    </row>
    <row r="727" spans="1:11">
      <c r="A727" s="75">
        <v>44268.582638888889</v>
      </c>
      <c r="B727" s="74">
        <v>18.7</v>
      </c>
      <c r="C727" s="74">
        <v>25.3</v>
      </c>
      <c r="D727" s="74">
        <v>25.4</v>
      </c>
      <c r="E727" s="74">
        <v>52</v>
      </c>
      <c r="F727" s="74">
        <v>0</v>
      </c>
      <c r="G727" s="74">
        <v>25.2</v>
      </c>
      <c r="H727" s="74">
        <v>20.7</v>
      </c>
      <c r="I727" s="74">
        <v>20.7</v>
      </c>
      <c r="J727" s="74">
        <v>0.89</v>
      </c>
      <c r="K727" s="74">
        <v>21.78</v>
      </c>
    </row>
    <row r="728" spans="1:11">
      <c r="A728" s="75">
        <v>44268.583333333336</v>
      </c>
      <c r="B728" s="74">
        <v>18.600000000000001</v>
      </c>
      <c r="C728" s="74">
        <v>25.3</v>
      </c>
      <c r="D728" s="74">
        <v>25.5</v>
      </c>
      <c r="E728" s="74">
        <v>51.6</v>
      </c>
      <c r="F728" s="74">
        <v>0</v>
      </c>
      <c r="G728" s="74">
        <v>25.2</v>
      </c>
      <c r="H728" s="74">
        <v>20.6</v>
      </c>
      <c r="I728" s="74">
        <v>20.6</v>
      </c>
      <c r="J728" s="74">
        <v>0.9</v>
      </c>
      <c r="K728" s="74">
        <v>22.15</v>
      </c>
    </row>
    <row r="729" spans="1:11">
      <c r="A729" s="75">
        <v>44268.584027777775</v>
      </c>
      <c r="B729" s="74">
        <v>18.600000000000001</v>
      </c>
      <c r="C729" s="74">
        <v>25.3</v>
      </c>
      <c r="D729" s="74">
        <v>25.5</v>
      </c>
      <c r="E729" s="74">
        <v>51.5</v>
      </c>
      <c r="F729" s="74">
        <v>0</v>
      </c>
      <c r="G729" s="74">
        <v>25.2</v>
      </c>
      <c r="H729" s="74">
        <v>20.6</v>
      </c>
      <c r="I729" s="74">
        <v>20.6</v>
      </c>
      <c r="J729" s="74">
        <v>0.9</v>
      </c>
      <c r="K729" s="74">
        <v>22.12</v>
      </c>
    </row>
    <row r="730" spans="1:11">
      <c r="A730" s="75">
        <v>44268.584722222222</v>
      </c>
      <c r="B730" s="74">
        <v>18.3</v>
      </c>
      <c r="C730" s="74">
        <v>25.3</v>
      </c>
      <c r="D730" s="74">
        <v>25.5</v>
      </c>
      <c r="E730" s="74">
        <v>49.8</v>
      </c>
      <c r="F730" s="74">
        <v>0</v>
      </c>
      <c r="G730" s="74">
        <v>25.3</v>
      </c>
      <c r="H730" s="74">
        <v>20.399999999999999</v>
      </c>
      <c r="I730" s="74">
        <v>20.399999999999999</v>
      </c>
      <c r="J730" s="74">
        <v>0.9</v>
      </c>
      <c r="K730" s="74">
        <v>22.04</v>
      </c>
    </row>
    <row r="731" spans="1:11">
      <c r="A731" s="75">
        <v>44268.585416666669</v>
      </c>
      <c r="B731" s="74">
        <v>18.399999999999999</v>
      </c>
      <c r="C731" s="74">
        <v>25.3</v>
      </c>
      <c r="D731" s="74">
        <v>25.5</v>
      </c>
      <c r="E731" s="74">
        <v>50.2</v>
      </c>
      <c r="F731" s="74">
        <v>0</v>
      </c>
      <c r="G731" s="74">
        <v>25.3</v>
      </c>
      <c r="H731" s="74">
        <v>20.5</v>
      </c>
      <c r="I731" s="74">
        <v>20.5</v>
      </c>
      <c r="J731" s="74">
        <v>0.9</v>
      </c>
      <c r="K731" s="74">
        <v>22.15</v>
      </c>
    </row>
    <row r="732" spans="1:11">
      <c r="A732" s="75">
        <v>44268.586111111108</v>
      </c>
      <c r="B732" s="74">
        <v>18.600000000000001</v>
      </c>
      <c r="C732" s="74">
        <v>25.3</v>
      </c>
      <c r="D732" s="74">
        <v>25.5</v>
      </c>
      <c r="E732" s="74">
        <v>51.5</v>
      </c>
      <c r="F732" s="74">
        <v>0</v>
      </c>
      <c r="G732" s="74">
        <v>25.3</v>
      </c>
      <c r="H732" s="74">
        <v>20.6</v>
      </c>
      <c r="I732" s="74">
        <v>20.6</v>
      </c>
      <c r="J732" s="74">
        <v>0.91</v>
      </c>
      <c r="K732" s="74">
        <v>22.51</v>
      </c>
    </row>
    <row r="733" spans="1:11">
      <c r="A733" s="75">
        <v>44268.586805555555</v>
      </c>
      <c r="B733" s="74">
        <v>18.7</v>
      </c>
      <c r="C733" s="74">
        <v>25.3</v>
      </c>
      <c r="D733" s="74">
        <v>25.5</v>
      </c>
      <c r="E733" s="74">
        <v>52</v>
      </c>
      <c r="F733" s="74">
        <v>0</v>
      </c>
      <c r="G733" s="74">
        <v>25.3</v>
      </c>
      <c r="H733" s="74">
        <v>20.7</v>
      </c>
      <c r="I733" s="74">
        <v>20.7</v>
      </c>
      <c r="J733" s="74">
        <v>0.91</v>
      </c>
      <c r="K733" s="74">
        <v>22.65</v>
      </c>
    </row>
    <row r="734" spans="1:11">
      <c r="A734" s="75">
        <v>44268.587500000001</v>
      </c>
      <c r="B734" s="74">
        <v>18.7</v>
      </c>
      <c r="C734" s="74">
        <v>25.3</v>
      </c>
      <c r="D734" s="74">
        <v>25.4</v>
      </c>
      <c r="E734" s="74">
        <v>52.1</v>
      </c>
      <c r="F734" s="74">
        <v>0</v>
      </c>
      <c r="G734" s="74">
        <v>25.2</v>
      </c>
      <c r="H734" s="74">
        <v>20.7</v>
      </c>
      <c r="I734" s="74">
        <v>20.7</v>
      </c>
      <c r="J734" s="74">
        <v>0.89</v>
      </c>
      <c r="K734" s="74">
        <v>21.81</v>
      </c>
    </row>
    <row r="735" spans="1:11">
      <c r="A735" s="75">
        <v>44268.588194444441</v>
      </c>
      <c r="B735" s="74">
        <v>18.600000000000001</v>
      </c>
      <c r="C735" s="74">
        <v>25.3</v>
      </c>
      <c r="D735" s="74">
        <v>25.4</v>
      </c>
      <c r="E735" s="74">
        <v>52.1</v>
      </c>
      <c r="F735" s="74">
        <v>0</v>
      </c>
      <c r="G735" s="74">
        <v>25.2</v>
      </c>
      <c r="H735" s="74">
        <v>20.6</v>
      </c>
      <c r="I735" s="74">
        <v>20.6</v>
      </c>
      <c r="J735" s="74">
        <v>0.89</v>
      </c>
      <c r="K735" s="74">
        <v>21.81</v>
      </c>
    </row>
    <row r="736" spans="1:11">
      <c r="A736" s="75">
        <v>44268.588888888888</v>
      </c>
      <c r="B736" s="74">
        <v>18.7</v>
      </c>
      <c r="C736" s="74">
        <v>25.2</v>
      </c>
      <c r="D736" s="74">
        <v>25.3</v>
      </c>
      <c r="E736" s="74">
        <v>52.3</v>
      </c>
      <c r="F736" s="74">
        <v>0</v>
      </c>
      <c r="G736" s="74">
        <v>25.2</v>
      </c>
      <c r="H736" s="74">
        <v>20.7</v>
      </c>
      <c r="I736" s="74">
        <v>20.7</v>
      </c>
      <c r="J736" s="74">
        <v>0.88</v>
      </c>
      <c r="K736" s="74">
        <v>21.39</v>
      </c>
    </row>
    <row r="737" spans="1:11">
      <c r="A737" s="75">
        <v>44268.589583333334</v>
      </c>
      <c r="B737" s="74">
        <v>18.600000000000001</v>
      </c>
      <c r="C737" s="74">
        <v>25.2</v>
      </c>
      <c r="D737" s="74">
        <v>25.4</v>
      </c>
      <c r="E737" s="74">
        <v>52</v>
      </c>
      <c r="F737" s="74">
        <v>0</v>
      </c>
      <c r="G737" s="74">
        <v>25.2</v>
      </c>
      <c r="H737" s="74">
        <v>20.6</v>
      </c>
      <c r="I737" s="74">
        <v>20.6</v>
      </c>
      <c r="J737" s="74">
        <v>0.89</v>
      </c>
      <c r="K737" s="74">
        <v>21.78</v>
      </c>
    </row>
    <row r="738" spans="1:11">
      <c r="A738" s="75">
        <v>44268.590277777781</v>
      </c>
      <c r="B738" s="74">
        <v>18.600000000000001</v>
      </c>
      <c r="C738" s="74">
        <v>25.2</v>
      </c>
      <c r="D738" s="74">
        <v>25.4</v>
      </c>
      <c r="E738" s="74">
        <v>51.7</v>
      </c>
      <c r="F738" s="74">
        <v>0</v>
      </c>
      <c r="G738" s="74">
        <v>25.2</v>
      </c>
      <c r="H738" s="74">
        <v>20.6</v>
      </c>
      <c r="I738" s="74">
        <v>20.6</v>
      </c>
      <c r="J738" s="74">
        <v>0.89</v>
      </c>
      <c r="K738" s="74">
        <v>21.7</v>
      </c>
    </row>
    <row r="739" spans="1:11">
      <c r="A739" s="75">
        <v>44268.59097222222</v>
      </c>
      <c r="B739" s="74">
        <v>18.5</v>
      </c>
      <c r="C739" s="74">
        <v>25.2</v>
      </c>
      <c r="D739" s="74">
        <v>25.3</v>
      </c>
      <c r="E739" s="74">
        <v>51.7</v>
      </c>
      <c r="F739" s="74">
        <v>0</v>
      </c>
      <c r="G739" s="74">
        <v>25.2</v>
      </c>
      <c r="H739" s="74">
        <v>20.5</v>
      </c>
      <c r="I739" s="74">
        <v>20.5</v>
      </c>
      <c r="J739" s="74">
        <v>0.88</v>
      </c>
      <c r="K739" s="74">
        <v>21.23</v>
      </c>
    </row>
    <row r="740" spans="1:11">
      <c r="A740" s="75">
        <v>44268.591666666667</v>
      </c>
      <c r="B740" s="74">
        <v>18.5</v>
      </c>
      <c r="C740" s="74">
        <v>25.2</v>
      </c>
      <c r="D740" s="74">
        <v>25.3</v>
      </c>
      <c r="E740" s="74">
        <v>51.9</v>
      </c>
      <c r="F740" s="74">
        <v>0</v>
      </c>
      <c r="G740" s="74">
        <v>25.1</v>
      </c>
      <c r="H740" s="74">
        <v>20.5</v>
      </c>
      <c r="I740" s="74">
        <v>20.5</v>
      </c>
      <c r="J740" s="74">
        <v>0.87</v>
      </c>
      <c r="K740" s="74">
        <v>20.91</v>
      </c>
    </row>
    <row r="741" spans="1:11">
      <c r="A741" s="75">
        <v>44268.592361111114</v>
      </c>
      <c r="B741" s="74">
        <v>18.5</v>
      </c>
      <c r="C741" s="74">
        <v>25.1</v>
      </c>
      <c r="D741" s="74">
        <v>25.3</v>
      </c>
      <c r="E741" s="74">
        <v>52.2</v>
      </c>
      <c r="F741" s="74">
        <v>0.03</v>
      </c>
      <c r="G741" s="74">
        <v>25.1</v>
      </c>
      <c r="H741" s="74">
        <v>20.5</v>
      </c>
      <c r="I741" s="74">
        <v>20.5</v>
      </c>
      <c r="J741" s="74">
        <v>0.87</v>
      </c>
      <c r="K741" s="74">
        <v>20.99</v>
      </c>
    </row>
    <row r="742" spans="1:11">
      <c r="A742" s="75">
        <v>44268.593055555553</v>
      </c>
      <c r="B742" s="74">
        <v>18.5</v>
      </c>
      <c r="C742" s="74">
        <v>25.1</v>
      </c>
      <c r="D742" s="74">
        <v>25.3</v>
      </c>
      <c r="E742" s="74">
        <v>51.8</v>
      </c>
      <c r="F742" s="74">
        <v>0</v>
      </c>
      <c r="G742" s="74">
        <v>25.1</v>
      </c>
      <c r="H742" s="74">
        <v>20.5</v>
      </c>
      <c r="I742" s="74">
        <v>20.5</v>
      </c>
      <c r="J742" s="74">
        <v>0.87</v>
      </c>
      <c r="K742" s="74">
        <v>20.88</v>
      </c>
    </row>
    <row r="743" spans="1:11">
      <c r="A743" s="75">
        <v>44268.59375</v>
      </c>
      <c r="B743" s="74">
        <v>18.399999999999999</v>
      </c>
      <c r="C743" s="74">
        <v>25.1</v>
      </c>
      <c r="D743" s="74">
        <v>25.2</v>
      </c>
      <c r="E743" s="74">
        <v>51.6</v>
      </c>
      <c r="F743" s="74">
        <v>0</v>
      </c>
      <c r="G743" s="74">
        <v>25</v>
      </c>
      <c r="H743" s="74">
        <v>20.399999999999999</v>
      </c>
      <c r="I743" s="74">
        <v>20.399999999999999</v>
      </c>
      <c r="J743" s="74">
        <v>0.84</v>
      </c>
      <c r="K743" s="74">
        <v>20</v>
      </c>
    </row>
    <row r="744" spans="1:11">
      <c r="A744" s="75">
        <v>44268.594444444447</v>
      </c>
      <c r="B744" s="74">
        <v>18.399999999999999</v>
      </c>
      <c r="C744" s="74">
        <v>25.1</v>
      </c>
      <c r="D744" s="74">
        <v>25.2</v>
      </c>
      <c r="E744" s="74">
        <v>51.8</v>
      </c>
      <c r="F744" s="74">
        <v>0</v>
      </c>
      <c r="G744" s="74">
        <v>25</v>
      </c>
      <c r="H744" s="74">
        <v>20.399999999999999</v>
      </c>
      <c r="I744" s="74">
        <v>20.399999999999999</v>
      </c>
      <c r="J744" s="74">
        <v>0.84</v>
      </c>
      <c r="K744" s="74">
        <v>20.059999999999999</v>
      </c>
    </row>
    <row r="745" spans="1:11">
      <c r="A745" s="75">
        <v>44268.595138888886</v>
      </c>
      <c r="B745" s="74">
        <v>18.399999999999999</v>
      </c>
      <c r="C745" s="74">
        <v>25</v>
      </c>
      <c r="D745" s="74">
        <v>25.2</v>
      </c>
      <c r="E745" s="74">
        <v>52.1</v>
      </c>
      <c r="F745" s="74">
        <v>0</v>
      </c>
      <c r="G745" s="74">
        <v>25</v>
      </c>
      <c r="H745" s="74">
        <v>20.399999999999999</v>
      </c>
      <c r="I745" s="74">
        <v>20.399999999999999</v>
      </c>
      <c r="J745" s="74">
        <v>0.85</v>
      </c>
      <c r="K745" s="74">
        <v>20.13</v>
      </c>
    </row>
    <row r="746" spans="1:11">
      <c r="A746" s="75">
        <v>44268.595833333333</v>
      </c>
      <c r="B746" s="74">
        <v>18.5</v>
      </c>
      <c r="C746" s="74">
        <v>25</v>
      </c>
      <c r="D746" s="74">
        <v>25.1</v>
      </c>
      <c r="E746" s="74">
        <v>52.3</v>
      </c>
      <c r="F746" s="74">
        <v>0</v>
      </c>
      <c r="G746" s="74">
        <v>25</v>
      </c>
      <c r="H746" s="74">
        <v>20.5</v>
      </c>
      <c r="I746" s="74">
        <v>20.5</v>
      </c>
      <c r="J746" s="74">
        <v>0.84</v>
      </c>
      <c r="K746" s="74">
        <v>19.73</v>
      </c>
    </row>
    <row r="747" spans="1:11">
      <c r="A747" s="75">
        <v>44268.59652777778</v>
      </c>
      <c r="B747" s="74">
        <v>18.399999999999999</v>
      </c>
      <c r="C747" s="74">
        <v>25</v>
      </c>
      <c r="D747" s="74">
        <v>25.2</v>
      </c>
      <c r="E747" s="74">
        <v>51.9</v>
      </c>
      <c r="F747" s="74">
        <v>0.01</v>
      </c>
      <c r="G747" s="74">
        <v>24.9</v>
      </c>
      <c r="H747" s="74">
        <v>20.399999999999999</v>
      </c>
      <c r="I747" s="74">
        <v>20.399999999999999</v>
      </c>
      <c r="J747" s="74">
        <v>0.84</v>
      </c>
      <c r="K747" s="74">
        <v>19.72</v>
      </c>
    </row>
    <row r="748" spans="1:11">
      <c r="A748" s="75">
        <v>44268.597222222219</v>
      </c>
      <c r="B748" s="74">
        <v>18.399999999999999</v>
      </c>
      <c r="C748" s="74">
        <v>25</v>
      </c>
      <c r="D748" s="74">
        <v>25.2</v>
      </c>
      <c r="E748" s="74">
        <v>51.9</v>
      </c>
      <c r="F748" s="74">
        <v>0</v>
      </c>
      <c r="G748" s="74">
        <v>24.9</v>
      </c>
      <c r="H748" s="74">
        <v>20.399999999999999</v>
      </c>
      <c r="I748" s="74">
        <v>20.399999999999999</v>
      </c>
      <c r="J748" s="74">
        <v>0.84</v>
      </c>
      <c r="K748" s="74">
        <v>19.72</v>
      </c>
    </row>
    <row r="749" spans="1:11">
      <c r="A749" s="75">
        <v>44268.597916666666</v>
      </c>
      <c r="B749" s="74">
        <v>18.5</v>
      </c>
      <c r="C749" s="74">
        <v>25</v>
      </c>
      <c r="D749" s="74">
        <v>25.2</v>
      </c>
      <c r="E749" s="74">
        <v>51.8</v>
      </c>
      <c r="F749" s="74">
        <v>0.01</v>
      </c>
      <c r="G749" s="74">
        <v>24.9</v>
      </c>
      <c r="H749" s="74">
        <v>20.5</v>
      </c>
      <c r="I749" s="74">
        <v>20.5</v>
      </c>
      <c r="J749" s="74">
        <v>0.83</v>
      </c>
      <c r="K749" s="74">
        <v>19.690000000000001</v>
      </c>
    </row>
    <row r="750" spans="1:11">
      <c r="A750" s="75">
        <v>44268.598611111112</v>
      </c>
      <c r="B750" s="74">
        <v>18.399999999999999</v>
      </c>
      <c r="C750" s="74">
        <v>25.1</v>
      </c>
      <c r="D750" s="74">
        <v>25.3</v>
      </c>
      <c r="E750" s="74">
        <v>51.5</v>
      </c>
      <c r="F750" s="74">
        <v>0</v>
      </c>
      <c r="G750" s="74">
        <v>25</v>
      </c>
      <c r="H750" s="74">
        <v>20.399999999999999</v>
      </c>
      <c r="I750" s="74">
        <v>20.399999999999999</v>
      </c>
      <c r="J750" s="74">
        <v>0.86</v>
      </c>
      <c r="K750" s="74">
        <v>20.43</v>
      </c>
    </row>
    <row r="751" spans="1:11">
      <c r="A751" s="75">
        <v>44268.599305555559</v>
      </c>
      <c r="B751" s="74">
        <v>18.399999999999999</v>
      </c>
      <c r="C751" s="74">
        <v>25.1</v>
      </c>
      <c r="D751" s="74">
        <v>25.3</v>
      </c>
      <c r="E751" s="74">
        <v>51.4</v>
      </c>
      <c r="F751" s="74">
        <v>0.03</v>
      </c>
      <c r="G751" s="74">
        <v>25</v>
      </c>
      <c r="H751" s="74">
        <v>20.399999999999999</v>
      </c>
      <c r="I751" s="74">
        <v>20.399999999999999</v>
      </c>
      <c r="J751" s="74">
        <v>0.85</v>
      </c>
      <c r="K751" s="74">
        <v>20.41</v>
      </c>
    </row>
    <row r="752" spans="1:11">
      <c r="A752" s="75">
        <v>44268.6</v>
      </c>
      <c r="B752" s="74">
        <v>18.5</v>
      </c>
      <c r="C752" s="74">
        <v>25.1</v>
      </c>
      <c r="D752" s="74">
        <v>25.3</v>
      </c>
      <c r="E752" s="74">
        <v>51.3</v>
      </c>
      <c r="F752" s="74">
        <v>0</v>
      </c>
      <c r="G752" s="74">
        <v>25</v>
      </c>
      <c r="H752" s="74">
        <v>20.5</v>
      </c>
      <c r="I752" s="74">
        <v>20.5</v>
      </c>
      <c r="J752" s="74">
        <v>0.85</v>
      </c>
      <c r="K752" s="74">
        <v>20.38</v>
      </c>
    </row>
    <row r="753" spans="1:11">
      <c r="A753" s="75">
        <v>44268.600694444445</v>
      </c>
      <c r="B753" s="74">
        <v>18.5</v>
      </c>
      <c r="C753" s="74">
        <v>25.1</v>
      </c>
      <c r="D753" s="74">
        <v>25.4</v>
      </c>
      <c r="E753" s="74">
        <v>51.4</v>
      </c>
      <c r="F753" s="74">
        <v>0</v>
      </c>
      <c r="G753" s="74">
        <v>25</v>
      </c>
      <c r="H753" s="74">
        <v>20.5</v>
      </c>
      <c r="I753" s="74">
        <v>20.5</v>
      </c>
      <c r="J753" s="74">
        <v>0.87</v>
      </c>
      <c r="K753" s="74">
        <v>20.86</v>
      </c>
    </row>
    <row r="754" spans="1:11">
      <c r="A754" s="75">
        <v>44268.601388888892</v>
      </c>
      <c r="B754" s="74">
        <v>18.600000000000001</v>
      </c>
      <c r="C754" s="74">
        <v>25.2</v>
      </c>
      <c r="D754" s="74">
        <v>25.5</v>
      </c>
      <c r="E754" s="74">
        <v>51.2</v>
      </c>
      <c r="F754" s="74">
        <v>0</v>
      </c>
      <c r="G754" s="74">
        <v>25.2</v>
      </c>
      <c r="H754" s="74">
        <v>20.6</v>
      </c>
      <c r="I754" s="74">
        <v>20.6</v>
      </c>
      <c r="J754" s="74">
        <v>0.9</v>
      </c>
      <c r="K754" s="74">
        <v>22.04</v>
      </c>
    </row>
    <row r="755" spans="1:11">
      <c r="A755" s="75">
        <v>44268.602083333331</v>
      </c>
      <c r="B755" s="74">
        <v>18.5</v>
      </c>
      <c r="C755" s="74">
        <v>25.3</v>
      </c>
      <c r="D755" s="74">
        <v>25.5</v>
      </c>
      <c r="E755" s="74">
        <v>50.9</v>
      </c>
      <c r="F755" s="74">
        <v>0</v>
      </c>
      <c r="G755" s="74">
        <v>25.3</v>
      </c>
      <c r="H755" s="74">
        <v>20.5</v>
      </c>
      <c r="I755" s="74">
        <v>20.6</v>
      </c>
      <c r="J755" s="74">
        <v>0.91</v>
      </c>
      <c r="K755" s="74">
        <v>22.34</v>
      </c>
    </row>
    <row r="756" spans="1:11">
      <c r="A756" s="75">
        <v>44268.602777777778</v>
      </c>
      <c r="B756" s="74">
        <v>18.600000000000001</v>
      </c>
      <c r="C756" s="74">
        <v>25.4</v>
      </c>
      <c r="D756" s="74">
        <v>25.5</v>
      </c>
      <c r="E756" s="74">
        <v>50.9</v>
      </c>
      <c r="F756" s="74">
        <v>0</v>
      </c>
      <c r="G756" s="74">
        <v>25.3</v>
      </c>
      <c r="H756" s="74">
        <v>20.6</v>
      </c>
      <c r="I756" s="74">
        <v>20.7</v>
      </c>
      <c r="J756" s="74">
        <v>0.91</v>
      </c>
      <c r="K756" s="74">
        <v>22.34</v>
      </c>
    </row>
    <row r="757" spans="1:11">
      <c r="A757" s="75">
        <v>44268.603472222225</v>
      </c>
      <c r="B757" s="74">
        <v>18.5</v>
      </c>
      <c r="C757" s="74">
        <v>25.4</v>
      </c>
      <c r="D757" s="74">
        <v>25.5</v>
      </c>
      <c r="E757" s="74">
        <v>50.8</v>
      </c>
      <c r="F757" s="74">
        <v>0</v>
      </c>
      <c r="G757" s="74">
        <v>25.4</v>
      </c>
      <c r="H757" s="74">
        <v>20.6</v>
      </c>
      <c r="I757" s="74">
        <v>20.6</v>
      </c>
      <c r="J757" s="74">
        <v>0.92</v>
      </c>
      <c r="K757" s="74">
        <v>22.71</v>
      </c>
    </row>
    <row r="758" spans="1:11">
      <c r="A758" s="75">
        <v>44268.604166666664</v>
      </c>
      <c r="B758" s="74">
        <v>18.5</v>
      </c>
      <c r="C758" s="74">
        <v>25.4</v>
      </c>
      <c r="D758" s="74">
        <v>25.5</v>
      </c>
      <c r="E758" s="74">
        <v>50.9</v>
      </c>
      <c r="F758" s="74">
        <v>0</v>
      </c>
      <c r="G758" s="74">
        <v>25.4</v>
      </c>
      <c r="H758" s="74">
        <v>20.6</v>
      </c>
      <c r="I758" s="74">
        <v>20.6</v>
      </c>
      <c r="J758" s="74">
        <v>0.92</v>
      </c>
      <c r="K758" s="74">
        <v>22.74</v>
      </c>
    </row>
    <row r="759" spans="1:11">
      <c r="A759" s="75">
        <v>44268.604861111111</v>
      </c>
      <c r="B759" s="74">
        <v>18.5</v>
      </c>
      <c r="C759" s="74">
        <v>25.4</v>
      </c>
      <c r="D759" s="74">
        <v>25.4</v>
      </c>
      <c r="E759" s="74">
        <v>50.9</v>
      </c>
      <c r="F759" s="74">
        <v>0</v>
      </c>
      <c r="G759" s="74">
        <v>25.3</v>
      </c>
      <c r="H759" s="74">
        <v>20.6</v>
      </c>
      <c r="I759" s="74">
        <v>20.6</v>
      </c>
      <c r="J759" s="74">
        <v>0.89</v>
      </c>
      <c r="K759" s="74">
        <v>21.87</v>
      </c>
    </row>
    <row r="760" spans="1:11">
      <c r="A760" s="75">
        <v>44268.605555555558</v>
      </c>
      <c r="B760" s="74">
        <v>18.5</v>
      </c>
      <c r="C760" s="74">
        <v>25.3</v>
      </c>
      <c r="D760" s="74">
        <v>25.4</v>
      </c>
      <c r="E760" s="74">
        <v>51.1</v>
      </c>
      <c r="F760" s="74">
        <v>0</v>
      </c>
      <c r="G760" s="74">
        <v>25.3</v>
      </c>
      <c r="H760" s="74">
        <v>20.5</v>
      </c>
      <c r="I760" s="74">
        <v>20.6</v>
      </c>
      <c r="J760" s="74">
        <v>0.9</v>
      </c>
      <c r="K760" s="74">
        <v>21.92</v>
      </c>
    </row>
    <row r="761" spans="1:11">
      <c r="A761" s="75">
        <v>44268.606249999997</v>
      </c>
      <c r="B761" s="74">
        <v>18.5</v>
      </c>
      <c r="C761" s="74">
        <v>25.3</v>
      </c>
      <c r="D761" s="74">
        <v>25.4</v>
      </c>
      <c r="E761" s="74">
        <v>51.3</v>
      </c>
      <c r="F761" s="74">
        <v>0</v>
      </c>
      <c r="G761" s="74">
        <v>25.3</v>
      </c>
      <c r="H761" s="74">
        <v>20.5</v>
      </c>
      <c r="I761" s="74">
        <v>20.6</v>
      </c>
      <c r="J761" s="74">
        <v>0.9</v>
      </c>
      <c r="K761" s="74">
        <v>21.98</v>
      </c>
    </row>
    <row r="762" spans="1:11">
      <c r="A762" s="75">
        <v>44268.606944444444</v>
      </c>
      <c r="B762" s="74">
        <v>18.5</v>
      </c>
      <c r="C762" s="74">
        <v>25.3</v>
      </c>
      <c r="D762" s="74">
        <v>25.4</v>
      </c>
      <c r="E762" s="74">
        <v>51.3</v>
      </c>
      <c r="F762" s="74">
        <v>0</v>
      </c>
      <c r="G762" s="74">
        <v>25.2</v>
      </c>
      <c r="H762" s="74">
        <v>20.5</v>
      </c>
      <c r="I762" s="74">
        <v>20.5</v>
      </c>
      <c r="J762" s="74">
        <v>0.89</v>
      </c>
      <c r="K762" s="74">
        <v>21.59</v>
      </c>
    </row>
    <row r="763" spans="1:11">
      <c r="A763" s="75">
        <v>44268.607638888891</v>
      </c>
      <c r="B763" s="74">
        <v>18.5</v>
      </c>
      <c r="C763" s="74">
        <v>25.3</v>
      </c>
      <c r="D763" s="74">
        <v>25.4</v>
      </c>
      <c r="E763" s="74">
        <v>51.2</v>
      </c>
      <c r="F763" s="74">
        <v>0</v>
      </c>
      <c r="G763" s="74">
        <v>25.2</v>
      </c>
      <c r="H763" s="74">
        <v>20.5</v>
      </c>
      <c r="I763" s="74">
        <v>20.5</v>
      </c>
      <c r="J763" s="74">
        <v>0.89</v>
      </c>
      <c r="K763" s="74">
        <v>21.56</v>
      </c>
    </row>
    <row r="764" spans="1:11">
      <c r="A764" s="75">
        <v>44268.60833333333</v>
      </c>
      <c r="B764" s="74">
        <v>18.5</v>
      </c>
      <c r="C764" s="74">
        <v>25.3</v>
      </c>
      <c r="D764" s="74">
        <v>25.4</v>
      </c>
      <c r="E764" s="74">
        <v>51.3</v>
      </c>
      <c r="F764" s="74">
        <v>0</v>
      </c>
      <c r="G764" s="74">
        <v>25.2</v>
      </c>
      <c r="H764" s="74">
        <v>20.5</v>
      </c>
      <c r="I764" s="74">
        <v>20.5</v>
      </c>
      <c r="J764" s="74">
        <v>0.89</v>
      </c>
      <c r="K764" s="74">
        <v>21.59</v>
      </c>
    </row>
    <row r="765" spans="1:11">
      <c r="A765" s="75">
        <v>44268.609027777777</v>
      </c>
      <c r="B765" s="74">
        <v>18.5</v>
      </c>
      <c r="C765" s="74">
        <v>25.2</v>
      </c>
      <c r="D765" s="74">
        <v>25.4</v>
      </c>
      <c r="E765" s="74">
        <v>51.4</v>
      </c>
      <c r="F765" s="74">
        <v>0</v>
      </c>
      <c r="G765" s="74">
        <v>25.2</v>
      </c>
      <c r="H765" s="74">
        <v>20.5</v>
      </c>
      <c r="I765" s="74">
        <v>20.5</v>
      </c>
      <c r="J765" s="74">
        <v>0.89</v>
      </c>
      <c r="K765" s="74">
        <v>21.62</v>
      </c>
    </row>
    <row r="766" spans="1:11">
      <c r="A766" s="75">
        <v>44268.609722222223</v>
      </c>
      <c r="B766" s="74">
        <v>18.600000000000001</v>
      </c>
      <c r="C766" s="74">
        <v>25.2</v>
      </c>
      <c r="D766" s="74">
        <v>25.4</v>
      </c>
      <c r="E766" s="74">
        <v>51.9</v>
      </c>
      <c r="F766" s="74">
        <v>0</v>
      </c>
      <c r="G766" s="74">
        <v>25.2</v>
      </c>
      <c r="H766" s="74">
        <v>20.6</v>
      </c>
      <c r="I766" s="74">
        <v>20.6</v>
      </c>
      <c r="J766" s="74">
        <v>0.89</v>
      </c>
      <c r="K766" s="74">
        <v>21.76</v>
      </c>
    </row>
    <row r="767" spans="1:11">
      <c r="A767" s="75">
        <v>44268.61041666667</v>
      </c>
      <c r="B767" s="74">
        <v>18.5</v>
      </c>
      <c r="C767" s="74">
        <v>25.2</v>
      </c>
      <c r="D767" s="74">
        <v>25.4</v>
      </c>
      <c r="E767" s="74">
        <v>51.7</v>
      </c>
      <c r="F767" s="74">
        <v>0</v>
      </c>
      <c r="G767" s="74">
        <v>25.1</v>
      </c>
      <c r="H767" s="74">
        <v>20.5</v>
      </c>
      <c r="I767" s="74">
        <v>20.5</v>
      </c>
      <c r="J767" s="74">
        <v>0.88</v>
      </c>
      <c r="K767" s="74">
        <v>21.32</v>
      </c>
    </row>
    <row r="768" spans="1:11">
      <c r="A768" s="75">
        <v>44268.611111111109</v>
      </c>
      <c r="B768" s="74">
        <v>18.600000000000001</v>
      </c>
      <c r="C768" s="74">
        <v>25.2</v>
      </c>
      <c r="D768" s="74">
        <v>25.4</v>
      </c>
      <c r="E768" s="74">
        <v>51.5</v>
      </c>
      <c r="F768" s="74">
        <v>0</v>
      </c>
      <c r="G768" s="74">
        <v>25.1</v>
      </c>
      <c r="H768" s="74">
        <v>20.6</v>
      </c>
      <c r="I768" s="74">
        <v>20.6</v>
      </c>
      <c r="J768" s="74">
        <v>0.88</v>
      </c>
      <c r="K768" s="74">
        <v>21.27</v>
      </c>
    </row>
    <row r="769" spans="1:11">
      <c r="A769" s="75">
        <v>44268.611805555556</v>
      </c>
      <c r="B769" s="74">
        <v>18.5</v>
      </c>
      <c r="C769" s="74">
        <v>25.2</v>
      </c>
      <c r="D769" s="74">
        <v>25.4</v>
      </c>
      <c r="E769" s="74">
        <v>51.4</v>
      </c>
      <c r="F769" s="74">
        <v>0</v>
      </c>
      <c r="G769" s="74">
        <v>25.1</v>
      </c>
      <c r="H769" s="74">
        <v>20.5</v>
      </c>
      <c r="I769" s="74">
        <v>20.5</v>
      </c>
      <c r="J769" s="74">
        <v>0.88</v>
      </c>
      <c r="K769" s="74">
        <v>21.24</v>
      </c>
    </row>
    <row r="770" spans="1:11">
      <c r="A770" s="75">
        <v>44268.612500000003</v>
      </c>
      <c r="B770" s="74">
        <v>18.600000000000001</v>
      </c>
      <c r="C770" s="74">
        <v>25.2</v>
      </c>
      <c r="D770" s="74">
        <v>25.4</v>
      </c>
      <c r="E770" s="74">
        <v>51.5</v>
      </c>
      <c r="F770" s="74">
        <v>0</v>
      </c>
      <c r="G770" s="74">
        <v>25.1</v>
      </c>
      <c r="H770" s="74">
        <v>20.6</v>
      </c>
      <c r="I770" s="74">
        <v>20.6</v>
      </c>
      <c r="J770" s="74">
        <v>0.88</v>
      </c>
      <c r="K770" s="74">
        <v>21.27</v>
      </c>
    </row>
    <row r="771" spans="1:11">
      <c r="A771" s="75">
        <v>44268.613194444442</v>
      </c>
      <c r="B771" s="74">
        <v>18.600000000000001</v>
      </c>
      <c r="C771" s="74">
        <v>25.2</v>
      </c>
      <c r="D771" s="74">
        <v>25.4</v>
      </c>
      <c r="E771" s="74">
        <v>51.5</v>
      </c>
      <c r="F771" s="74">
        <v>0</v>
      </c>
      <c r="G771" s="74">
        <v>25.1</v>
      </c>
      <c r="H771" s="74">
        <v>20.6</v>
      </c>
      <c r="I771" s="74">
        <v>20.6</v>
      </c>
      <c r="J771" s="74">
        <v>0.88</v>
      </c>
      <c r="K771" s="74">
        <v>21.27</v>
      </c>
    </row>
    <row r="772" spans="1:11">
      <c r="A772" s="75">
        <v>44268.613888888889</v>
      </c>
      <c r="B772" s="74">
        <v>18.600000000000001</v>
      </c>
      <c r="C772" s="74">
        <v>25.2</v>
      </c>
      <c r="D772" s="74">
        <v>25.4</v>
      </c>
      <c r="E772" s="74">
        <v>51.6</v>
      </c>
      <c r="F772" s="74">
        <v>0</v>
      </c>
      <c r="G772" s="74">
        <v>25.1</v>
      </c>
      <c r="H772" s="74">
        <v>20.6</v>
      </c>
      <c r="I772" s="74">
        <v>20.6</v>
      </c>
      <c r="J772" s="74">
        <v>0.88</v>
      </c>
      <c r="K772" s="74">
        <v>21.29</v>
      </c>
    </row>
    <row r="773" spans="1:11">
      <c r="A773" s="75">
        <v>44268.614583333336</v>
      </c>
      <c r="B773" s="74">
        <v>18.5</v>
      </c>
      <c r="C773" s="74">
        <v>25.2</v>
      </c>
      <c r="D773" s="74">
        <v>25.4</v>
      </c>
      <c r="E773" s="74">
        <v>51.3</v>
      </c>
      <c r="F773" s="74">
        <v>0</v>
      </c>
      <c r="G773" s="74">
        <v>25.1</v>
      </c>
      <c r="H773" s="74">
        <v>20.5</v>
      </c>
      <c r="I773" s="74">
        <v>20.5</v>
      </c>
      <c r="J773" s="74">
        <v>0.88</v>
      </c>
      <c r="K773" s="74">
        <v>21.21</v>
      </c>
    </row>
    <row r="774" spans="1:11">
      <c r="A774" s="75">
        <v>44268.615277777775</v>
      </c>
      <c r="B774" s="74">
        <v>18.5</v>
      </c>
      <c r="C774" s="74">
        <v>25.2</v>
      </c>
      <c r="D774" s="74">
        <v>25.4</v>
      </c>
      <c r="E774" s="74">
        <v>51.2</v>
      </c>
      <c r="F774" s="74">
        <v>0</v>
      </c>
      <c r="G774" s="74">
        <v>25.1</v>
      </c>
      <c r="H774" s="74">
        <v>20.5</v>
      </c>
      <c r="I774" s="74">
        <v>20.5</v>
      </c>
      <c r="J774" s="74">
        <v>0.88</v>
      </c>
      <c r="K774" s="74">
        <v>21.19</v>
      </c>
    </row>
    <row r="775" spans="1:11">
      <c r="A775" s="75">
        <v>44268.615972222222</v>
      </c>
      <c r="B775" s="74">
        <v>18.5</v>
      </c>
      <c r="C775" s="74">
        <v>25.2</v>
      </c>
      <c r="D775" s="74">
        <v>25.4</v>
      </c>
      <c r="E775" s="74">
        <v>51.1</v>
      </c>
      <c r="F775" s="74">
        <v>0</v>
      </c>
      <c r="G775" s="74">
        <v>25.1</v>
      </c>
      <c r="H775" s="74">
        <v>20.5</v>
      </c>
      <c r="I775" s="74">
        <v>20.5</v>
      </c>
      <c r="J775" s="74">
        <v>0.87</v>
      </c>
      <c r="K775" s="74">
        <v>21.16</v>
      </c>
    </row>
    <row r="776" spans="1:11">
      <c r="A776" s="75">
        <v>44268.616666666669</v>
      </c>
      <c r="B776" s="74">
        <v>18.600000000000001</v>
      </c>
      <c r="C776" s="74">
        <v>25.2</v>
      </c>
      <c r="D776" s="74">
        <v>25.4</v>
      </c>
      <c r="E776" s="74">
        <v>51.5</v>
      </c>
      <c r="F776" s="74">
        <v>0</v>
      </c>
      <c r="G776" s="74">
        <v>25.1</v>
      </c>
      <c r="H776" s="74">
        <v>20.6</v>
      </c>
      <c r="I776" s="74">
        <v>20.6</v>
      </c>
      <c r="J776" s="74">
        <v>0.88</v>
      </c>
      <c r="K776" s="74">
        <v>21.27</v>
      </c>
    </row>
    <row r="777" spans="1:11">
      <c r="A777" s="75">
        <v>44268.617361111108</v>
      </c>
      <c r="B777" s="74">
        <v>18.5</v>
      </c>
      <c r="C777" s="74">
        <v>25.2</v>
      </c>
      <c r="D777" s="74">
        <v>25.4</v>
      </c>
      <c r="E777" s="74">
        <v>51.4</v>
      </c>
      <c r="F777" s="74">
        <v>0</v>
      </c>
      <c r="G777" s="74">
        <v>25.1</v>
      </c>
      <c r="H777" s="74">
        <v>20.5</v>
      </c>
      <c r="I777" s="74">
        <v>20.5</v>
      </c>
      <c r="J777" s="74">
        <v>0.88</v>
      </c>
      <c r="K777" s="74">
        <v>21.24</v>
      </c>
    </row>
    <row r="778" spans="1:11">
      <c r="A778" s="75">
        <v>44268.618055555555</v>
      </c>
      <c r="B778" s="74">
        <v>18.600000000000001</v>
      </c>
      <c r="C778" s="74">
        <v>25.2</v>
      </c>
      <c r="D778" s="74">
        <v>25.4</v>
      </c>
      <c r="E778" s="74">
        <v>51.6</v>
      </c>
      <c r="F778" s="74">
        <v>0</v>
      </c>
      <c r="G778" s="74">
        <v>25.1</v>
      </c>
      <c r="H778" s="74">
        <v>20.6</v>
      </c>
      <c r="I778" s="74">
        <v>20.6</v>
      </c>
      <c r="J778" s="74">
        <v>0.88</v>
      </c>
      <c r="K778" s="74">
        <v>21.29</v>
      </c>
    </row>
    <row r="779" spans="1:11">
      <c r="A779" s="75">
        <v>44268.618750000001</v>
      </c>
      <c r="B779" s="74">
        <v>18.600000000000001</v>
      </c>
      <c r="C779" s="74">
        <v>25.2</v>
      </c>
      <c r="D779" s="74">
        <v>25.4</v>
      </c>
      <c r="E779" s="74">
        <v>51.5</v>
      </c>
      <c r="F779" s="74">
        <v>0.01</v>
      </c>
      <c r="G779" s="74">
        <v>25.1</v>
      </c>
      <c r="H779" s="74">
        <v>20.6</v>
      </c>
      <c r="I779" s="74">
        <v>20.6</v>
      </c>
      <c r="J779" s="74">
        <v>0.88</v>
      </c>
      <c r="K779" s="74">
        <v>21.27</v>
      </c>
    </row>
    <row r="780" spans="1:11">
      <c r="A780" s="75">
        <v>44268.619444444441</v>
      </c>
      <c r="B780" s="74">
        <v>18.600000000000001</v>
      </c>
      <c r="C780" s="74">
        <v>25.2</v>
      </c>
      <c r="D780" s="74">
        <v>25.4</v>
      </c>
      <c r="E780" s="74">
        <v>51.5</v>
      </c>
      <c r="F780" s="74">
        <v>0</v>
      </c>
      <c r="G780" s="74">
        <v>25.1</v>
      </c>
      <c r="H780" s="74">
        <v>20.6</v>
      </c>
      <c r="I780" s="74">
        <v>20.6</v>
      </c>
      <c r="J780" s="74">
        <v>0.88</v>
      </c>
      <c r="K780" s="74">
        <v>21.27</v>
      </c>
    </row>
    <row r="781" spans="1:11">
      <c r="A781" s="75">
        <v>44268.620138888888</v>
      </c>
      <c r="B781" s="74">
        <v>18.600000000000001</v>
      </c>
      <c r="C781" s="74">
        <v>25.2</v>
      </c>
      <c r="D781" s="74">
        <v>25.4</v>
      </c>
      <c r="E781" s="74">
        <v>51.5</v>
      </c>
      <c r="F781" s="74">
        <v>0.01</v>
      </c>
      <c r="G781" s="74">
        <v>25.1</v>
      </c>
      <c r="H781" s="74">
        <v>20.6</v>
      </c>
      <c r="I781" s="74">
        <v>20.6</v>
      </c>
      <c r="J781" s="74">
        <v>0.88</v>
      </c>
      <c r="K781" s="74">
        <v>21.27</v>
      </c>
    </row>
    <row r="782" spans="1:11">
      <c r="A782" s="75">
        <v>44268.620833333334</v>
      </c>
      <c r="B782" s="74">
        <v>18.600000000000001</v>
      </c>
      <c r="C782" s="74">
        <v>25.2</v>
      </c>
      <c r="D782" s="74">
        <v>25.4</v>
      </c>
      <c r="E782" s="74">
        <v>51.5</v>
      </c>
      <c r="F782" s="74">
        <v>0</v>
      </c>
      <c r="G782" s="74">
        <v>25.1</v>
      </c>
      <c r="H782" s="74">
        <v>20.6</v>
      </c>
      <c r="I782" s="74">
        <v>20.6</v>
      </c>
      <c r="J782" s="74">
        <v>0.88</v>
      </c>
      <c r="K782" s="74">
        <v>21.27</v>
      </c>
    </row>
    <row r="783" spans="1:11">
      <c r="A783" s="75">
        <v>44268.621527777781</v>
      </c>
      <c r="B783" s="74">
        <v>18.600000000000001</v>
      </c>
      <c r="C783" s="74">
        <v>25.2</v>
      </c>
      <c r="D783" s="74">
        <v>25.4</v>
      </c>
      <c r="E783" s="74">
        <v>51.6</v>
      </c>
      <c r="F783" s="74">
        <v>0</v>
      </c>
      <c r="G783" s="74">
        <v>25.1</v>
      </c>
      <c r="H783" s="74">
        <v>20.6</v>
      </c>
      <c r="I783" s="74">
        <v>20.6</v>
      </c>
      <c r="J783" s="74">
        <v>0.88</v>
      </c>
      <c r="K783" s="74">
        <v>21.29</v>
      </c>
    </row>
    <row r="784" spans="1:11">
      <c r="A784" s="75">
        <v>44268.62222222222</v>
      </c>
      <c r="B784" s="74">
        <v>18.600000000000001</v>
      </c>
      <c r="C784" s="74">
        <v>25.2</v>
      </c>
      <c r="D784" s="74">
        <v>25.4</v>
      </c>
      <c r="E784" s="74">
        <v>51.5</v>
      </c>
      <c r="F784" s="74">
        <v>0</v>
      </c>
      <c r="G784" s="74">
        <v>25.1</v>
      </c>
      <c r="H784" s="74">
        <v>20.6</v>
      </c>
      <c r="I784" s="74">
        <v>20.6</v>
      </c>
      <c r="J784" s="74">
        <v>0.88</v>
      </c>
      <c r="K784" s="74">
        <v>21.27</v>
      </c>
    </row>
    <row r="785" spans="1:11">
      <c r="A785" s="75">
        <v>44268.622916666667</v>
      </c>
      <c r="B785" s="74">
        <v>18.600000000000001</v>
      </c>
      <c r="C785" s="74">
        <v>25.2</v>
      </c>
      <c r="D785" s="74">
        <v>25.4</v>
      </c>
      <c r="E785" s="74">
        <v>51.4</v>
      </c>
      <c r="F785" s="74">
        <v>0</v>
      </c>
      <c r="G785" s="74">
        <v>25.1</v>
      </c>
      <c r="H785" s="74">
        <v>20.6</v>
      </c>
      <c r="I785" s="74">
        <v>20.6</v>
      </c>
      <c r="J785" s="74">
        <v>0.88</v>
      </c>
      <c r="K785" s="74">
        <v>21.24</v>
      </c>
    </row>
    <row r="786" spans="1:11">
      <c r="A786" s="75">
        <v>44268.623611111114</v>
      </c>
      <c r="B786" s="74">
        <v>18.600000000000001</v>
      </c>
      <c r="C786" s="74">
        <v>25.2</v>
      </c>
      <c r="D786" s="74">
        <v>25.4</v>
      </c>
      <c r="E786" s="74">
        <v>51.2</v>
      </c>
      <c r="F786" s="74">
        <v>0.01</v>
      </c>
      <c r="G786" s="74">
        <v>25.1</v>
      </c>
      <c r="H786" s="74">
        <v>20.6</v>
      </c>
      <c r="I786" s="74">
        <v>20.6</v>
      </c>
      <c r="J786" s="74">
        <v>0.88</v>
      </c>
      <c r="K786" s="74">
        <v>21.19</v>
      </c>
    </row>
    <row r="787" spans="1:11">
      <c r="A787" s="75">
        <v>44268.624305555553</v>
      </c>
      <c r="B787" s="74">
        <v>18.5</v>
      </c>
      <c r="C787" s="74">
        <v>25.2</v>
      </c>
      <c r="D787" s="74">
        <v>25.4</v>
      </c>
      <c r="E787" s="74">
        <v>51.6</v>
      </c>
      <c r="F787" s="74">
        <v>0.03</v>
      </c>
      <c r="G787" s="74">
        <v>25.1</v>
      </c>
      <c r="H787" s="74">
        <v>20.5</v>
      </c>
      <c r="I787" s="74">
        <v>20.5</v>
      </c>
      <c r="J787" s="74">
        <v>0.88</v>
      </c>
      <c r="K787" s="74">
        <v>21.29</v>
      </c>
    </row>
    <row r="788" spans="1:11">
      <c r="A788" s="75">
        <v>44268.625</v>
      </c>
      <c r="B788" s="74">
        <v>18.5</v>
      </c>
      <c r="C788" s="74">
        <v>25.2</v>
      </c>
      <c r="D788" s="74">
        <v>25.4</v>
      </c>
      <c r="E788" s="74">
        <v>51.1</v>
      </c>
      <c r="F788" s="74">
        <v>0</v>
      </c>
      <c r="G788" s="74">
        <v>25.1</v>
      </c>
      <c r="H788" s="74">
        <v>20.5</v>
      </c>
      <c r="I788" s="74">
        <v>20.5</v>
      </c>
      <c r="J788" s="74">
        <v>0.87</v>
      </c>
      <c r="K788" s="74">
        <v>21.16</v>
      </c>
    </row>
    <row r="789" spans="1:11">
      <c r="A789" s="75">
        <v>44268.625694444447</v>
      </c>
      <c r="B789" s="74">
        <v>18.399999999999999</v>
      </c>
      <c r="C789" s="74">
        <v>25.2</v>
      </c>
      <c r="D789" s="74">
        <v>25.4</v>
      </c>
      <c r="E789" s="74">
        <v>50.8</v>
      </c>
      <c r="F789" s="74">
        <v>0</v>
      </c>
      <c r="G789" s="74">
        <v>25.1</v>
      </c>
      <c r="H789" s="74">
        <v>20.399999999999999</v>
      </c>
      <c r="I789" s="74">
        <v>20.5</v>
      </c>
      <c r="J789" s="74">
        <v>0.87</v>
      </c>
      <c r="K789" s="74">
        <v>21.08</v>
      </c>
    </row>
    <row r="790" spans="1:11">
      <c r="A790" s="75">
        <v>44268.626388888886</v>
      </c>
      <c r="B790" s="74">
        <v>18.5</v>
      </c>
      <c r="C790" s="74">
        <v>25.2</v>
      </c>
      <c r="D790" s="74">
        <v>25.4</v>
      </c>
      <c r="E790" s="74">
        <v>51</v>
      </c>
      <c r="F790" s="74">
        <v>0</v>
      </c>
      <c r="G790" s="74">
        <v>25.1</v>
      </c>
      <c r="H790" s="74">
        <v>20.5</v>
      </c>
      <c r="I790" s="74">
        <v>20.5</v>
      </c>
      <c r="J790" s="74">
        <v>0.87</v>
      </c>
      <c r="K790" s="74">
        <v>21.13</v>
      </c>
    </row>
    <row r="791" spans="1:11">
      <c r="A791" s="75">
        <v>44268.627083333333</v>
      </c>
      <c r="B791" s="74">
        <v>18.5</v>
      </c>
      <c r="C791" s="74">
        <v>25.2</v>
      </c>
      <c r="D791" s="74">
        <v>25.4</v>
      </c>
      <c r="E791" s="74">
        <v>51.3</v>
      </c>
      <c r="F791" s="74">
        <v>0</v>
      </c>
      <c r="G791" s="74">
        <v>25.1</v>
      </c>
      <c r="H791" s="74">
        <v>20.5</v>
      </c>
      <c r="I791" s="74">
        <v>20.5</v>
      </c>
      <c r="J791" s="74">
        <v>0.88</v>
      </c>
      <c r="K791" s="74">
        <v>21.21</v>
      </c>
    </row>
    <row r="792" spans="1:11">
      <c r="A792" s="75">
        <v>44268.62777777778</v>
      </c>
      <c r="B792" s="74">
        <v>18.5</v>
      </c>
      <c r="C792" s="74">
        <v>25.2</v>
      </c>
      <c r="D792" s="74">
        <v>25.3</v>
      </c>
      <c r="E792" s="74">
        <v>51.6</v>
      </c>
      <c r="F792" s="74">
        <v>0</v>
      </c>
      <c r="G792" s="74">
        <v>25.1</v>
      </c>
      <c r="H792" s="74">
        <v>20.5</v>
      </c>
      <c r="I792" s="74">
        <v>20.5</v>
      </c>
      <c r="J792" s="74">
        <v>0.87</v>
      </c>
      <c r="K792" s="74">
        <v>20.83</v>
      </c>
    </row>
    <row r="793" spans="1:11">
      <c r="A793" s="75">
        <v>44268.628472222219</v>
      </c>
      <c r="B793" s="74">
        <v>18.600000000000001</v>
      </c>
      <c r="C793" s="74">
        <v>25.1</v>
      </c>
      <c r="D793" s="74">
        <v>25.3</v>
      </c>
      <c r="E793" s="74">
        <v>51.7</v>
      </c>
      <c r="F793" s="74">
        <v>0</v>
      </c>
      <c r="G793" s="74">
        <v>25.1</v>
      </c>
      <c r="H793" s="74">
        <v>20.6</v>
      </c>
      <c r="I793" s="74">
        <v>20.6</v>
      </c>
      <c r="J793" s="74">
        <v>0.87</v>
      </c>
      <c r="K793" s="74">
        <v>20.85</v>
      </c>
    </row>
    <row r="794" spans="1:11">
      <c r="A794" s="75">
        <v>44268.629166666666</v>
      </c>
      <c r="B794" s="74">
        <v>18.5</v>
      </c>
      <c r="C794" s="74">
        <v>25.1</v>
      </c>
      <c r="D794" s="74">
        <v>25.3</v>
      </c>
      <c r="E794" s="74">
        <v>51.8</v>
      </c>
      <c r="F794" s="74">
        <v>0</v>
      </c>
      <c r="G794" s="74">
        <v>25.1</v>
      </c>
      <c r="H794" s="74">
        <v>20.5</v>
      </c>
      <c r="I794" s="74">
        <v>20.5</v>
      </c>
      <c r="J794" s="74">
        <v>0.87</v>
      </c>
      <c r="K794" s="74">
        <v>20.88</v>
      </c>
    </row>
    <row r="795" spans="1:11">
      <c r="A795" s="75">
        <v>44268.629861111112</v>
      </c>
      <c r="B795" s="74">
        <v>18.5</v>
      </c>
      <c r="C795" s="74">
        <v>25.1</v>
      </c>
      <c r="D795" s="74">
        <v>25.3</v>
      </c>
      <c r="E795" s="74">
        <v>51.8</v>
      </c>
      <c r="F795" s="74">
        <v>0</v>
      </c>
      <c r="G795" s="74">
        <v>25</v>
      </c>
      <c r="H795" s="74">
        <v>20.5</v>
      </c>
      <c r="I795" s="74">
        <v>20.5</v>
      </c>
      <c r="J795" s="74">
        <v>0.86</v>
      </c>
      <c r="K795" s="74">
        <v>20.51</v>
      </c>
    </row>
    <row r="796" spans="1:11">
      <c r="A796" s="75">
        <v>44268.630555555559</v>
      </c>
      <c r="B796" s="74">
        <v>18.5</v>
      </c>
      <c r="C796" s="74">
        <v>25.1</v>
      </c>
      <c r="D796" s="74">
        <v>25.3</v>
      </c>
      <c r="E796" s="74">
        <v>51.5</v>
      </c>
      <c r="F796" s="74">
        <v>0</v>
      </c>
      <c r="G796" s="74">
        <v>25</v>
      </c>
      <c r="H796" s="74">
        <v>20.5</v>
      </c>
      <c r="I796" s="74">
        <v>20.5</v>
      </c>
      <c r="J796" s="74">
        <v>0.86</v>
      </c>
      <c r="K796" s="74">
        <v>20.43</v>
      </c>
    </row>
    <row r="797" spans="1:11">
      <c r="A797" s="75">
        <v>44268.631249999999</v>
      </c>
      <c r="B797" s="74">
        <v>18.399999999999999</v>
      </c>
      <c r="C797" s="74">
        <v>25.1</v>
      </c>
      <c r="D797" s="74">
        <v>25.3</v>
      </c>
      <c r="E797" s="74">
        <v>51</v>
      </c>
      <c r="F797" s="74">
        <v>0</v>
      </c>
      <c r="G797" s="74">
        <v>25</v>
      </c>
      <c r="H797" s="74">
        <v>20.399999999999999</v>
      </c>
      <c r="I797" s="74">
        <v>20.399999999999999</v>
      </c>
      <c r="J797" s="74">
        <v>0.85</v>
      </c>
      <c r="K797" s="74">
        <v>20.3</v>
      </c>
    </row>
    <row r="798" spans="1:11">
      <c r="A798" s="75">
        <v>44268.631944444445</v>
      </c>
      <c r="B798" s="74">
        <v>18.399999999999999</v>
      </c>
      <c r="C798" s="74">
        <v>25.1</v>
      </c>
      <c r="D798" s="74">
        <v>25.3</v>
      </c>
      <c r="E798" s="74">
        <v>51</v>
      </c>
      <c r="F798" s="74">
        <v>0</v>
      </c>
      <c r="G798" s="74">
        <v>25</v>
      </c>
      <c r="H798" s="74">
        <v>20.399999999999999</v>
      </c>
      <c r="I798" s="74">
        <v>20.399999999999999</v>
      </c>
      <c r="J798" s="74">
        <v>0.85</v>
      </c>
      <c r="K798" s="74">
        <v>20.3</v>
      </c>
    </row>
    <row r="799" spans="1:11">
      <c r="A799" s="75">
        <v>44268.632638888892</v>
      </c>
      <c r="B799" s="74">
        <v>18.399999999999999</v>
      </c>
      <c r="C799" s="74">
        <v>25.1</v>
      </c>
      <c r="D799" s="74">
        <v>25.3</v>
      </c>
      <c r="E799" s="74">
        <v>51</v>
      </c>
      <c r="F799" s="74">
        <v>0</v>
      </c>
      <c r="G799" s="74">
        <v>25</v>
      </c>
      <c r="H799" s="74">
        <v>20.399999999999999</v>
      </c>
      <c r="I799" s="74">
        <v>20.399999999999999</v>
      </c>
      <c r="J799" s="74">
        <v>0.85</v>
      </c>
      <c r="K799" s="74">
        <v>20.3</v>
      </c>
    </row>
    <row r="800" spans="1:11">
      <c r="A800" s="75">
        <v>44268.633333333331</v>
      </c>
      <c r="B800" s="74">
        <v>18.399999999999999</v>
      </c>
      <c r="C800" s="74">
        <v>25.1</v>
      </c>
      <c r="D800" s="74">
        <v>25.3</v>
      </c>
      <c r="E800" s="74">
        <v>51.1</v>
      </c>
      <c r="F800" s="74">
        <v>0</v>
      </c>
      <c r="G800" s="74">
        <v>25</v>
      </c>
      <c r="H800" s="74">
        <v>20.399999999999999</v>
      </c>
      <c r="I800" s="74">
        <v>20.399999999999999</v>
      </c>
      <c r="J800" s="74">
        <v>0.85</v>
      </c>
      <c r="K800" s="74">
        <v>20.329999999999998</v>
      </c>
    </row>
    <row r="801" spans="1:11">
      <c r="A801" s="75">
        <v>44268.634027777778</v>
      </c>
      <c r="B801" s="74">
        <v>18.399999999999999</v>
      </c>
      <c r="C801" s="74">
        <v>25.1</v>
      </c>
      <c r="D801" s="74">
        <v>25.3</v>
      </c>
      <c r="E801" s="74">
        <v>51.2</v>
      </c>
      <c r="F801" s="74">
        <v>0</v>
      </c>
      <c r="G801" s="74">
        <v>25</v>
      </c>
      <c r="H801" s="74">
        <v>20.399999999999999</v>
      </c>
      <c r="I801" s="74">
        <v>20.399999999999999</v>
      </c>
      <c r="J801" s="74">
        <v>0.85</v>
      </c>
      <c r="K801" s="74">
        <v>20.350000000000001</v>
      </c>
    </row>
    <row r="802" spans="1:11">
      <c r="A802" s="75">
        <v>44268.634722222225</v>
      </c>
      <c r="B802" s="74">
        <v>18.399999999999999</v>
      </c>
      <c r="C802" s="74">
        <v>25.1</v>
      </c>
      <c r="D802" s="74">
        <v>25.2</v>
      </c>
      <c r="E802" s="74">
        <v>51.2</v>
      </c>
      <c r="F802" s="74">
        <v>0</v>
      </c>
      <c r="G802" s="74">
        <v>25</v>
      </c>
      <c r="H802" s="74">
        <v>20.399999999999999</v>
      </c>
      <c r="I802" s="74">
        <v>20.399999999999999</v>
      </c>
      <c r="J802" s="74">
        <v>0.84</v>
      </c>
      <c r="K802" s="74">
        <v>19.899999999999999</v>
      </c>
    </row>
    <row r="803" spans="1:11">
      <c r="A803" s="75">
        <v>44268.635416666664</v>
      </c>
      <c r="B803" s="74">
        <v>18.3</v>
      </c>
      <c r="C803" s="74">
        <v>25</v>
      </c>
      <c r="D803" s="74">
        <v>25.2</v>
      </c>
      <c r="E803" s="74">
        <v>51.2</v>
      </c>
      <c r="F803" s="74">
        <v>0</v>
      </c>
      <c r="G803" s="74">
        <v>25</v>
      </c>
      <c r="H803" s="74">
        <v>20.3</v>
      </c>
      <c r="I803" s="74">
        <v>20.3</v>
      </c>
      <c r="J803" s="74">
        <v>0.84</v>
      </c>
      <c r="K803" s="74">
        <v>19.899999999999999</v>
      </c>
    </row>
    <row r="804" spans="1:11">
      <c r="A804" s="75">
        <v>44268.636111111111</v>
      </c>
      <c r="B804" s="74">
        <v>18.3</v>
      </c>
      <c r="C804" s="74">
        <v>25</v>
      </c>
      <c r="D804" s="74">
        <v>25.2</v>
      </c>
      <c r="E804" s="74">
        <v>50.9</v>
      </c>
      <c r="F804" s="74">
        <v>0</v>
      </c>
      <c r="G804" s="74">
        <v>24.9</v>
      </c>
      <c r="H804" s="74">
        <v>20.3</v>
      </c>
      <c r="I804" s="74">
        <v>20.3</v>
      </c>
      <c r="J804" s="74">
        <v>0.83</v>
      </c>
      <c r="K804" s="74">
        <v>19.47</v>
      </c>
    </row>
    <row r="805" spans="1:11">
      <c r="A805" s="75">
        <v>44268.636805555558</v>
      </c>
      <c r="B805" s="74">
        <v>18.2</v>
      </c>
      <c r="C805" s="74">
        <v>25</v>
      </c>
      <c r="D805" s="74">
        <v>25.1</v>
      </c>
      <c r="E805" s="74">
        <v>50.9</v>
      </c>
      <c r="F805" s="74">
        <v>0</v>
      </c>
      <c r="G805" s="74">
        <v>24.9</v>
      </c>
      <c r="H805" s="74">
        <v>20.2</v>
      </c>
      <c r="I805" s="74">
        <v>20.2</v>
      </c>
      <c r="J805" s="74">
        <v>0.82</v>
      </c>
      <c r="K805" s="74">
        <v>19.03</v>
      </c>
    </row>
    <row r="806" spans="1:11">
      <c r="A806" s="75">
        <v>44268.637499999997</v>
      </c>
      <c r="B806" s="74">
        <v>18.2</v>
      </c>
      <c r="C806" s="74">
        <v>24.9</v>
      </c>
      <c r="D806" s="74">
        <v>25.1</v>
      </c>
      <c r="E806" s="74">
        <v>50.9</v>
      </c>
      <c r="F806" s="74">
        <v>0</v>
      </c>
      <c r="G806" s="74">
        <v>24.9</v>
      </c>
      <c r="H806" s="74">
        <v>20.2</v>
      </c>
      <c r="I806" s="74">
        <v>20.2</v>
      </c>
      <c r="J806" s="74">
        <v>0.82</v>
      </c>
      <c r="K806" s="74">
        <v>19.03</v>
      </c>
    </row>
    <row r="807" spans="1:11">
      <c r="A807" s="75">
        <v>44268.638194444444</v>
      </c>
      <c r="B807" s="74">
        <v>18.2</v>
      </c>
      <c r="C807" s="74">
        <v>24.9</v>
      </c>
      <c r="D807" s="74">
        <v>25.1</v>
      </c>
      <c r="E807" s="74">
        <v>51.1</v>
      </c>
      <c r="F807" s="74">
        <v>0</v>
      </c>
      <c r="G807" s="74">
        <v>24.8</v>
      </c>
      <c r="H807" s="74">
        <v>20.2</v>
      </c>
      <c r="I807" s="74">
        <v>20.2</v>
      </c>
      <c r="J807" s="74">
        <v>0.81</v>
      </c>
      <c r="K807" s="74">
        <v>18.73</v>
      </c>
    </row>
    <row r="808" spans="1:11">
      <c r="A808" s="75">
        <v>44268.638888888891</v>
      </c>
      <c r="B808" s="74">
        <v>18.2</v>
      </c>
      <c r="C808" s="74">
        <v>24.9</v>
      </c>
      <c r="D808" s="74">
        <v>25.1</v>
      </c>
      <c r="E808" s="74">
        <v>51.2</v>
      </c>
      <c r="F808" s="74">
        <v>0</v>
      </c>
      <c r="G808" s="74">
        <v>24.8</v>
      </c>
      <c r="H808" s="74">
        <v>20.2</v>
      </c>
      <c r="I808" s="74">
        <v>20.2</v>
      </c>
      <c r="J808" s="74">
        <v>0.81</v>
      </c>
      <c r="K808" s="74">
        <v>18.75</v>
      </c>
    </row>
    <row r="809" spans="1:11">
      <c r="A809" s="75">
        <v>44268.63958333333</v>
      </c>
      <c r="B809" s="74">
        <v>18.2</v>
      </c>
      <c r="C809" s="74">
        <v>24.8</v>
      </c>
      <c r="D809" s="74">
        <v>25.1</v>
      </c>
      <c r="E809" s="74">
        <v>51.2</v>
      </c>
      <c r="F809" s="74">
        <v>0</v>
      </c>
      <c r="G809" s="74">
        <v>24.8</v>
      </c>
      <c r="H809" s="74">
        <v>20.2</v>
      </c>
      <c r="I809" s="74">
        <v>20.2</v>
      </c>
      <c r="J809" s="74">
        <v>0.81</v>
      </c>
      <c r="K809" s="74">
        <v>18.75</v>
      </c>
    </row>
    <row r="810" spans="1:11">
      <c r="A810" s="75">
        <v>44268.640277777777</v>
      </c>
      <c r="B810" s="74">
        <v>18.2</v>
      </c>
      <c r="C810" s="74">
        <v>24.8</v>
      </c>
      <c r="D810" s="74">
        <v>25</v>
      </c>
      <c r="E810" s="74">
        <v>51.2</v>
      </c>
      <c r="F810" s="74">
        <v>0</v>
      </c>
      <c r="G810" s="74">
        <v>24.7</v>
      </c>
      <c r="H810" s="74">
        <v>20.2</v>
      </c>
      <c r="I810" s="74">
        <v>20.2</v>
      </c>
      <c r="J810" s="74">
        <v>0.78</v>
      </c>
      <c r="K810" s="74">
        <v>17.989999999999998</v>
      </c>
    </row>
    <row r="811" spans="1:11">
      <c r="A811" s="75">
        <v>44268.640972222223</v>
      </c>
      <c r="B811" s="74">
        <v>18.3</v>
      </c>
      <c r="C811" s="74">
        <v>24.8</v>
      </c>
      <c r="D811" s="74">
        <v>25</v>
      </c>
      <c r="E811" s="74">
        <v>51.6</v>
      </c>
      <c r="F811" s="74">
        <v>0</v>
      </c>
      <c r="G811" s="74">
        <v>24.7</v>
      </c>
      <c r="H811" s="74">
        <v>20.3</v>
      </c>
      <c r="I811" s="74">
        <v>20.3</v>
      </c>
      <c r="J811" s="74">
        <v>0.79</v>
      </c>
      <c r="K811" s="74">
        <v>18.079999999999998</v>
      </c>
    </row>
    <row r="812" spans="1:11">
      <c r="A812" s="75">
        <v>44268.64166666667</v>
      </c>
      <c r="B812" s="74">
        <v>18.3</v>
      </c>
      <c r="C812" s="74">
        <v>24.8</v>
      </c>
      <c r="D812" s="74">
        <v>25.1</v>
      </c>
      <c r="E812" s="74">
        <v>51.4</v>
      </c>
      <c r="F812" s="74">
        <v>0</v>
      </c>
      <c r="G812" s="74">
        <v>24.7</v>
      </c>
      <c r="H812" s="74">
        <v>20.3</v>
      </c>
      <c r="I812" s="74">
        <v>20.3</v>
      </c>
      <c r="J812" s="74">
        <v>0.8</v>
      </c>
      <c r="K812" s="74">
        <v>18.46</v>
      </c>
    </row>
    <row r="813" spans="1:11">
      <c r="A813" s="75">
        <v>44268.642361111109</v>
      </c>
      <c r="B813" s="74">
        <v>18.3</v>
      </c>
      <c r="C813" s="74">
        <v>24.8</v>
      </c>
      <c r="D813" s="74">
        <v>25.1</v>
      </c>
      <c r="E813" s="74">
        <v>51.6</v>
      </c>
      <c r="F813" s="74">
        <v>0</v>
      </c>
      <c r="G813" s="74">
        <v>24.7</v>
      </c>
      <c r="H813" s="74">
        <v>20.3</v>
      </c>
      <c r="I813" s="74">
        <v>20.3</v>
      </c>
      <c r="J813" s="74">
        <v>0.8</v>
      </c>
      <c r="K813" s="74">
        <v>18.510000000000002</v>
      </c>
    </row>
    <row r="814" spans="1:11">
      <c r="A814" s="75">
        <v>44268.643055555556</v>
      </c>
      <c r="B814" s="74">
        <v>18.3</v>
      </c>
      <c r="C814" s="74">
        <v>24.9</v>
      </c>
      <c r="D814" s="74">
        <v>25.1</v>
      </c>
      <c r="E814" s="74">
        <v>51.4</v>
      </c>
      <c r="F814" s="74">
        <v>0</v>
      </c>
      <c r="G814" s="74">
        <v>24.8</v>
      </c>
      <c r="H814" s="74">
        <v>20.3</v>
      </c>
      <c r="I814" s="74">
        <v>20.3</v>
      </c>
      <c r="J814" s="74">
        <v>0.81</v>
      </c>
      <c r="K814" s="74">
        <v>18.8</v>
      </c>
    </row>
    <row r="815" spans="1:11">
      <c r="A815" s="75">
        <v>44268.643750000003</v>
      </c>
      <c r="B815" s="74">
        <v>18.3</v>
      </c>
      <c r="C815" s="74">
        <v>24.9</v>
      </c>
      <c r="D815" s="74">
        <v>25.1</v>
      </c>
      <c r="E815" s="74">
        <v>51.4</v>
      </c>
      <c r="F815" s="74">
        <v>0</v>
      </c>
      <c r="G815" s="74">
        <v>24.8</v>
      </c>
      <c r="H815" s="74">
        <v>20.3</v>
      </c>
      <c r="I815" s="74">
        <v>20.3</v>
      </c>
      <c r="J815" s="74">
        <v>0.81</v>
      </c>
      <c r="K815" s="74">
        <v>18.8</v>
      </c>
    </row>
    <row r="816" spans="1:11">
      <c r="A816" s="75">
        <v>44268.644444444442</v>
      </c>
      <c r="B816" s="74">
        <v>18.3</v>
      </c>
      <c r="C816" s="74">
        <v>24.9</v>
      </c>
      <c r="D816" s="74">
        <v>25.1</v>
      </c>
      <c r="E816" s="74">
        <v>51.3</v>
      </c>
      <c r="F816" s="74">
        <v>0</v>
      </c>
      <c r="G816" s="74">
        <v>24.8</v>
      </c>
      <c r="H816" s="74">
        <v>20.3</v>
      </c>
      <c r="I816" s="74">
        <v>20.3</v>
      </c>
      <c r="J816" s="74">
        <v>0.81</v>
      </c>
      <c r="K816" s="74">
        <v>18.78</v>
      </c>
    </row>
    <row r="817" spans="1:11">
      <c r="A817" s="75">
        <v>44268.645138888889</v>
      </c>
      <c r="B817" s="74">
        <v>18.3</v>
      </c>
      <c r="C817" s="74">
        <v>24.9</v>
      </c>
      <c r="D817" s="74">
        <v>25.1</v>
      </c>
      <c r="E817" s="74">
        <v>51.3</v>
      </c>
      <c r="F817" s="74">
        <v>0</v>
      </c>
      <c r="G817" s="74">
        <v>24.8</v>
      </c>
      <c r="H817" s="74">
        <v>20.3</v>
      </c>
      <c r="I817" s="74">
        <v>20.3</v>
      </c>
      <c r="J817" s="74">
        <v>0.81</v>
      </c>
      <c r="K817" s="74">
        <v>18.78</v>
      </c>
    </row>
    <row r="818" spans="1:11">
      <c r="A818" s="75">
        <v>44268.645833333336</v>
      </c>
      <c r="B818" s="74">
        <v>18.3</v>
      </c>
      <c r="C818" s="74">
        <v>24.9</v>
      </c>
      <c r="D818" s="74">
        <v>25.1</v>
      </c>
      <c r="E818" s="74">
        <v>51.4</v>
      </c>
      <c r="F818" s="74">
        <v>0</v>
      </c>
      <c r="G818" s="74">
        <v>24.8</v>
      </c>
      <c r="H818" s="74">
        <v>20.3</v>
      </c>
      <c r="I818" s="74">
        <v>20.3</v>
      </c>
      <c r="J818" s="74">
        <v>0.81</v>
      </c>
      <c r="K818" s="74">
        <v>18.8</v>
      </c>
    </row>
    <row r="819" spans="1:11">
      <c r="A819" s="75">
        <v>44268.646527777775</v>
      </c>
      <c r="B819" s="74">
        <v>18.3</v>
      </c>
      <c r="C819" s="74">
        <v>24.9</v>
      </c>
      <c r="D819" s="74">
        <v>25.1</v>
      </c>
      <c r="E819" s="74">
        <v>51.1</v>
      </c>
      <c r="F819" s="74">
        <v>0.01</v>
      </c>
      <c r="G819" s="74">
        <v>24.8</v>
      </c>
      <c r="H819" s="74">
        <v>20.3</v>
      </c>
      <c r="I819" s="74">
        <v>20.3</v>
      </c>
      <c r="J819" s="74">
        <v>0.81</v>
      </c>
      <c r="K819" s="74">
        <v>18.73</v>
      </c>
    </row>
    <row r="820" spans="1:11">
      <c r="A820" s="75">
        <v>44268.647222222222</v>
      </c>
      <c r="B820" s="74">
        <v>18.3</v>
      </c>
      <c r="C820" s="74">
        <v>24.9</v>
      </c>
      <c r="D820" s="74">
        <v>25.1</v>
      </c>
      <c r="E820" s="74">
        <v>51.1</v>
      </c>
      <c r="F820" s="74">
        <v>0.01</v>
      </c>
      <c r="G820" s="74">
        <v>24.9</v>
      </c>
      <c r="H820" s="74">
        <v>20.3</v>
      </c>
      <c r="I820" s="74">
        <v>20.3</v>
      </c>
      <c r="J820" s="74">
        <v>0.82</v>
      </c>
      <c r="K820" s="74">
        <v>19.079999999999998</v>
      </c>
    </row>
    <row r="821" spans="1:11">
      <c r="A821" s="75">
        <v>44268.647916666669</v>
      </c>
      <c r="B821" s="74">
        <v>18.3</v>
      </c>
      <c r="C821" s="74">
        <v>24.9</v>
      </c>
      <c r="D821" s="74">
        <v>25.1</v>
      </c>
      <c r="E821" s="74">
        <v>51.2</v>
      </c>
      <c r="F821" s="74">
        <v>0</v>
      </c>
      <c r="G821" s="74">
        <v>24.9</v>
      </c>
      <c r="H821" s="74">
        <v>20.3</v>
      </c>
      <c r="I821" s="74">
        <v>20.3</v>
      </c>
      <c r="J821" s="74">
        <v>0.82</v>
      </c>
      <c r="K821" s="74">
        <v>19.100000000000001</v>
      </c>
    </row>
    <row r="822" spans="1:11">
      <c r="A822" s="75">
        <v>44268.648611111108</v>
      </c>
      <c r="B822" s="74">
        <v>18.3</v>
      </c>
      <c r="C822" s="74">
        <v>24.9</v>
      </c>
      <c r="D822" s="74">
        <v>25.1</v>
      </c>
      <c r="E822" s="74">
        <v>51.4</v>
      </c>
      <c r="F822" s="74">
        <v>0</v>
      </c>
      <c r="G822" s="74">
        <v>24.9</v>
      </c>
      <c r="H822" s="74">
        <v>20.3</v>
      </c>
      <c r="I822" s="74">
        <v>20.3</v>
      </c>
      <c r="J822" s="74">
        <v>0.82</v>
      </c>
      <c r="K822" s="74">
        <v>19.149999999999999</v>
      </c>
    </row>
    <row r="823" spans="1:11">
      <c r="A823" s="75">
        <v>44268.649305555555</v>
      </c>
      <c r="B823" s="74">
        <v>18.3</v>
      </c>
      <c r="C823" s="74">
        <v>24.9</v>
      </c>
      <c r="D823" s="74">
        <v>25.1</v>
      </c>
      <c r="E823" s="74">
        <v>51.6</v>
      </c>
      <c r="F823" s="74">
        <v>0</v>
      </c>
      <c r="G823" s="74">
        <v>24.9</v>
      </c>
      <c r="H823" s="74">
        <v>20.3</v>
      </c>
      <c r="I823" s="74">
        <v>20.3</v>
      </c>
      <c r="J823" s="74">
        <v>0.82</v>
      </c>
      <c r="K823" s="74">
        <v>19.2</v>
      </c>
    </row>
    <row r="824" spans="1:11">
      <c r="A824" s="75">
        <v>44268.65</v>
      </c>
      <c r="B824" s="74">
        <v>18.3</v>
      </c>
      <c r="C824" s="74">
        <v>24.9</v>
      </c>
      <c r="D824" s="74">
        <v>25.1</v>
      </c>
      <c r="E824" s="74">
        <v>51.5</v>
      </c>
      <c r="F824" s="74">
        <v>0</v>
      </c>
      <c r="G824" s="74">
        <v>24.9</v>
      </c>
      <c r="H824" s="74">
        <v>20.3</v>
      </c>
      <c r="I824" s="74">
        <v>20.3</v>
      </c>
      <c r="J824" s="74">
        <v>0.82</v>
      </c>
      <c r="K824" s="74">
        <v>19.18</v>
      </c>
    </row>
    <row r="825" spans="1:11">
      <c r="A825" s="75">
        <v>44268.650694444441</v>
      </c>
      <c r="B825" s="74">
        <v>18.3</v>
      </c>
      <c r="C825" s="74">
        <v>24.9</v>
      </c>
      <c r="D825" s="74">
        <v>25.1</v>
      </c>
      <c r="E825" s="74">
        <v>51.5</v>
      </c>
      <c r="F825" s="74">
        <v>0</v>
      </c>
      <c r="G825" s="74">
        <v>24.8</v>
      </c>
      <c r="H825" s="74">
        <v>20.3</v>
      </c>
      <c r="I825" s="74">
        <v>20.3</v>
      </c>
      <c r="J825" s="74">
        <v>0.81</v>
      </c>
      <c r="K825" s="74">
        <v>18.829999999999998</v>
      </c>
    </row>
    <row r="826" spans="1:11">
      <c r="A826" s="75">
        <v>44268.651388888888</v>
      </c>
      <c r="B826" s="74">
        <v>18.3</v>
      </c>
      <c r="C826" s="74">
        <v>24.9</v>
      </c>
      <c r="D826" s="74">
        <v>25.2</v>
      </c>
      <c r="E826" s="74">
        <v>51.1</v>
      </c>
      <c r="F826" s="74">
        <v>0</v>
      </c>
      <c r="G826" s="74">
        <v>24.9</v>
      </c>
      <c r="H826" s="74">
        <v>20.3</v>
      </c>
      <c r="I826" s="74">
        <v>20.3</v>
      </c>
      <c r="J826" s="74">
        <v>0.83</v>
      </c>
      <c r="K826" s="74">
        <v>19.52</v>
      </c>
    </row>
    <row r="827" spans="1:11">
      <c r="A827" s="75">
        <v>44268.652083333334</v>
      </c>
      <c r="B827" s="74">
        <v>18.3</v>
      </c>
      <c r="C827" s="74">
        <v>24.9</v>
      </c>
      <c r="D827" s="74">
        <v>25.1</v>
      </c>
      <c r="E827" s="74">
        <v>51</v>
      </c>
      <c r="F827" s="74">
        <v>0</v>
      </c>
      <c r="G827" s="74">
        <v>24.9</v>
      </c>
      <c r="H827" s="74">
        <v>20.3</v>
      </c>
      <c r="I827" s="74">
        <v>20.3</v>
      </c>
      <c r="J827" s="74">
        <v>0.82</v>
      </c>
      <c r="K827" s="74">
        <v>19.05</v>
      </c>
    </row>
    <row r="828" spans="1:11">
      <c r="A828" s="75">
        <v>44268.652777777781</v>
      </c>
      <c r="B828" s="74">
        <v>18.3</v>
      </c>
      <c r="C828" s="74">
        <v>24.9</v>
      </c>
      <c r="D828" s="74">
        <v>25.1</v>
      </c>
      <c r="E828" s="74">
        <v>51.2</v>
      </c>
      <c r="F828" s="74">
        <v>0</v>
      </c>
      <c r="G828" s="74">
        <v>24.9</v>
      </c>
      <c r="H828" s="74">
        <v>20.3</v>
      </c>
      <c r="I828" s="74">
        <v>20.3</v>
      </c>
      <c r="J828" s="74">
        <v>0.82</v>
      </c>
      <c r="K828" s="74">
        <v>19.100000000000001</v>
      </c>
    </row>
    <row r="829" spans="1:11">
      <c r="A829" s="75">
        <v>44268.65347222222</v>
      </c>
      <c r="B829" s="74">
        <v>18.3</v>
      </c>
      <c r="C829" s="74">
        <v>24.9</v>
      </c>
      <c r="D829" s="74">
        <v>25.1</v>
      </c>
      <c r="E829" s="74">
        <v>51.4</v>
      </c>
      <c r="F829" s="74">
        <v>0</v>
      </c>
      <c r="G829" s="74">
        <v>24.8</v>
      </c>
      <c r="H829" s="74">
        <v>20.3</v>
      </c>
      <c r="I829" s="74">
        <v>20.3</v>
      </c>
      <c r="J829" s="74">
        <v>0.81</v>
      </c>
      <c r="K829" s="74">
        <v>18.8</v>
      </c>
    </row>
    <row r="830" spans="1:11">
      <c r="A830" s="75">
        <v>44268.654166666667</v>
      </c>
      <c r="B830" s="74">
        <v>18.3</v>
      </c>
      <c r="C830" s="74">
        <v>24.9</v>
      </c>
      <c r="D830" s="74">
        <v>25.1</v>
      </c>
      <c r="E830" s="74">
        <v>51.4</v>
      </c>
      <c r="F830" s="74">
        <v>0</v>
      </c>
      <c r="G830" s="74">
        <v>24.8</v>
      </c>
      <c r="H830" s="74">
        <v>20.3</v>
      </c>
      <c r="I830" s="74">
        <v>20.3</v>
      </c>
      <c r="J830" s="74">
        <v>0.81</v>
      </c>
      <c r="K830" s="74">
        <v>18.8</v>
      </c>
    </row>
    <row r="831" spans="1:11">
      <c r="A831" s="75">
        <v>44268.654861111114</v>
      </c>
      <c r="B831" s="74">
        <v>18.2</v>
      </c>
      <c r="C831" s="74">
        <v>24.9</v>
      </c>
      <c r="D831" s="74">
        <v>25.1</v>
      </c>
      <c r="E831" s="74">
        <v>51.2</v>
      </c>
      <c r="F831" s="74">
        <v>0</v>
      </c>
      <c r="G831" s="74">
        <v>24.8</v>
      </c>
      <c r="H831" s="74">
        <v>20.2</v>
      </c>
      <c r="I831" s="74">
        <v>20.2</v>
      </c>
      <c r="J831" s="74">
        <v>0.81</v>
      </c>
      <c r="K831" s="74">
        <v>18.75</v>
      </c>
    </row>
    <row r="832" spans="1:11">
      <c r="A832" s="75">
        <v>44268.655555555553</v>
      </c>
      <c r="B832" s="74">
        <v>18.2</v>
      </c>
      <c r="C832" s="74">
        <v>24.9</v>
      </c>
      <c r="D832" s="74">
        <v>25.1</v>
      </c>
      <c r="E832" s="74">
        <v>51.1</v>
      </c>
      <c r="F832" s="74">
        <v>0</v>
      </c>
      <c r="G832" s="74">
        <v>24.8</v>
      </c>
      <c r="H832" s="74">
        <v>20.2</v>
      </c>
      <c r="I832" s="74">
        <v>20.2</v>
      </c>
      <c r="J832" s="74">
        <v>0.81</v>
      </c>
      <c r="K832" s="74">
        <v>18.73</v>
      </c>
    </row>
    <row r="833" spans="1:11">
      <c r="A833" s="75">
        <v>44268.65625</v>
      </c>
      <c r="B833" s="74">
        <v>18.2</v>
      </c>
      <c r="C833" s="74">
        <v>24.9</v>
      </c>
      <c r="D833" s="74">
        <v>25.1</v>
      </c>
      <c r="E833" s="74">
        <v>51.2</v>
      </c>
      <c r="F833" s="74">
        <v>0</v>
      </c>
      <c r="G833" s="74">
        <v>24.8</v>
      </c>
      <c r="H833" s="74">
        <v>20.2</v>
      </c>
      <c r="I833" s="74">
        <v>20.2</v>
      </c>
      <c r="J833" s="74">
        <v>0.81</v>
      </c>
      <c r="K833" s="74">
        <v>18.75</v>
      </c>
    </row>
    <row r="834" spans="1:11">
      <c r="A834" s="75">
        <v>44268.656944444447</v>
      </c>
      <c r="B834" s="74">
        <v>18.2</v>
      </c>
      <c r="C834" s="74">
        <v>24.9</v>
      </c>
      <c r="D834" s="74">
        <v>25.1</v>
      </c>
      <c r="E834" s="74">
        <v>51.4</v>
      </c>
      <c r="F834" s="74">
        <v>0</v>
      </c>
      <c r="G834" s="74">
        <v>24.8</v>
      </c>
      <c r="H834" s="74">
        <v>20.2</v>
      </c>
      <c r="I834" s="74">
        <v>20.2</v>
      </c>
      <c r="J834" s="74">
        <v>0.81</v>
      </c>
      <c r="K834" s="74">
        <v>18.8</v>
      </c>
    </row>
    <row r="835" spans="1:11">
      <c r="A835" s="75">
        <v>44268.657638888886</v>
      </c>
      <c r="B835" s="74">
        <v>18.2</v>
      </c>
      <c r="C835" s="74">
        <v>24.9</v>
      </c>
      <c r="D835" s="74">
        <v>25.1</v>
      </c>
      <c r="E835" s="74">
        <v>51.1</v>
      </c>
      <c r="F835" s="74">
        <v>0</v>
      </c>
      <c r="G835" s="74">
        <v>24.8</v>
      </c>
      <c r="H835" s="74">
        <v>20.2</v>
      </c>
      <c r="I835" s="74">
        <v>20.2</v>
      </c>
      <c r="J835" s="74">
        <v>0.81</v>
      </c>
      <c r="K835" s="74">
        <v>18.73</v>
      </c>
    </row>
    <row r="836" spans="1:11">
      <c r="A836" s="75">
        <v>44268.658333333333</v>
      </c>
      <c r="B836" s="74">
        <v>18.3</v>
      </c>
      <c r="C836" s="74">
        <v>24.9</v>
      </c>
      <c r="D836" s="74">
        <v>25.1</v>
      </c>
      <c r="E836" s="74">
        <v>51.3</v>
      </c>
      <c r="F836" s="74">
        <v>0.02</v>
      </c>
      <c r="G836" s="74">
        <v>24.8</v>
      </c>
      <c r="H836" s="74">
        <v>20.3</v>
      </c>
      <c r="I836" s="74">
        <v>20.3</v>
      </c>
      <c r="J836" s="74">
        <v>0.81</v>
      </c>
      <c r="K836" s="74">
        <v>18.78</v>
      </c>
    </row>
    <row r="837" spans="1:11">
      <c r="A837" s="75">
        <v>44268.65902777778</v>
      </c>
      <c r="B837" s="74">
        <v>18.2</v>
      </c>
      <c r="C837" s="74">
        <v>24.9</v>
      </c>
      <c r="D837" s="74">
        <v>25.1</v>
      </c>
      <c r="E837" s="74">
        <v>51</v>
      </c>
      <c r="F837" s="74">
        <v>0</v>
      </c>
      <c r="G837" s="74">
        <v>24.8</v>
      </c>
      <c r="H837" s="74">
        <v>20.2</v>
      </c>
      <c r="I837" s="74">
        <v>20.2</v>
      </c>
      <c r="J837" s="74">
        <v>0.81</v>
      </c>
      <c r="K837" s="74">
        <v>18.71</v>
      </c>
    </row>
    <row r="838" spans="1:11">
      <c r="A838" s="75">
        <v>44268.659722222219</v>
      </c>
      <c r="B838" s="74">
        <v>18.2</v>
      </c>
      <c r="C838" s="74">
        <v>24.9</v>
      </c>
      <c r="D838" s="74">
        <v>25</v>
      </c>
      <c r="E838" s="74">
        <v>51</v>
      </c>
      <c r="F838" s="74">
        <v>0</v>
      </c>
      <c r="G838" s="74">
        <v>24.8</v>
      </c>
      <c r="H838" s="74">
        <v>20.2</v>
      </c>
      <c r="I838" s="74">
        <v>20.2</v>
      </c>
      <c r="J838" s="74">
        <v>0.79</v>
      </c>
      <c r="K838" s="74">
        <v>18.28</v>
      </c>
    </row>
    <row r="839" spans="1:11">
      <c r="A839" s="75">
        <v>44268.660416666666</v>
      </c>
      <c r="B839" s="74">
        <v>18.2</v>
      </c>
      <c r="C839" s="74">
        <v>24.9</v>
      </c>
      <c r="D839" s="74">
        <v>25.1</v>
      </c>
      <c r="E839" s="74">
        <v>51.1</v>
      </c>
      <c r="F839" s="74">
        <v>0</v>
      </c>
      <c r="G839" s="74">
        <v>24.8</v>
      </c>
      <c r="H839" s="74">
        <v>20.2</v>
      </c>
      <c r="I839" s="74">
        <v>20.2</v>
      </c>
      <c r="J839" s="74">
        <v>0.81</v>
      </c>
      <c r="K839" s="74">
        <v>18.73</v>
      </c>
    </row>
    <row r="840" spans="1:11">
      <c r="A840" s="75">
        <v>44268.661111111112</v>
      </c>
      <c r="B840" s="74">
        <v>18.3</v>
      </c>
      <c r="C840" s="74">
        <v>24.9</v>
      </c>
      <c r="D840" s="74">
        <v>25.1</v>
      </c>
      <c r="E840" s="74">
        <v>51.5</v>
      </c>
      <c r="F840" s="74">
        <v>0</v>
      </c>
      <c r="G840" s="74">
        <v>24.8</v>
      </c>
      <c r="H840" s="74">
        <v>20.3</v>
      </c>
      <c r="I840" s="74">
        <v>20.3</v>
      </c>
      <c r="J840" s="74">
        <v>0.81</v>
      </c>
      <c r="K840" s="74">
        <v>18.829999999999998</v>
      </c>
    </row>
    <row r="841" spans="1:11">
      <c r="A841" s="75">
        <v>44268.661805555559</v>
      </c>
      <c r="B841" s="74">
        <v>18.3</v>
      </c>
      <c r="C841" s="74">
        <v>24.9</v>
      </c>
      <c r="D841" s="74">
        <v>25.1</v>
      </c>
      <c r="E841" s="74">
        <v>51.5</v>
      </c>
      <c r="F841" s="74">
        <v>0</v>
      </c>
      <c r="G841" s="74">
        <v>24.8</v>
      </c>
      <c r="H841" s="74">
        <v>20.3</v>
      </c>
      <c r="I841" s="74">
        <v>20.3</v>
      </c>
      <c r="J841" s="74">
        <v>0.81</v>
      </c>
      <c r="K841" s="74">
        <v>18.829999999999998</v>
      </c>
    </row>
    <row r="842" spans="1:11">
      <c r="A842" s="75">
        <v>44268.662499999999</v>
      </c>
      <c r="B842" s="74">
        <v>18.3</v>
      </c>
      <c r="C842" s="74">
        <v>24.9</v>
      </c>
      <c r="D842" s="74">
        <v>25.1</v>
      </c>
      <c r="E842" s="74">
        <v>51.3</v>
      </c>
      <c r="F842" s="74">
        <v>0.01</v>
      </c>
      <c r="G842" s="74">
        <v>24.8</v>
      </c>
      <c r="H842" s="74">
        <v>20.3</v>
      </c>
      <c r="I842" s="74">
        <v>20.3</v>
      </c>
      <c r="J842" s="74">
        <v>0.81</v>
      </c>
      <c r="K842" s="74">
        <v>18.78</v>
      </c>
    </row>
    <row r="843" spans="1:11">
      <c r="A843" s="75">
        <v>44268.663194444445</v>
      </c>
      <c r="B843" s="74">
        <v>18.2</v>
      </c>
      <c r="C843" s="74">
        <v>24.9</v>
      </c>
      <c r="D843" s="74">
        <v>25.1</v>
      </c>
      <c r="E843" s="74">
        <v>51.2</v>
      </c>
      <c r="F843" s="74">
        <v>0.02</v>
      </c>
      <c r="G843" s="74">
        <v>24.8</v>
      </c>
      <c r="H843" s="74">
        <v>20.2</v>
      </c>
      <c r="I843" s="74">
        <v>20.2</v>
      </c>
      <c r="J843" s="74">
        <v>0.81</v>
      </c>
      <c r="K843" s="74">
        <v>18.75</v>
      </c>
    </row>
    <row r="844" spans="1:11">
      <c r="A844" s="75">
        <v>44268.663888888892</v>
      </c>
      <c r="B844" s="74">
        <v>18.2</v>
      </c>
      <c r="C844" s="74">
        <v>24.9</v>
      </c>
      <c r="D844" s="74">
        <v>25.1</v>
      </c>
      <c r="E844" s="74">
        <v>51.1</v>
      </c>
      <c r="F844" s="74">
        <v>0</v>
      </c>
      <c r="G844" s="74">
        <v>24.8</v>
      </c>
      <c r="H844" s="74">
        <v>20.2</v>
      </c>
      <c r="I844" s="74">
        <v>20.2</v>
      </c>
      <c r="J844" s="74">
        <v>0.81</v>
      </c>
      <c r="K844" s="74">
        <v>18.73</v>
      </c>
    </row>
    <row r="845" spans="1:11">
      <c r="A845" s="75">
        <v>44268.664583333331</v>
      </c>
      <c r="B845" s="74">
        <v>18.2</v>
      </c>
      <c r="C845" s="74">
        <v>24.9</v>
      </c>
      <c r="D845" s="74">
        <v>25.1</v>
      </c>
      <c r="E845" s="74">
        <v>51.3</v>
      </c>
      <c r="F845" s="74">
        <v>0</v>
      </c>
      <c r="G845" s="74">
        <v>24.8</v>
      </c>
      <c r="H845" s="74">
        <v>20.2</v>
      </c>
      <c r="I845" s="74">
        <v>20.2</v>
      </c>
      <c r="J845" s="74">
        <v>0.81</v>
      </c>
      <c r="K845" s="74">
        <v>18.78</v>
      </c>
    </row>
    <row r="846" spans="1:11">
      <c r="A846" s="75">
        <v>44268.665277777778</v>
      </c>
      <c r="B846" s="74">
        <v>18.3</v>
      </c>
      <c r="C846" s="74">
        <v>24.9</v>
      </c>
      <c r="D846" s="74">
        <v>25.1</v>
      </c>
      <c r="E846" s="74">
        <v>51.4</v>
      </c>
      <c r="F846" s="74">
        <v>0</v>
      </c>
      <c r="G846" s="74">
        <v>24.8</v>
      </c>
      <c r="H846" s="74">
        <v>20.3</v>
      </c>
      <c r="I846" s="74">
        <v>20.3</v>
      </c>
      <c r="J846" s="74">
        <v>0.81</v>
      </c>
      <c r="K846" s="74">
        <v>18.8</v>
      </c>
    </row>
    <row r="847" spans="1:11">
      <c r="A847" s="75">
        <v>44268.665972222225</v>
      </c>
      <c r="B847" s="74">
        <v>18.3</v>
      </c>
      <c r="C847" s="74">
        <v>24.9</v>
      </c>
      <c r="D847" s="74">
        <v>25.1</v>
      </c>
      <c r="E847" s="74">
        <v>51.5</v>
      </c>
      <c r="F847" s="74">
        <v>0</v>
      </c>
      <c r="G847" s="74">
        <v>24.8</v>
      </c>
      <c r="H847" s="74">
        <v>20.3</v>
      </c>
      <c r="I847" s="74">
        <v>20.3</v>
      </c>
      <c r="J847" s="74">
        <v>0.81</v>
      </c>
      <c r="K847" s="74">
        <v>18.829999999999998</v>
      </c>
    </row>
    <row r="848" spans="1:11">
      <c r="A848" s="75">
        <v>44268.666666666664</v>
      </c>
      <c r="B848" s="74">
        <v>18.3</v>
      </c>
      <c r="C848" s="74">
        <v>24.9</v>
      </c>
      <c r="D848" s="74">
        <v>25.1</v>
      </c>
      <c r="E848" s="74">
        <v>51.1</v>
      </c>
      <c r="F848" s="74">
        <v>0</v>
      </c>
      <c r="G848" s="74">
        <v>24.8</v>
      </c>
      <c r="H848" s="74">
        <v>20.3</v>
      </c>
      <c r="I848" s="74">
        <v>20.3</v>
      </c>
      <c r="J848" s="74">
        <v>0.81</v>
      </c>
      <c r="K848" s="74">
        <v>18.73</v>
      </c>
    </row>
    <row r="849" spans="1:11">
      <c r="A849" s="75">
        <v>44268.667361111111</v>
      </c>
      <c r="B849" s="74">
        <v>18.2</v>
      </c>
      <c r="C849" s="74">
        <v>24.9</v>
      </c>
      <c r="D849" s="74">
        <v>25.1</v>
      </c>
      <c r="E849" s="74">
        <v>50.7</v>
      </c>
      <c r="F849" s="74">
        <v>0</v>
      </c>
      <c r="G849" s="74">
        <v>24.8</v>
      </c>
      <c r="H849" s="74">
        <v>20.2</v>
      </c>
      <c r="I849" s="74">
        <v>20.2</v>
      </c>
      <c r="J849" s="74">
        <v>0.8</v>
      </c>
      <c r="K849" s="74">
        <v>18.63</v>
      </c>
    </row>
    <row r="850" spans="1:11">
      <c r="A850" s="75">
        <v>44268.668055555558</v>
      </c>
      <c r="B850" s="74">
        <v>18.2</v>
      </c>
      <c r="C850" s="74">
        <v>24.9</v>
      </c>
      <c r="D850" s="74">
        <v>25.1</v>
      </c>
      <c r="E850" s="74">
        <v>50.7</v>
      </c>
      <c r="F850" s="74">
        <v>0</v>
      </c>
      <c r="G850" s="74">
        <v>24.8</v>
      </c>
      <c r="H850" s="74">
        <v>20.2</v>
      </c>
      <c r="I850" s="74">
        <v>20.2</v>
      </c>
      <c r="J850" s="74">
        <v>0.8</v>
      </c>
      <c r="K850" s="74">
        <v>18.63</v>
      </c>
    </row>
    <row r="851" spans="1:11">
      <c r="A851" s="75">
        <v>44268.668749999997</v>
      </c>
      <c r="B851" s="74">
        <v>18.2</v>
      </c>
      <c r="C851" s="74">
        <v>24.9</v>
      </c>
      <c r="D851" s="74">
        <v>25.1</v>
      </c>
      <c r="E851" s="74">
        <v>50.8</v>
      </c>
      <c r="F851" s="74">
        <v>0</v>
      </c>
      <c r="G851" s="74">
        <v>24.8</v>
      </c>
      <c r="H851" s="74">
        <v>20.2</v>
      </c>
      <c r="I851" s="74">
        <v>20.2</v>
      </c>
      <c r="J851" s="74">
        <v>0.8</v>
      </c>
      <c r="K851" s="74">
        <v>18.66</v>
      </c>
    </row>
    <row r="852" spans="1:11">
      <c r="A852" s="75">
        <v>44268.669444444444</v>
      </c>
      <c r="B852" s="74">
        <v>18.2</v>
      </c>
      <c r="C852" s="74">
        <v>24.9</v>
      </c>
      <c r="D852" s="74">
        <v>25.1</v>
      </c>
      <c r="E852" s="74">
        <v>51</v>
      </c>
      <c r="F852" s="74">
        <v>0</v>
      </c>
      <c r="G852" s="74">
        <v>24.8</v>
      </c>
      <c r="H852" s="74">
        <v>20.2</v>
      </c>
      <c r="I852" s="74">
        <v>20.2</v>
      </c>
      <c r="J852" s="74">
        <v>0.81</v>
      </c>
      <c r="K852" s="74">
        <v>18.71</v>
      </c>
    </row>
    <row r="853" spans="1:11">
      <c r="A853" s="75">
        <v>44268.670138888891</v>
      </c>
      <c r="B853" s="74">
        <v>18.3</v>
      </c>
      <c r="C853" s="74">
        <v>24.9</v>
      </c>
      <c r="D853" s="74">
        <v>25.1</v>
      </c>
      <c r="E853" s="74">
        <v>51.3</v>
      </c>
      <c r="F853" s="74">
        <v>0</v>
      </c>
      <c r="G853" s="74">
        <v>24.8</v>
      </c>
      <c r="H853" s="74">
        <v>20.3</v>
      </c>
      <c r="I853" s="74">
        <v>20.3</v>
      </c>
      <c r="J853" s="74">
        <v>0.81</v>
      </c>
      <c r="K853" s="74">
        <v>18.78</v>
      </c>
    </row>
    <row r="854" spans="1:11">
      <c r="A854" s="75">
        <v>44268.67083333333</v>
      </c>
      <c r="B854" s="74">
        <v>18.3</v>
      </c>
      <c r="C854" s="74">
        <v>24.9</v>
      </c>
      <c r="D854" s="74">
        <v>25.1</v>
      </c>
      <c r="E854" s="74">
        <v>51.5</v>
      </c>
      <c r="F854" s="74">
        <v>0</v>
      </c>
      <c r="G854" s="74">
        <v>24.9</v>
      </c>
      <c r="H854" s="74">
        <v>20.3</v>
      </c>
      <c r="I854" s="74">
        <v>20.3</v>
      </c>
      <c r="J854" s="74">
        <v>0.82</v>
      </c>
      <c r="K854" s="74">
        <v>19.18</v>
      </c>
    </row>
    <row r="855" spans="1:11">
      <c r="A855" s="75">
        <v>44268.671527777777</v>
      </c>
      <c r="B855" s="74">
        <v>18.3</v>
      </c>
      <c r="C855" s="74">
        <v>24.9</v>
      </c>
      <c r="D855" s="74">
        <v>25.1</v>
      </c>
      <c r="E855" s="74">
        <v>51.2</v>
      </c>
      <c r="F855" s="74">
        <v>0</v>
      </c>
      <c r="G855" s="74">
        <v>24.9</v>
      </c>
      <c r="H855" s="74">
        <v>20.3</v>
      </c>
      <c r="I855" s="74">
        <v>20.3</v>
      </c>
      <c r="J855" s="74">
        <v>0.82</v>
      </c>
      <c r="K855" s="74">
        <v>19.100000000000001</v>
      </c>
    </row>
    <row r="856" spans="1:11">
      <c r="A856" s="75">
        <v>44268.672222222223</v>
      </c>
      <c r="B856" s="74">
        <v>18.3</v>
      </c>
      <c r="C856" s="74">
        <v>24.9</v>
      </c>
      <c r="D856" s="74">
        <v>25.1</v>
      </c>
      <c r="E856" s="74">
        <v>51.3</v>
      </c>
      <c r="F856" s="74">
        <v>0</v>
      </c>
      <c r="G856" s="74">
        <v>24.9</v>
      </c>
      <c r="H856" s="74">
        <v>20.3</v>
      </c>
      <c r="I856" s="74">
        <v>20.3</v>
      </c>
      <c r="J856" s="74">
        <v>0.82</v>
      </c>
      <c r="K856" s="74">
        <v>19.13</v>
      </c>
    </row>
    <row r="857" spans="1:11">
      <c r="A857" s="75">
        <v>44268.67291666667</v>
      </c>
      <c r="B857" s="74">
        <v>18.3</v>
      </c>
      <c r="C857" s="74">
        <v>25</v>
      </c>
      <c r="D857" s="74">
        <v>25.2</v>
      </c>
      <c r="E857" s="74">
        <v>51.2</v>
      </c>
      <c r="F857" s="74">
        <v>0.02</v>
      </c>
      <c r="G857" s="74">
        <v>24.9</v>
      </c>
      <c r="H857" s="74">
        <v>20.3</v>
      </c>
      <c r="I857" s="74">
        <v>20.3</v>
      </c>
      <c r="J857" s="74">
        <v>0.83</v>
      </c>
      <c r="K857" s="74">
        <v>19.54</v>
      </c>
    </row>
    <row r="858" spans="1:11">
      <c r="A858" s="75">
        <v>44268.673611111109</v>
      </c>
      <c r="B858" s="74">
        <v>18.3</v>
      </c>
      <c r="C858" s="74">
        <v>25</v>
      </c>
      <c r="D858" s="74">
        <v>25.2</v>
      </c>
      <c r="E858" s="74">
        <v>51.2</v>
      </c>
      <c r="F858" s="74">
        <v>0.02</v>
      </c>
      <c r="G858" s="74">
        <v>24.9</v>
      </c>
      <c r="H858" s="74">
        <v>20.3</v>
      </c>
      <c r="I858" s="74">
        <v>20.3</v>
      </c>
      <c r="J858" s="74">
        <v>0.83</v>
      </c>
      <c r="K858" s="74">
        <v>19.54</v>
      </c>
    </row>
    <row r="859" spans="1:11">
      <c r="A859" s="75">
        <v>44268.674305555556</v>
      </c>
      <c r="B859" s="74">
        <v>18.3</v>
      </c>
      <c r="C859" s="74">
        <v>25</v>
      </c>
      <c r="D859" s="74">
        <v>25.2</v>
      </c>
      <c r="E859" s="74">
        <v>51.1</v>
      </c>
      <c r="F859" s="74">
        <v>0</v>
      </c>
      <c r="G859" s="74">
        <v>24.9</v>
      </c>
      <c r="H859" s="74">
        <v>20.3</v>
      </c>
      <c r="I859" s="74">
        <v>20.3</v>
      </c>
      <c r="J859" s="74">
        <v>0.83</v>
      </c>
      <c r="K859" s="74">
        <v>19.52</v>
      </c>
    </row>
    <row r="860" spans="1:11">
      <c r="A860" s="75">
        <v>44268.675000000003</v>
      </c>
      <c r="B860" s="74">
        <v>18.3</v>
      </c>
      <c r="C860" s="74">
        <v>25</v>
      </c>
      <c r="D860" s="74">
        <v>25.2</v>
      </c>
      <c r="E860" s="74">
        <v>51</v>
      </c>
      <c r="F860" s="74">
        <v>0</v>
      </c>
      <c r="G860" s="74">
        <v>24.9</v>
      </c>
      <c r="H860" s="74">
        <v>20.3</v>
      </c>
      <c r="I860" s="74">
        <v>20.3</v>
      </c>
      <c r="J860" s="74">
        <v>0.83</v>
      </c>
      <c r="K860" s="74">
        <v>19.489999999999998</v>
      </c>
    </row>
    <row r="861" spans="1:11">
      <c r="A861" s="75">
        <v>44268.675694444442</v>
      </c>
      <c r="B861" s="74">
        <v>18.2</v>
      </c>
      <c r="C861" s="74">
        <v>25</v>
      </c>
      <c r="D861" s="74">
        <v>25.2</v>
      </c>
      <c r="E861" s="74">
        <v>50.8</v>
      </c>
      <c r="F861" s="74">
        <v>0</v>
      </c>
      <c r="G861" s="74">
        <v>24.9</v>
      </c>
      <c r="H861" s="74">
        <v>20.2</v>
      </c>
      <c r="I861" s="74">
        <v>20.3</v>
      </c>
      <c r="J861" s="74">
        <v>0.83</v>
      </c>
      <c r="K861" s="74">
        <v>19.440000000000001</v>
      </c>
    </row>
    <row r="862" spans="1:11">
      <c r="A862" s="75">
        <v>44268.676388888889</v>
      </c>
      <c r="B862" s="74">
        <v>18.2</v>
      </c>
      <c r="C862" s="74">
        <v>25</v>
      </c>
      <c r="D862" s="74">
        <v>25.2</v>
      </c>
      <c r="E862" s="74">
        <v>50.7</v>
      </c>
      <c r="F862" s="74">
        <v>0.02</v>
      </c>
      <c r="G862" s="74">
        <v>24.9</v>
      </c>
      <c r="H862" s="74">
        <v>20.2</v>
      </c>
      <c r="I862" s="74">
        <v>20.3</v>
      </c>
      <c r="J862" s="74">
        <v>0.83</v>
      </c>
      <c r="K862" s="74">
        <v>19.420000000000002</v>
      </c>
    </row>
    <row r="863" spans="1:11">
      <c r="A863" s="75">
        <v>44268.677083333336</v>
      </c>
      <c r="B863" s="74">
        <v>18.2</v>
      </c>
      <c r="C863" s="74">
        <v>25</v>
      </c>
      <c r="D863" s="74">
        <v>25.2</v>
      </c>
      <c r="E863" s="74">
        <v>50.6</v>
      </c>
      <c r="F863" s="74">
        <v>0</v>
      </c>
      <c r="G863" s="74">
        <v>24.9</v>
      </c>
      <c r="H863" s="74">
        <v>20.2</v>
      </c>
      <c r="I863" s="74">
        <v>20.2</v>
      </c>
      <c r="J863" s="74">
        <v>0.83</v>
      </c>
      <c r="K863" s="74">
        <v>19.39</v>
      </c>
    </row>
    <row r="864" spans="1:11">
      <c r="A864" s="75">
        <v>44268.677777777775</v>
      </c>
      <c r="B864" s="74">
        <v>18.2</v>
      </c>
      <c r="C864" s="74">
        <v>25</v>
      </c>
      <c r="D864" s="74">
        <v>25.2</v>
      </c>
      <c r="E864" s="74">
        <v>50.4</v>
      </c>
      <c r="F864" s="74">
        <v>0.01</v>
      </c>
      <c r="G864" s="74">
        <v>24.9</v>
      </c>
      <c r="H864" s="74">
        <v>20.2</v>
      </c>
      <c r="I864" s="74">
        <v>20.3</v>
      </c>
      <c r="J864" s="74">
        <v>0.82</v>
      </c>
      <c r="K864" s="74">
        <v>19.34</v>
      </c>
    </row>
    <row r="865" spans="1:11">
      <c r="A865" s="75">
        <v>44268.678472222222</v>
      </c>
      <c r="B865" s="74">
        <v>18.2</v>
      </c>
      <c r="C865" s="74">
        <v>25</v>
      </c>
      <c r="D865" s="74">
        <v>25.2</v>
      </c>
      <c r="E865" s="74">
        <v>50</v>
      </c>
      <c r="F865" s="74">
        <v>0</v>
      </c>
      <c r="G865" s="74">
        <v>24.9</v>
      </c>
      <c r="H865" s="74">
        <v>20.2</v>
      </c>
      <c r="I865" s="74">
        <v>20.3</v>
      </c>
      <c r="J865" s="74">
        <v>0.82</v>
      </c>
      <c r="K865" s="74">
        <v>19.239999999999998</v>
      </c>
    </row>
    <row r="866" spans="1:11">
      <c r="A866" s="75">
        <v>44268.679166666669</v>
      </c>
      <c r="B866" s="74">
        <v>18.2</v>
      </c>
      <c r="C866" s="74">
        <v>25</v>
      </c>
      <c r="D866" s="74">
        <v>25.2</v>
      </c>
      <c r="E866" s="74">
        <v>49.9</v>
      </c>
      <c r="F866" s="74">
        <v>0.01</v>
      </c>
      <c r="G866" s="74">
        <v>24.9</v>
      </c>
      <c r="H866" s="74">
        <v>20.2</v>
      </c>
      <c r="I866" s="74">
        <v>20.3</v>
      </c>
      <c r="J866" s="74">
        <v>0.82</v>
      </c>
      <c r="K866" s="74">
        <v>19.22</v>
      </c>
    </row>
    <row r="867" spans="1:11">
      <c r="A867" s="75">
        <v>44268.679861111108</v>
      </c>
      <c r="B867" s="74">
        <v>18.2</v>
      </c>
      <c r="C867" s="74">
        <v>25</v>
      </c>
      <c r="D867" s="74">
        <v>25.2</v>
      </c>
      <c r="E867" s="74">
        <v>49.8</v>
      </c>
      <c r="F867" s="74">
        <v>0</v>
      </c>
      <c r="G867" s="74">
        <v>25</v>
      </c>
      <c r="H867" s="74">
        <v>20.3</v>
      </c>
      <c r="I867" s="74">
        <v>20.3</v>
      </c>
      <c r="J867" s="74">
        <v>0.83</v>
      </c>
      <c r="K867" s="74">
        <v>19.55</v>
      </c>
    </row>
    <row r="868" spans="1:11">
      <c r="A868" s="75">
        <v>44268.680555555555</v>
      </c>
      <c r="B868" s="74">
        <v>18.100000000000001</v>
      </c>
      <c r="C868" s="74">
        <v>25</v>
      </c>
      <c r="D868" s="74">
        <v>25.2</v>
      </c>
      <c r="E868" s="74">
        <v>49.7</v>
      </c>
      <c r="F868" s="74">
        <v>0</v>
      </c>
      <c r="G868" s="74">
        <v>25</v>
      </c>
      <c r="H868" s="74">
        <v>20.2</v>
      </c>
      <c r="I868" s="74">
        <v>20.2</v>
      </c>
      <c r="J868" s="74">
        <v>0.83</v>
      </c>
      <c r="K868" s="74">
        <v>19.52</v>
      </c>
    </row>
    <row r="869" spans="1:11">
      <c r="A869" s="75">
        <v>44268.681250000001</v>
      </c>
      <c r="B869" s="74">
        <v>18.100000000000001</v>
      </c>
      <c r="C869" s="74">
        <v>25</v>
      </c>
      <c r="D869" s="74">
        <v>25.2</v>
      </c>
      <c r="E869" s="74">
        <v>49.7</v>
      </c>
      <c r="F869" s="74">
        <v>0</v>
      </c>
      <c r="G869" s="74">
        <v>25</v>
      </c>
      <c r="H869" s="74">
        <v>20.2</v>
      </c>
      <c r="I869" s="74">
        <v>20.2</v>
      </c>
      <c r="J869" s="74">
        <v>0.83</v>
      </c>
      <c r="K869" s="74">
        <v>19.52</v>
      </c>
    </row>
    <row r="870" spans="1:11">
      <c r="A870" s="75">
        <v>44268.681944444441</v>
      </c>
      <c r="B870" s="74">
        <v>18.100000000000001</v>
      </c>
      <c r="C870" s="74">
        <v>25</v>
      </c>
      <c r="D870" s="74">
        <v>25.2</v>
      </c>
      <c r="E870" s="74">
        <v>49.8</v>
      </c>
      <c r="F870" s="74">
        <v>0</v>
      </c>
      <c r="G870" s="74">
        <v>25</v>
      </c>
      <c r="H870" s="74">
        <v>20.2</v>
      </c>
      <c r="I870" s="74">
        <v>20.2</v>
      </c>
      <c r="J870" s="74">
        <v>0.83</v>
      </c>
      <c r="K870" s="74">
        <v>19.55</v>
      </c>
    </row>
    <row r="871" spans="1:11">
      <c r="A871" s="75">
        <v>44268.682638888888</v>
      </c>
      <c r="B871" s="74">
        <v>18.100000000000001</v>
      </c>
      <c r="C871" s="74">
        <v>25</v>
      </c>
      <c r="D871" s="74">
        <v>25.2</v>
      </c>
      <c r="E871" s="74">
        <v>50</v>
      </c>
      <c r="F871" s="74">
        <v>0</v>
      </c>
      <c r="G871" s="74">
        <v>24.9</v>
      </c>
      <c r="H871" s="74">
        <v>20.2</v>
      </c>
      <c r="I871" s="74">
        <v>20.2</v>
      </c>
      <c r="J871" s="74">
        <v>0.82</v>
      </c>
      <c r="K871" s="74">
        <v>19.239999999999998</v>
      </c>
    </row>
    <row r="872" spans="1:11">
      <c r="A872" s="75">
        <v>44268.683333333334</v>
      </c>
      <c r="B872" s="74">
        <v>18.2</v>
      </c>
      <c r="C872" s="74">
        <v>25</v>
      </c>
      <c r="D872" s="74">
        <v>25.2</v>
      </c>
      <c r="E872" s="74">
        <v>50.4</v>
      </c>
      <c r="F872" s="74">
        <v>0</v>
      </c>
      <c r="G872" s="74">
        <v>25</v>
      </c>
      <c r="H872" s="74">
        <v>20.2</v>
      </c>
      <c r="I872" s="74">
        <v>20.3</v>
      </c>
      <c r="J872" s="74">
        <v>0.83</v>
      </c>
      <c r="K872" s="74">
        <v>19.7</v>
      </c>
    </row>
    <row r="873" spans="1:11">
      <c r="A873" s="75">
        <v>44268.684027777781</v>
      </c>
      <c r="B873" s="74">
        <v>18.3</v>
      </c>
      <c r="C873" s="74">
        <v>25</v>
      </c>
      <c r="D873" s="74">
        <v>25.2</v>
      </c>
      <c r="E873" s="74">
        <v>50.9</v>
      </c>
      <c r="F873" s="74">
        <v>0.12</v>
      </c>
      <c r="G873" s="74">
        <v>24.8</v>
      </c>
      <c r="H873" s="74">
        <v>20.3</v>
      </c>
      <c r="I873" s="74">
        <v>20.3</v>
      </c>
      <c r="J873" s="74">
        <v>0.74</v>
      </c>
      <c r="K873" s="74">
        <v>16.510000000000002</v>
      </c>
    </row>
    <row r="874" spans="1:11">
      <c r="A874" s="75">
        <v>44268.68472222222</v>
      </c>
      <c r="B874" s="74">
        <v>18.3</v>
      </c>
      <c r="C874" s="74">
        <v>25</v>
      </c>
      <c r="D874" s="74">
        <v>25.2</v>
      </c>
      <c r="E874" s="74">
        <v>50.8</v>
      </c>
      <c r="F874" s="74">
        <v>0</v>
      </c>
      <c r="G874" s="74">
        <v>25</v>
      </c>
      <c r="H874" s="74">
        <v>20.3</v>
      </c>
      <c r="I874" s="74">
        <v>20.3</v>
      </c>
      <c r="J874" s="74">
        <v>0.84</v>
      </c>
      <c r="K874" s="74">
        <v>19.8</v>
      </c>
    </row>
    <row r="875" spans="1:11">
      <c r="A875" s="75">
        <v>44268.685416666667</v>
      </c>
      <c r="B875" s="74">
        <v>18.3</v>
      </c>
      <c r="C875" s="74">
        <v>25.1</v>
      </c>
      <c r="D875" s="74">
        <v>25.3</v>
      </c>
      <c r="E875" s="74">
        <v>50.8</v>
      </c>
      <c r="F875" s="74">
        <v>0</v>
      </c>
      <c r="G875" s="74">
        <v>25</v>
      </c>
      <c r="H875" s="74">
        <v>20.3</v>
      </c>
      <c r="I875" s="74">
        <v>20.399999999999999</v>
      </c>
      <c r="J875" s="74">
        <v>0.85</v>
      </c>
      <c r="K875" s="74">
        <v>20.25</v>
      </c>
    </row>
    <row r="876" spans="1:11">
      <c r="A876" s="75">
        <v>44268.686111111114</v>
      </c>
      <c r="B876" s="74">
        <v>18.3</v>
      </c>
      <c r="C876" s="74">
        <v>25.1</v>
      </c>
      <c r="D876" s="74">
        <v>25.3</v>
      </c>
      <c r="E876" s="74">
        <v>50.5</v>
      </c>
      <c r="F876" s="74">
        <v>0</v>
      </c>
      <c r="G876" s="74">
        <v>25</v>
      </c>
      <c r="H876" s="74">
        <v>20.3</v>
      </c>
      <c r="I876" s="74">
        <v>20.399999999999999</v>
      </c>
      <c r="J876" s="74">
        <v>0.85</v>
      </c>
      <c r="K876" s="74">
        <v>20.170000000000002</v>
      </c>
    </row>
    <row r="877" spans="1:11">
      <c r="A877" s="75">
        <v>44268.686805555553</v>
      </c>
      <c r="B877" s="74">
        <v>18.399999999999999</v>
      </c>
      <c r="C877" s="74">
        <v>25.1</v>
      </c>
      <c r="D877" s="74">
        <v>25.3</v>
      </c>
      <c r="E877" s="74">
        <v>51</v>
      </c>
      <c r="F877" s="74">
        <v>0</v>
      </c>
      <c r="G877" s="74">
        <v>25</v>
      </c>
      <c r="H877" s="74">
        <v>20.399999999999999</v>
      </c>
      <c r="I877" s="74">
        <v>20.399999999999999</v>
      </c>
      <c r="J877" s="74">
        <v>0.85</v>
      </c>
      <c r="K877" s="74">
        <v>20.3</v>
      </c>
    </row>
    <row r="878" spans="1:11">
      <c r="A878" s="75">
        <v>44268.6875</v>
      </c>
      <c r="B878" s="74">
        <v>18.399999999999999</v>
      </c>
      <c r="C878" s="74">
        <v>25.1</v>
      </c>
      <c r="D878" s="74">
        <v>25.4</v>
      </c>
      <c r="E878" s="74">
        <v>50.8</v>
      </c>
      <c r="F878" s="74">
        <v>0.03</v>
      </c>
      <c r="G878" s="74">
        <v>25.1</v>
      </c>
      <c r="H878" s="74">
        <v>20.399999999999999</v>
      </c>
      <c r="I878" s="74">
        <v>20.399999999999999</v>
      </c>
      <c r="J878" s="74">
        <v>0.87</v>
      </c>
      <c r="K878" s="74">
        <v>21.08</v>
      </c>
    </row>
    <row r="879" spans="1:11">
      <c r="A879" s="75">
        <v>44268.688194444447</v>
      </c>
      <c r="B879" s="74">
        <v>18.399999999999999</v>
      </c>
      <c r="C879" s="74">
        <v>25.2</v>
      </c>
      <c r="D879" s="74">
        <v>25.3</v>
      </c>
      <c r="E879" s="74">
        <v>50.8</v>
      </c>
      <c r="F879" s="74">
        <v>0</v>
      </c>
      <c r="G879" s="74">
        <v>25.1</v>
      </c>
      <c r="H879" s="74">
        <v>20.399999999999999</v>
      </c>
      <c r="I879" s="74">
        <v>20.399999999999999</v>
      </c>
      <c r="J879" s="74">
        <v>0.86</v>
      </c>
      <c r="K879" s="74">
        <v>20.62</v>
      </c>
    </row>
    <row r="880" spans="1:11">
      <c r="A880" s="75">
        <v>44268.688888888886</v>
      </c>
      <c r="B880" s="74">
        <v>18.399999999999999</v>
      </c>
      <c r="C880" s="74">
        <v>25.2</v>
      </c>
      <c r="D880" s="74">
        <v>25.3</v>
      </c>
      <c r="E880" s="74">
        <v>50.7</v>
      </c>
      <c r="F880" s="74">
        <v>0</v>
      </c>
      <c r="G880" s="74">
        <v>25.1</v>
      </c>
      <c r="H880" s="74">
        <v>20.399999999999999</v>
      </c>
      <c r="I880" s="74">
        <v>20.399999999999999</v>
      </c>
      <c r="J880" s="74">
        <v>0.86</v>
      </c>
      <c r="K880" s="74">
        <v>20.59</v>
      </c>
    </row>
    <row r="881" spans="1:11">
      <c r="A881" s="75">
        <v>44268.689583333333</v>
      </c>
      <c r="B881" s="74">
        <v>18.399999999999999</v>
      </c>
      <c r="C881" s="74">
        <v>25.2</v>
      </c>
      <c r="D881" s="74">
        <v>25.3</v>
      </c>
      <c r="E881" s="74">
        <v>51</v>
      </c>
      <c r="F881" s="74">
        <v>0.01</v>
      </c>
      <c r="G881" s="74">
        <v>25.1</v>
      </c>
      <c r="H881" s="74">
        <v>20.399999999999999</v>
      </c>
      <c r="I881" s="74">
        <v>20.399999999999999</v>
      </c>
      <c r="J881" s="74">
        <v>0.86</v>
      </c>
      <c r="K881" s="74">
        <v>20.67</v>
      </c>
    </row>
    <row r="882" spans="1:11">
      <c r="A882" s="75">
        <v>44268.69027777778</v>
      </c>
      <c r="B882" s="74">
        <v>18.399999999999999</v>
      </c>
      <c r="C882" s="74">
        <v>25.2</v>
      </c>
      <c r="D882" s="74">
        <v>25.4</v>
      </c>
      <c r="E882" s="74">
        <v>50.7</v>
      </c>
      <c r="F882" s="74">
        <v>0</v>
      </c>
      <c r="G882" s="74">
        <v>25.1</v>
      </c>
      <c r="H882" s="74">
        <v>20.399999999999999</v>
      </c>
      <c r="I882" s="74">
        <v>20.399999999999999</v>
      </c>
      <c r="J882" s="74">
        <v>0.87</v>
      </c>
      <c r="K882" s="74">
        <v>21.05</v>
      </c>
    </row>
    <row r="883" spans="1:11">
      <c r="A883" s="75">
        <v>44268.690972222219</v>
      </c>
      <c r="B883" s="74">
        <v>18.399999999999999</v>
      </c>
      <c r="C883" s="74">
        <v>25.2</v>
      </c>
      <c r="D883" s="74">
        <v>25.4</v>
      </c>
      <c r="E883" s="74">
        <v>50.8</v>
      </c>
      <c r="F883" s="74">
        <v>0</v>
      </c>
      <c r="G883" s="74">
        <v>25.1</v>
      </c>
      <c r="H883" s="74">
        <v>20.399999999999999</v>
      </c>
      <c r="I883" s="74">
        <v>20.5</v>
      </c>
      <c r="J883" s="74">
        <v>0.87</v>
      </c>
      <c r="K883" s="74">
        <v>21.08</v>
      </c>
    </row>
    <row r="884" spans="1:11">
      <c r="A884" s="75">
        <v>44268.691666666666</v>
      </c>
      <c r="B884" s="74">
        <v>18.5</v>
      </c>
      <c r="C884" s="74">
        <v>25.2</v>
      </c>
      <c r="D884" s="74">
        <v>25.4</v>
      </c>
      <c r="E884" s="74">
        <v>51.2</v>
      </c>
      <c r="F884" s="74">
        <v>0</v>
      </c>
      <c r="G884" s="74">
        <v>25.1</v>
      </c>
      <c r="H884" s="74">
        <v>20.5</v>
      </c>
      <c r="I884" s="74">
        <v>20.5</v>
      </c>
      <c r="J884" s="74">
        <v>0.88</v>
      </c>
      <c r="K884" s="74">
        <v>21.19</v>
      </c>
    </row>
    <row r="885" spans="1:11">
      <c r="A885" s="75">
        <v>44268.692361111112</v>
      </c>
      <c r="B885" s="74">
        <v>18.5</v>
      </c>
      <c r="C885" s="74">
        <v>25.2</v>
      </c>
      <c r="D885" s="74">
        <v>25.4</v>
      </c>
      <c r="E885" s="74">
        <v>51</v>
      </c>
      <c r="F885" s="74">
        <v>0</v>
      </c>
      <c r="G885" s="74">
        <v>25.1</v>
      </c>
      <c r="H885" s="74">
        <v>20.5</v>
      </c>
      <c r="I885" s="74">
        <v>20.5</v>
      </c>
      <c r="J885" s="74">
        <v>0.87</v>
      </c>
      <c r="K885" s="74">
        <v>21.13</v>
      </c>
    </row>
    <row r="886" spans="1:11">
      <c r="A886" s="75">
        <v>44268.693055555559</v>
      </c>
      <c r="B886" s="74">
        <v>18.5</v>
      </c>
      <c r="C886" s="74">
        <v>25.2</v>
      </c>
      <c r="D886" s="74">
        <v>25.4</v>
      </c>
      <c r="E886" s="74">
        <v>51.5</v>
      </c>
      <c r="F886" s="74">
        <v>0.01</v>
      </c>
      <c r="G886" s="74">
        <v>25.1</v>
      </c>
      <c r="H886" s="74">
        <v>20.5</v>
      </c>
      <c r="I886" s="74">
        <v>20.5</v>
      </c>
      <c r="J886" s="74">
        <v>0.88</v>
      </c>
      <c r="K886" s="74">
        <v>21.27</v>
      </c>
    </row>
    <row r="887" spans="1:11">
      <c r="A887" s="75">
        <v>44268.693749999999</v>
      </c>
      <c r="B887" s="74">
        <v>18.600000000000001</v>
      </c>
      <c r="C887" s="74">
        <v>25.2</v>
      </c>
      <c r="D887" s="74">
        <v>25.4</v>
      </c>
      <c r="E887" s="74">
        <v>51.6</v>
      </c>
      <c r="F887" s="74">
        <v>0</v>
      </c>
      <c r="G887" s="74">
        <v>25.2</v>
      </c>
      <c r="H887" s="74">
        <v>20.6</v>
      </c>
      <c r="I887" s="74">
        <v>20.6</v>
      </c>
      <c r="J887" s="74">
        <v>0.89</v>
      </c>
      <c r="K887" s="74">
        <v>21.67</v>
      </c>
    </row>
    <row r="888" spans="1:11">
      <c r="A888" s="75">
        <v>44268.694444444445</v>
      </c>
      <c r="B888" s="74">
        <v>18.600000000000001</v>
      </c>
      <c r="C888" s="74">
        <v>25.3</v>
      </c>
      <c r="D888" s="74">
        <v>25.5</v>
      </c>
      <c r="E888" s="74">
        <v>51.2</v>
      </c>
      <c r="F888" s="74">
        <v>0</v>
      </c>
      <c r="G888" s="74">
        <v>25.2</v>
      </c>
      <c r="H888" s="74">
        <v>20.6</v>
      </c>
      <c r="I888" s="74">
        <v>20.6</v>
      </c>
      <c r="J888" s="74">
        <v>0.9</v>
      </c>
      <c r="K888" s="74">
        <v>22.04</v>
      </c>
    </row>
    <row r="889" spans="1:11">
      <c r="A889" s="75">
        <v>44268.695138888892</v>
      </c>
      <c r="B889" s="74">
        <v>18.5</v>
      </c>
      <c r="C889" s="74">
        <v>25.3</v>
      </c>
      <c r="D889" s="74">
        <v>25.4</v>
      </c>
      <c r="E889" s="74">
        <v>51</v>
      </c>
      <c r="F889" s="74">
        <v>0</v>
      </c>
      <c r="G889" s="74">
        <v>25.2</v>
      </c>
      <c r="H889" s="74">
        <v>20.5</v>
      </c>
      <c r="I889" s="74">
        <v>20.5</v>
      </c>
      <c r="J889" s="74">
        <v>0.88</v>
      </c>
      <c r="K889" s="74">
        <v>21.51</v>
      </c>
    </row>
    <row r="890" spans="1:11">
      <c r="A890" s="75">
        <v>44268.695833333331</v>
      </c>
      <c r="B890" s="74">
        <v>18.600000000000001</v>
      </c>
      <c r="C890" s="74">
        <v>25.3</v>
      </c>
      <c r="D890" s="74">
        <v>25.4</v>
      </c>
      <c r="E890" s="74">
        <v>51.3</v>
      </c>
      <c r="F890" s="74">
        <v>0</v>
      </c>
      <c r="G890" s="74">
        <v>25.2</v>
      </c>
      <c r="H890" s="74">
        <v>20.6</v>
      </c>
      <c r="I890" s="74">
        <v>20.6</v>
      </c>
      <c r="J890" s="74">
        <v>0.89</v>
      </c>
      <c r="K890" s="74">
        <v>21.59</v>
      </c>
    </row>
    <row r="891" spans="1:11">
      <c r="A891" s="75">
        <v>44268.696527777778</v>
      </c>
      <c r="B891" s="74">
        <v>18.600000000000001</v>
      </c>
      <c r="C891" s="74">
        <v>25.2</v>
      </c>
      <c r="D891" s="74">
        <v>25.4</v>
      </c>
      <c r="E891" s="74">
        <v>51.7</v>
      </c>
      <c r="F891" s="74">
        <v>0</v>
      </c>
      <c r="G891" s="74">
        <v>25.2</v>
      </c>
      <c r="H891" s="74">
        <v>20.6</v>
      </c>
      <c r="I891" s="74">
        <v>20.6</v>
      </c>
      <c r="J891" s="74">
        <v>0.89</v>
      </c>
      <c r="K891" s="74">
        <v>21.7</v>
      </c>
    </row>
    <row r="892" spans="1:11">
      <c r="A892" s="75">
        <v>44268.697222222225</v>
      </c>
      <c r="B892" s="74">
        <v>18.600000000000001</v>
      </c>
      <c r="C892" s="74">
        <v>25.3</v>
      </c>
      <c r="D892" s="74">
        <v>25.4</v>
      </c>
      <c r="E892" s="74">
        <v>51.7</v>
      </c>
      <c r="F892" s="74">
        <v>0</v>
      </c>
      <c r="G892" s="74">
        <v>25.2</v>
      </c>
      <c r="H892" s="74">
        <v>20.6</v>
      </c>
      <c r="I892" s="74">
        <v>20.6</v>
      </c>
      <c r="J892" s="74">
        <v>0.89</v>
      </c>
      <c r="K892" s="74">
        <v>21.7</v>
      </c>
    </row>
    <row r="893" spans="1:11">
      <c r="A893" s="75">
        <v>44268.697916666664</v>
      </c>
      <c r="B893" s="74">
        <v>18.600000000000001</v>
      </c>
      <c r="C893" s="74">
        <v>25.3</v>
      </c>
      <c r="D893" s="74">
        <v>25.4</v>
      </c>
      <c r="E893" s="74">
        <v>51.7</v>
      </c>
      <c r="F893" s="74">
        <v>0</v>
      </c>
      <c r="G893" s="74">
        <v>25.2</v>
      </c>
      <c r="H893" s="74">
        <v>20.6</v>
      </c>
      <c r="I893" s="74">
        <v>20.6</v>
      </c>
      <c r="J893" s="74">
        <v>0.89</v>
      </c>
      <c r="K893" s="74">
        <v>21.7</v>
      </c>
    </row>
    <row r="894" spans="1:11">
      <c r="A894" s="75">
        <v>44268.698611111111</v>
      </c>
      <c r="B894" s="74">
        <v>18.600000000000001</v>
      </c>
      <c r="C894" s="74">
        <v>25.3</v>
      </c>
      <c r="D894" s="74">
        <v>25.5</v>
      </c>
      <c r="E894" s="74">
        <v>51.3</v>
      </c>
      <c r="F894" s="74">
        <v>0</v>
      </c>
      <c r="G894" s="74">
        <v>25.2</v>
      </c>
      <c r="H894" s="74">
        <v>20.6</v>
      </c>
      <c r="I894" s="74">
        <v>20.6</v>
      </c>
      <c r="J894" s="74">
        <v>0.9</v>
      </c>
      <c r="K894" s="74">
        <v>22.07</v>
      </c>
    </row>
    <row r="895" spans="1:11">
      <c r="A895" s="75">
        <v>44268.699305555558</v>
      </c>
      <c r="B895" s="74">
        <v>18.5</v>
      </c>
      <c r="C895" s="74">
        <v>25.3</v>
      </c>
      <c r="D895" s="74">
        <v>25.5</v>
      </c>
      <c r="E895" s="74">
        <v>50.7</v>
      </c>
      <c r="F895" s="74">
        <v>0</v>
      </c>
      <c r="G895" s="74">
        <v>25.2</v>
      </c>
      <c r="H895" s="74">
        <v>20.5</v>
      </c>
      <c r="I895" s="74">
        <v>20.6</v>
      </c>
      <c r="J895" s="74">
        <v>0.89</v>
      </c>
      <c r="K895" s="74">
        <v>21.9</v>
      </c>
    </row>
    <row r="896" spans="1:11">
      <c r="A896" s="75">
        <v>44268.7</v>
      </c>
      <c r="B896" s="74">
        <v>18.5</v>
      </c>
      <c r="C896" s="74">
        <v>25.3</v>
      </c>
      <c r="D896" s="74">
        <v>25.4</v>
      </c>
      <c r="E896" s="74">
        <v>51</v>
      </c>
      <c r="F896" s="74">
        <v>0</v>
      </c>
      <c r="G896" s="74">
        <v>25.2</v>
      </c>
      <c r="H896" s="74">
        <v>20.5</v>
      </c>
      <c r="I896" s="74">
        <v>20.5</v>
      </c>
      <c r="J896" s="74">
        <v>0.88</v>
      </c>
      <c r="K896" s="74">
        <v>21.51</v>
      </c>
    </row>
    <row r="897" spans="1:11">
      <c r="A897" s="75">
        <v>44268.700694444444</v>
      </c>
      <c r="B897" s="74">
        <v>18.5</v>
      </c>
      <c r="C897" s="74">
        <v>25.2</v>
      </c>
      <c r="D897" s="74">
        <v>25.4</v>
      </c>
      <c r="E897" s="74">
        <v>51.6</v>
      </c>
      <c r="F897" s="74">
        <v>0</v>
      </c>
      <c r="G897" s="74">
        <v>25.2</v>
      </c>
      <c r="H897" s="74">
        <v>20.5</v>
      </c>
      <c r="I897" s="74">
        <v>20.5</v>
      </c>
      <c r="J897" s="74">
        <v>0.89</v>
      </c>
      <c r="K897" s="74">
        <v>21.67</v>
      </c>
    </row>
    <row r="898" spans="1:11">
      <c r="A898" s="75">
        <v>44268.701388888891</v>
      </c>
      <c r="B898" s="74">
        <v>18.600000000000001</v>
      </c>
      <c r="C898" s="74">
        <v>25.2</v>
      </c>
      <c r="D898" s="74">
        <v>25.4</v>
      </c>
      <c r="E898" s="74">
        <v>51.7</v>
      </c>
      <c r="F898" s="74">
        <v>0</v>
      </c>
      <c r="G898" s="74">
        <v>25.2</v>
      </c>
      <c r="H898" s="74">
        <v>20.6</v>
      </c>
      <c r="I898" s="74">
        <v>20.6</v>
      </c>
      <c r="J898" s="74">
        <v>0.89</v>
      </c>
      <c r="K898" s="74">
        <v>21.7</v>
      </c>
    </row>
    <row r="899" spans="1:11">
      <c r="A899" s="75">
        <v>44268.70208333333</v>
      </c>
      <c r="B899" s="74">
        <v>18.600000000000001</v>
      </c>
      <c r="C899" s="74">
        <v>25.2</v>
      </c>
      <c r="D899" s="74">
        <v>25.4</v>
      </c>
      <c r="E899" s="74">
        <v>51.6</v>
      </c>
      <c r="F899" s="74">
        <v>0</v>
      </c>
      <c r="G899" s="74">
        <v>25.2</v>
      </c>
      <c r="H899" s="74">
        <v>20.6</v>
      </c>
      <c r="I899" s="74">
        <v>20.6</v>
      </c>
      <c r="J899" s="74">
        <v>0.89</v>
      </c>
      <c r="K899" s="74">
        <v>21.67</v>
      </c>
    </row>
    <row r="900" spans="1:11">
      <c r="A900" s="75">
        <v>44268.702777777777</v>
      </c>
      <c r="B900" s="74">
        <v>18.5</v>
      </c>
      <c r="C900" s="74">
        <v>25.2</v>
      </c>
      <c r="D900" s="74">
        <v>25.4</v>
      </c>
      <c r="E900" s="74">
        <v>51.5</v>
      </c>
      <c r="F900" s="74">
        <v>0.01</v>
      </c>
      <c r="G900" s="74">
        <v>25.2</v>
      </c>
      <c r="H900" s="74">
        <v>20.5</v>
      </c>
      <c r="I900" s="74">
        <v>20.5</v>
      </c>
      <c r="J900" s="74">
        <v>0.89</v>
      </c>
      <c r="K900" s="74">
        <v>21.65</v>
      </c>
    </row>
    <row r="901" spans="1:11">
      <c r="A901" s="75">
        <v>44268.703472222223</v>
      </c>
      <c r="B901" s="74">
        <v>18.600000000000001</v>
      </c>
      <c r="C901" s="74">
        <v>25.2</v>
      </c>
      <c r="D901" s="74">
        <v>25.3</v>
      </c>
      <c r="E901" s="74">
        <v>51.7</v>
      </c>
      <c r="F901" s="74">
        <v>0</v>
      </c>
      <c r="G901" s="74">
        <v>25.1</v>
      </c>
      <c r="H901" s="74">
        <v>20.6</v>
      </c>
      <c r="I901" s="74">
        <v>20.6</v>
      </c>
      <c r="J901" s="74">
        <v>0.87</v>
      </c>
      <c r="K901" s="74">
        <v>20.85</v>
      </c>
    </row>
    <row r="902" spans="1:11">
      <c r="A902" s="75">
        <v>44268.70416666667</v>
      </c>
      <c r="B902" s="74">
        <v>18.600000000000001</v>
      </c>
      <c r="C902" s="74">
        <v>25.2</v>
      </c>
      <c r="D902" s="74">
        <v>25.4</v>
      </c>
      <c r="E902" s="74">
        <v>51.7</v>
      </c>
      <c r="F902" s="74">
        <v>0</v>
      </c>
      <c r="G902" s="74">
        <v>25.1</v>
      </c>
      <c r="H902" s="74">
        <v>20.6</v>
      </c>
      <c r="I902" s="74">
        <v>20.6</v>
      </c>
      <c r="J902" s="74">
        <v>0.88</v>
      </c>
      <c r="K902" s="74">
        <v>21.32</v>
      </c>
    </row>
    <row r="903" spans="1:11">
      <c r="A903" s="75">
        <v>44268.704861111109</v>
      </c>
      <c r="B903" s="74">
        <v>18.600000000000001</v>
      </c>
      <c r="C903" s="74">
        <v>25.2</v>
      </c>
      <c r="D903" s="74">
        <v>25.4</v>
      </c>
      <c r="E903" s="74">
        <v>51.9</v>
      </c>
      <c r="F903" s="74">
        <v>0</v>
      </c>
      <c r="G903" s="74">
        <v>25.1</v>
      </c>
      <c r="H903" s="74">
        <v>20.6</v>
      </c>
      <c r="I903" s="74">
        <v>20.6</v>
      </c>
      <c r="J903" s="74">
        <v>0.88</v>
      </c>
      <c r="K903" s="74">
        <v>21.37</v>
      </c>
    </row>
    <row r="904" spans="1:11">
      <c r="A904" s="75">
        <v>44268.705555555556</v>
      </c>
      <c r="B904" s="74">
        <v>18.5</v>
      </c>
      <c r="C904" s="74">
        <v>25.2</v>
      </c>
      <c r="D904" s="74">
        <v>25.4</v>
      </c>
      <c r="E904" s="74">
        <v>51.5</v>
      </c>
      <c r="F904" s="74">
        <v>0</v>
      </c>
      <c r="G904" s="74">
        <v>25.1</v>
      </c>
      <c r="H904" s="74">
        <v>20.5</v>
      </c>
      <c r="I904" s="74">
        <v>20.5</v>
      </c>
      <c r="J904" s="74">
        <v>0.88</v>
      </c>
      <c r="K904" s="74">
        <v>21.27</v>
      </c>
    </row>
    <row r="905" spans="1:11">
      <c r="A905" s="75">
        <v>44268.706250000003</v>
      </c>
      <c r="B905" s="74">
        <v>18.5</v>
      </c>
      <c r="C905" s="74">
        <v>25.2</v>
      </c>
      <c r="D905" s="74">
        <v>25.3</v>
      </c>
      <c r="E905" s="74">
        <v>51.5</v>
      </c>
      <c r="F905" s="74">
        <v>0</v>
      </c>
      <c r="G905" s="74">
        <v>25.1</v>
      </c>
      <c r="H905" s="74">
        <v>20.5</v>
      </c>
      <c r="I905" s="74">
        <v>20.5</v>
      </c>
      <c r="J905" s="74">
        <v>0.87</v>
      </c>
      <c r="K905" s="74">
        <v>20.8</v>
      </c>
    </row>
    <row r="906" spans="1:11">
      <c r="A906" s="75">
        <v>44268.706944444442</v>
      </c>
      <c r="B906" s="74">
        <v>18.5</v>
      </c>
      <c r="C906" s="74">
        <v>25.1</v>
      </c>
      <c r="D906" s="74">
        <v>25.3</v>
      </c>
      <c r="E906" s="74">
        <v>51.7</v>
      </c>
      <c r="F906" s="74">
        <v>0.02</v>
      </c>
      <c r="G906" s="74">
        <v>25.1</v>
      </c>
      <c r="H906" s="74">
        <v>20.5</v>
      </c>
      <c r="I906" s="74">
        <v>20.5</v>
      </c>
      <c r="J906" s="74">
        <v>0.87</v>
      </c>
      <c r="K906" s="74">
        <v>20.85</v>
      </c>
    </row>
    <row r="907" spans="1:11">
      <c r="A907" s="75">
        <v>44268.707638888889</v>
      </c>
      <c r="B907" s="74">
        <v>18.5</v>
      </c>
      <c r="C907" s="74">
        <v>25.1</v>
      </c>
      <c r="D907" s="74">
        <v>25.3</v>
      </c>
      <c r="E907" s="74">
        <v>51.7</v>
      </c>
      <c r="F907" s="74">
        <v>0</v>
      </c>
      <c r="G907" s="74">
        <v>25.1</v>
      </c>
      <c r="H907" s="74">
        <v>20.5</v>
      </c>
      <c r="I907" s="74">
        <v>20.5</v>
      </c>
      <c r="J907" s="74">
        <v>0.87</v>
      </c>
      <c r="K907" s="74">
        <v>20.85</v>
      </c>
    </row>
    <row r="908" spans="1:11">
      <c r="A908" s="75">
        <v>44268.708333333336</v>
      </c>
      <c r="B908" s="74">
        <v>18.5</v>
      </c>
      <c r="C908" s="74">
        <v>25.1</v>
      </c>
      <c r="D908" s="74">
        <v>25.3</v>
      </c>
      <c r="E908" s="74">
        <v>51.7</v>
      </c>
      <c r="F908" s="74">
        <v>0</v>
      </c>
      <c r="G908" s="74">
        <v>25.1</v>
      </c>
      <c r="H908" s="74">
        <v>20.5</v>
      </c>
      <c r="I908" s="74">
        <v>20.5</v>
      </c>
      <c r="J908" s="74">
        <v>0.87</v>
      </c>
      <c r="K908" s="74">
        <v>20.85</v>
      </c>
    </row>
    <row r="909" spans="1:11">
      <c r="A909" s="75">
        <v>44268.709027777775</v>
      </c>
      <c r="B909" s="74">
        <v>18.5</v>
      </c>
      <c r="C909" s="74">
        <v>25.1</v>
      </c>
      <c r="D909" s="74">
        <v>25.3</v>
      </c>
      <c r="E909" s="74">
        <v>51.5</v>
      </c>
      <c r="F909" s="74">
        <v>0</v>
      </c>
      <c r="G909" s="74">
        <v>25.1</v>
      </c>
      <c r="H909" s="74">
        <v>20.5</v>
      </c>
      <c r="I909" s="74">
        <v>20.5</v>
      </c>
      <c r="J909" s="74">
        <v>0.87</v>
      </c>
      <c r="K909" s="74">
        <v>20.8</v>
      </c>
    </row>
    <row r="910" spans="1:11">
      <c r="A910" s="75">
        <v>44268.709722222222</v>
      </c>
      <c r="B910" s="74">
        <v>18.399999999999999</v>
      </c>
      <c r="C910" s="74">
        <v>25.1</v>
      </c>
      <c r="D910" s="74">
        <v>25.2</v>
      </c>
      <c r="E910" s="74">
        <v>51.5</v>
      </c>
      <c r="F910" s="74">
        <v>0</v>
      </c>
      <c r="G910" s="74">
        <v>25</v>
      </c>
      <c r="H910" s="74">
        <v>20.399999999999999</v>
      </c>
      <c r="I910" s="74">
        <v>20.399999999999999</v>
      </c>
      <c r="J910" s="74">
        <v>0.84</v>
      </c>
      <c r="K910" s="74">
        <v>19.98</v>
      </c>
    </row>
    <row r="911" spans="1:11">
      <c r="A911" s="75">
        <v>44268.710416666669</v>
      </c>
      <c r="B911" s="74">
        <v>18.399999999999999</v>
      </c>
      <c r="C911" s="74">
        <v>25.1</v>
      </c>
      <c r="D911" s="74">
        <v>25.2</v>
      </c>
      <c r="E911" s="74">
        <v>51.7</v>
      </c>
      <c r="F911" s="74">
        <v>0.02</v>
      </c>
      <c r="G911" s="74">
        <v>25</v>
      </c>
      <c r="H911" s="74">
        <v>20.399999999999999</v>
      </c>
      <c r="I911" s="74">
        <v>20.399999999999999</v>
      </c>
      <c r="J911" s="74">
        <v>0.84</v>
      </c>
      <c r="K911" s="74">
        <v>20.03</v>
      </c>
    </row>
    <row r="912" spans="1:11">
      <c r="A912" s="75">
        <v>44268.711111111108</v>
      </c>
      <c r="B912" s="74">
        <v>18.5</v>
      </c>
      <c r="C912" s="74">
        <v>25.1</v>
      </c>
      <c r="D912" s="74">
        <v>25.2</v>
      </c>
      <c r="E912" s="74">
        <v>52.1</v>
      </c>
      <c r="F912" s="74">
        <v>0</v>
      </c>
      <c r="G912" s="74">
        <v>25</v>
      </c>
      <c r="H912" s="74">
        <v>20.5</v>
      </c>
      <c r="I912" s="74">
        <v>20.5</v>
      </c>
      <c r="J912" s="74">
        <v>0.85</v>
      </c>
      <c r="K912" s="74">
        <v>20.13</v>
      </c>
    </row>
    <row r="913" spans="1:11">
      <c r="A913" s="75">
        <v>44268.711805555555</v>
      </c>
      <c r="B913" s="74">
        <v>18.5</v>
      </c>
      <c r="C913" s="74">
        <v>25</v>
      </c>
      <c r="D913" s="74">
        <v>25.2</v>
      </c>
      <c r="E913" s="74">
        <v>52.1</v>
      </c>
      <c r="F913" s="74">
        <v>0.03</v>
      </c>
      <c r="G913" s="74">
        <v>25</v>
      </c>
      <c r="H913" s="74">
        <v>20.5</v>
      </c>
      <c r="I913" s="74">
        <v>20.5</v>
      </c>
      <c r="J913" s="74">
        <v>0.85</v>
      </c>
      <c r="K913" s="74">
        <v>20.13</v>
      </c>
    </row>
    <row r="914" spans="1:11">
      <c r="A914" s="75">
        <v>44268.712500000001</v>
      </c>
      <c r="B914" s="74">
        <v>18.5</v>
      </c>
      <c r="C914" s="74">
        <v>25</v>
      </c>
      <c r="D914" s="74">
        <v>25.2</v>
      </c>
      <c r="E914" s="74">
        <v>51.9</v>
      </c>
      <c r="F914" s="74">
        <v>0.03</v>
      </c>
      <c r="G914" s="74">
        <v>25</v>
      </c>
      <c r="H914" s="74">
        <v>20.5</v>
      </c>
      <c r="I914" s="74">
        <v>20.5</v>
      </c>
      <c r="J914" s="74">
        <v>0.85</v>
      </c>
      <c r="K914" s="74">
        <v>20.079999999999998</v>
      </c>
    </row>
    <row r="915" spans="1:11">
      <c r="A915" s="75">
        <v>44268.713194444441</v>
      </c>
      <c r="B915" s="74">
        <v>18.5</v>
      </c>
      <c r="C915" s="74">
        <v>25.1</v>
      </c>
      <c r="D915" s="74">
        <v>25.3</v>
      </c>
      <c r="E915" s="74">
        <v>52</v>
      </c>
      <c r="F915" s="74">
        <v>0</v>
      </c>
      <c r="G915" s="74">
        <v>25</v>
      </c>
      <c r="H915" s="74">
        <v>20.5</v>
      </c>
      <c r="I915" s="74">
        <v>20.5</v>
      </c>
      <c r="J915" s="74">
        <v>0.86</v>
      </c>
      <c r="K915" s="74">
        <v>20.56</v>
      </c>
    </row>
    <row r="916" spans="1:11">
      <c r="A916" s="75">
        <v>44268.713888888888</v>
      </c>
      <c r="B916" s="74">
        <v>18.5</v>
      </c>
      <c r="C916" s="74">
        <v>25.1</v>
      </c>
      <c r="D916" s="74">
        <v>25.3</v>
      </c>
      <c r="E916" s="74">
        <v>51.9</v>
      </c>
      <c r="F916" s="74">
        <v>0.01</v>
      </c>
      <c r="G916" s="74">
        <v>25</v>
      </c>
      <c r="H916" s="74">
        <v>20.5</v>
      </c>
      <c r="I916" s="74">
        <v>20.5</v>
      </c>
      <c r="J916" s="74">
        <v>0.86</v>
      </c>
      <c r="K916" s="74">
        <v>20.54</v>
      </c>
    </row>
    <row r="917" spans="1:11">
      <c r="A917" s="75">
        <v>44268.714583333334</v>
      </c>
      <c r="B917" s="74">
        <v>18.5</v>
      </c>
      <c r="C917" s="74">
        <v>25.1</v>
      </c>
      <c r="D917" s="74">
        <v>25.3</v>
      </c>
      <c r="E917" s="74">
        <v>51.5</v>
      </c>
      <c r="F917" s="74">
        <v>0</v>
      </c>
      <c r="G917" s="74">
        <v>25</v>
      </c>
      <c r="H917" s="74">
        <v>20.5</v>
      </c>
      <c r="I917" s="74">
        <v>20.5</v>
      </c>
      <c r="J917" s="74">
        <v>0.86</v>
      </c>
      <c r="K917" s="74">
        <v>20.43</v>
      </c>
    </row>
    <row r="918" spans="1:11">
      <c r="A918" s="75">
        <v>44268.715277777781</v>
      </c>
      <c r="B918" s="74">
        <v>18.399999999999999</v>
      </c>
      <c r="C918" s="74">
        <v>25.1</v>
      </c>
      <c r="D918" s="74">
        <v>25.3</v>
      </c>
      <c r="E918" s="74">
        <v>51.4</v>
      </c>
      <c r="F918" s="74">
        <v>0</v>
      </c>
      <c r="G918" s="74">
        <v>25</v>
      </c>
      <c r="H918" s="74">
        <v>20.399999999999999</v>
      </c>
      <c r="I918" s="74">
        <v>20.399999999999999</v>
      </c>
      <c r="J918" s="74">
        <v>0.85</v>
      </c>
      <c r="K918" s="74">
        <v>20.41</v>
      </c>
    </row>
    <row r="919" spans="1:11">
      <c r="A919" s="75">
        <v>44268.71597222222</v>
      </c>
      <c r="B919" s="74">
        <v>18.399999999999999</v>
      </c>
      <c r="C919" s="74">
        <v>25.1</v>
      </c>
      <c r="D919" s="74">
        <v>25.3</v>
      </c>
      <c r="E919" s="74">
        <v>51.4</v>
      </c>
      <c r="F919" s="74">
        <v>0</v>
      </c>
      <c r="G919" s="74">
        <v>25</v>
      </c>
      <c r="H919" s="74">
        <v>20.399999999999999</v>
      </c>
      <c r="I919" s="74">
        <v>20.399999999999999</v>
      </c>
      <c r="J919" s="74">
        <v>0.85</v>
      </c>
      <c r="K919" s="74">
        <v>20.41</v>
      </c>
    </row>
    <row r="920" spans="1:11">
      <c r="A920" s="75">
        <v>44268.716666666667</v>
      </c>
      <c r="B920" s="74">
        <v>18.5</v>
      </c>
      <c r="C920" s="74">
        <v>25.1</v>
      </c>
      <c r="D920" s="74">
        <v>25.2</v>
      </c>
      <c r="E920" s="74">
        <v>51.8</v>
      </c>
      <c r="F920" s="74">
        <v>0</v>
      </c>
      <c r="G920" s="74">
        <v>25</v>
      </c>
      <c r="H920" s="74">
        <v>20.5</v>
      </c>
      <c r="I920" s="74">
        <v>20.5</v>
      </c>
      <c r="J920" s="74">
        <v>0.84</v>
      </c>
      <c r="K920" s="74">
        <v>20.059999999999999</v>
      </c>
    </row>
    <row r="921" spans="1:11">
      <c r="A921" s="75">
        <v>44268.717361111114</v>
      </c>
      <c r="B921" s="74">
        <v>18.600000000000001</v>
      </c>
      <c r="C921" s="74">
        <v>25</v>
      </c>
      <c r="D921" s="74">
        <v>25.2</v>
      </c>
      <c r="E921" s="74">
        <v>52.6</v>
      </c>
      <c r="F921" s="74">
        <v>0.03</v>
      </c>
      <c r="G921" s="74">
        <v>25</v>
      </c>
      <c r="H921" s="74">
        <v>20.5</v>
      </c>
      <c r="I921" s="74">
        <v>20.5</v>
      </c>
      <c r="J921" s="74">
        <v>0.85</v>
      </c>
      <c r="K921" s="74">
        <v>20.260000000000002</v>
      </c>
    </row>
    <row r="922" spans="1:11">
      <c r="A922" s="75">
        <v>44268.718055555553</v>
      </c>
      <c r="B922" s="74">
        <v>18.5</v>
      </c>
      <c r="C922" s="74">
        <v>25.1</v>
      </c>
      <c r="D922" s="74">
        <v>25.2</v>
      </c>
      <c r="E922" s="74">
        <v>51.9</v>
      </c>
      <c r="F922" s="74">
        <v>0</v>
      </c>
      <c r="G922" s="74">
        <v>25</v>
      </c>
      <c r="H922" s="74">
        <v>20.5</v>
      </c>
      <c r="I922" s="74">
        <v>20.5</v>
      </c>
      <c r="J922" s="74">
        <v>0.85</v>
      </c>
      <c r="K922" s="74">
        <v>20.079999999999998</v>
      </c>
    </row>
    <row r="923" spans="1:11">
      <c r="A923" s="75">
        <v>44268.71875</v>
      </c>
      <c r="B923" s="74">
        <v>18.5</v>
      </c>
      <c r="C923" s="74">
        <v>25.1</v>
      </c>
      <c r="D923" s="74">
        <v>25.3</v>
      </c>
      <c r="E923" s="74">
        <v>51.6</v>
      </c>
      <c r="F923" s="74">
        <v>0</v>
      </c>
      <c r="G923" s="74">
        <v>25</v>
      </c>
      <c r="H923" s="74">
        <v>20.5</v>
      </c>
      <c r="I923" s="74">
        <v>20.5</v>
      </c>
      <c r="J923" s="74">
        <v>0.86</v>
      </c>
      <c r="K923" s="74">
        <v>20.46</v>
      </c>
    </row>
    <row r="924" spans="1:11">
      <c r="A924" s="75">
        <v>44268.719444444447</v>
      </c>
      <c r="B924" s="74">
        <v>18.399999999999999</v>
      </c>
      <c r="C924" s="74">
        <v>25.1</v>
      </c>
      <c r="D924" s="74">
        <v>25.3</v>
      </c>
      <c r="E924" s="74">
        <v>51.3</v>
      </c>
      <c r="F924" s="74">
        <v>0</v>
      </c>
      <c r="G924" s="74">
        <v>25</v>
      </c>
      <c r="H924" s="74">
        <v>20.399999999999999</v>
      </c>
      <c r="I924" s="74">
        <v>20.399999999999999</v>
      </c>
      <c r="J924" s="74">
        <v>0.85</v>
      </c>
      <c r="K924" s="74">
        <v>20.38</v>
      </c>
    </row>
    <row r="925" spans="1:11">
      <c r="A925" s="75">
        <v>44268.720138888886</v>
      </c>
      <c r="B925" s="74">
        <v>18.399999999999999</v>
      </c>
      <c r="C925" s="74">
        <v>25.1</v>
      </c>
      <c r="D925" s="74">
        <v>25.3</v>
      </c>
      <c r="E925" s="74">
        <v>51.4</v>
      </c>
      <c r="F925" s="74">
        <v>0</v>
      </c>
      <c r="G925" s="74">
        <v>25</v>
      </c>
      <c r="H925" s="74">
        <v>20.399999999999999</v>
      </c>
      <c r="I925" s="74">
        <v>20.399999999999999</v>
      </c>
      <c r="J925" s="74">
        <v>0.85</v>
      </c>
      <c r="K925" s="74">
        <v>20.41</v>
      </c>
    </row>
    <row r="926" spans="1:11">
      <c r="A926" s="75">
        <v>44268.720833333333</v>
      </c>
      <c r="B926" s="74">
        <v>18.5</v>
      </c>
      <c r="C926" s="74">
        <v>25.1</v>
      </c>
      <c r="D926" s="74">
        <v>25.3</v>
      </c>
      <c r="E926" s="74">
        <v>51.9</v>
      </c>
      <c r="F926" s="74">
        <v>0</v>
      </c>
      <c r="G926" s="74">
        <v>25</v>
      </c>
      <c r="H926" s="74">
        <v>20.5</v>
      </c>
      <c r="I926" s="74">
        <v>20.5</v>
      </c>
      <c r="J926" s="74">
        <v>0.86</v>
      </c>
      <c r="K926" s="74">
        <v>20.54</v>
      </c>
    </row>
    <row r="927" spans="1:11">
      <c r="A927" s="75">
        <v>44268.72152777778</v>
      </c>
      <c r="B927" s="74">
        <v>18.399999999999999</v>
      </c>
      <c r="C927" s="74">
        <v>25.1</v>
      </c>
      <c r="D927" s="74">
        <v>25.3</v>
      </c>
      <c r="E927" s="74">
        <v>51.2</v>
      </c>
      <c r="F927" s="74">
        <v>0</v>
      </c>
      <c r="G927" s="74">
        <v>25</v>
      </c>
      <c r="H927" s="74">
        <v>20.399999999999999</v>
      </c>
      <c r="I927" s="74">
        <v>20.399999999999999</v>
      </c>
      <c r="J927" s="74">
        <v>0.85</v>
      </c>
      <c r="K927" s="74">
        <v>20.350000000000001</v>
      </c>
    </row>
    <row r="928" spans="1:11">
      <c r="A928" s="75">
        <v>44268.722222222219</v>
      </c>
      <c r="B928" s="74">
        <v>18.399999999999999</v>
      </c>
      <c r="C928" s="74">
        <v>25.1</v>
      </c>
      <c r="D928" s="74">
        <v>25.3</v>
      </c>
      <c r="E928" s="74">
        <v>50.9</v>
      </c>
      <c r="F928" s="74">
        <v>0</v>
      </c>
      <c r="G928" s="74">
        <v>25</v>
      </c>
      <c r="H928" s="74">
        <v>20.399999999999999</v>
      </c>
      <c r="I928" s="74">
        <v>20.399999999999999</v>
      </c>
      <c r="J928" s="74">
        <v>0.85</v>
      </c>
      <c r="K928" s="74">
        <v>20.28</v>
      </c>
    </row>
    <row r="929" spans="1:11">
      <c r="A929" s="75">
        <v>44268.722916666666</v>
      </c>
      <c r="B929" s="74">
        <v>18.399999999999999</v>
      </c>
      <c r="C929" s="74">
        <v>25.1</v>
      </c>
      <c r="D929" s="74">
        <v>25.3</v>
      </c>
      <c r="E929" s="74">
        <v>51.1</v>
      </c>
      <c r="F929" s="74">
        <v>0</v>
      </c>
      <c r="G929" s="74">
        <v>25.1</v>
      </c>
      <c r="H929" s="74">
        <v>20.399999999999999</v>
      </c>
      <c r="I929" s="74">
        <v>20.399999999999999</v>
      </c>
      <c r="J929" s="74">
        <v>0.86</v>
      </c>
      <c r="K929" s="74">
        <v>20.7</v>
      </c>
    </row>
    <row r="930" spans="1:11">
      <c r="A930" s="75">
        <v>44268.723611111112</v>
      </c>
      <c r="B930" s="74">
        <v>18.399999999999999</v>
      </c>
      <c r="C930" s="74">
        <v>25.1</v>
      </c>
      <c r="D930" s="74">
        <v>25.3</v>
      </c>
      <c r="E930" s="74">
        <v>51.5</v>
      </c>
      <c r="F930" s="74">
        <v>0</v>
      </c>
      <c r="G930" s="74">
        <v>25</v>
      </c>
      <c r="H930" s="74">
        <v>20.399999999999999</v>
      </c>
      <c r="I930" s="74">
        <v>20.399999999999999</v>
      </c>
      <c r="J930" s="74">
        <v>0.86</v>
      </c>
      <c r="K930" s="74">
        <v>20.43</v>
      </c>
    </row>
    <row r="931" spans="1:11">
      <c r="A931" s="75">
        <v>44268.724305555559</v>
      </c>
      <c r="B931" s="74">
        <v>18.5</v>
      </c>
      <c r="C931" s="74">
        <v>25.1</v>
      </c>
      <c r="D931" s="74">
        <v>25.3</v>
      </c>
      <c r="E931" s="74">
        <v>51.8</v>
      </c>
      <c r="F931" s="74">
        <v>0</v>
      </c>
      <c r="G931" s="74">
        <v>25</v>
      </c>
      <c r="H931" s="74">
        <v>20.5</v>
      </c>
      <c r="I931" s="74">
        <v>20.5</v>
      </c>
      <c r="J931" s="74">
        <v>0.86</v>
      </c>
      <c r="K931" s="74">
        <v>20.51</v>
      </c>
    </row>
    <row r="932" spans="1:11">
      <c r="A932" s="75">
        <v>44268.724999999999</v>
      </c>
      <c r="B932" s="74">
        <v>18.5</v>
      </c>
      <c r="C932" s="74">
        <v>25.1</v>
      </c>
      <c r="D932" s="74">
        <v>25.2</v>
      </c>
      <c r="E932" s="74">
        <v>51.9</v>
      </c>
      <c r="F932" s="74">
        <v>0</v>
      </c>
      <c r="G932" s="74">
        <v>25</v>
      </c>
      <c r="H932" s="74">
        <v>20.5</v>
      </c>
      <c r="I932" s="74">
        <v>20.5</v>
      </c>
      <c r="J932" s="74">
        <v>0.85</v>
      </c>
      <c r="K932" s="74">
        <v>20.079999999999998</v>
      </c>
    </row>
    <row r="933" spans="1:11">
      <c r="A933" s="75">
        <v>44268.725694444445</v>
      </c>
      <c r="B933" s="74">
        <v>18.5</v>
      </c>
      <c r="C933" s="74">
        <v>25.1</v>
      </c>
      <c r="D933" s="74">
        <v>25.2</v>
      </c>
      <c r="E933" s="74">
        <v>51.8</v>
      </c>
      <c r="F933" s="74">
        <v>0.03</v>
      </c>
      <c r="G933" s="74">
        <v>25</v>
      </c>
      <c r="H933" s="74">
        <v>20.5</v>
      </c>
      <c r="I933" s="74">
        <v>20.5</v>
      </c>
      <c r="J933" s="74">
        <v>0.84</v>
      </c>
      <c r="K933" s="74">
        <v>20.059999999999999</v>
      </c>
    </row>
    <row r="934" spans="1:11">
      <c r="A934" s="75">
        <v>44268.726388888892</v>
      </c>
      <c r="B934" s="74">
        <v>18.5</v>
      </c>
      <c r="C934" s="74">
        <v>25</v>
      </c>
      <c r="D934" s="74">
        <v>25.2</v>
      </c>
      <c r="E934" s="74">
        <v>51.8</v>
      </c>
      <c r="F934" s="74">
        <v>0</v>
      </c>
      <c r="G934" s="74">
        <v>25</v>
      </c>
      <c r="H934" s="74">
        <v>20.5</v>
      </c>
      <c r="I934" s="74">
        <v>20.5</v>
      </c>
      <c r="J934" s="74">
        <v>0.84</v>
      </c>
      <c r="K934" s="74">
        <v>20.059999999999999</v>
      </c>
    </row>
    <row r="935" spans="1:11">
      <c r="A935" s="75">
        <v>44268.727083333331</v>
      </c>
      <c r="B935" s="74">
        <v>18.399999999999999</v>
      </c>
      <c r="C935" s="74">
        <v>25</v>
      </c>
      <c r="D935" s="74">
        <v>25.2</v>
      </c>
      <c r="E935" s="74">
        <v>51.7</v>
      </c>
      <c r="F935" s="74">
        <v>0</v>
      </c>
      <c r="G935" s="74">
        <v>25</v>
      </c>
      <c r="H935" s="74">
        <v>20.399999999999999</v>
      </c>
      <c r="I935" s="74">
        <v>20.399999999999999</v>
      </c>
      <c r="J935" s="74">
        <v>0.84</v>
      </c>
      <c r="K935" s="74">
        <v>20.03</v>
      </c>
    </row>
    <row r="936" spans="1:11">
      <c r="A936" s="75">
        <v>44268.727777777778</v>
      </c>
      <c r="B936" s="74">
        <v>18.5</v>
      </c>
      <c r="C936" s="74">
        <v>25</v>
      </c>
      <c r="D936" s="74">
        <v>25.2</v>
      </c>
      <c r="E936" s="74">
        <v>51.9</v>
      </c>
      <c r="F936" s="74">
        <v>0.06</v>
      </c>
      <c r="G936" s="74">
        <v>24.9</v>
      </c>
      <c r="H936" s="74">
        <v>20.5</v>
      </c>
      <c r="I936" s="74">
        <v>20.5</v>
      </c>
      <c r="J936" s="74">
        <v>0.84</v>
      </c>
      <c r="K936" s="74">
        <v>19.72</v>
      </c>
    </row>
    <row r="937" spans="1:11">
      <c r="A937" s="75">
        <v>44268.728472222225</v>
      </c>
      <c r="B937" s="74">
        <v>18.5</v>
      </c>
      <c r="C937" s="74">
        <v>25</v>
      </c>
      <c r="D937" s="74">
        <v>25.2</v>
      </c>
      <c r="E937" s="74">
        <v>52</v>
      </c>
      <c r="F937" s="74">
        <v>0</v>
      </c>
      <c r="G937" s="74">
        <v>25</v>
      </c>
      <c r="H937" s="74">
        <v>20.5</v>
      </c>
      <c r="I937" s="74">
        <v>20.5</v>
      </c>
      <c r="J937" s="74">
        <v>0.85</v>
      </c>
      <c r="K937" s="74">
        <v>20.11</v>
      </c>
    </row>
    <row r="938" spans="1:11">
      <c r="A938" s="75">
        <v>44268.729166666664</v>
      </c>
      <c r="B938" s="74">
        <v>18.399999999999999</v>
      </c>
      <c r="C938" s="74">
        <v>25</v>
      </c>
      <c r="D938" s="74">
        <v>25.1</v>
      </c>
      <c r="E938" s="74">
        <v>52</v>
      </c>
      <c r="F938" s="74">
        <v>7.0000000000000007E-2</v>
      </c>
      <c r="G938" s="74">
        <v>24.9</v>
      </c>
      <c r="H938" s="74">
        <v>20.399999999999999</v>
      </c>
      <c r="I938" s="74">
        <v>20.399999999999999</v>
      </c>
      <c r="J938" s="74">
        <v>0.82</v>
      </c>
      <c r="K938" s="74">
        <v>19.3</v>
      </c>
    </row>
    <row r="939" spans="1:11">
      <c r="A939" s="75">
        <v>44268.729861111111</v>
      </c>
      <c r="B939" s="74">
        <v>18.399999999999999</v>
      </c>
      <c r="C939" s="74">
        <v>25</v>
      </c>
      <c r="D939" s="74">
        <v>25.1</v>
      </c>
      <c r="E939" s="74">
        <v>52.1</v>
      </c>
      <c r="F939" s="74">
        <v>0.01</v>
      </c>
      <c r="G939" s="74">
        <v>24.9</v>
      </c>
      <c r="H939" s="74">
        <v>20.399999999999999</v>
      </c>
      <c r="I939" s="74">
        <v>20.399999999999999</v>
      </c>
      <c r="J939" s="74">
        <v>0.82</v>
      </c>
      <c r="K939" s="74">
        <v>19.329999999999998</v>
      </c>
    </row>
    <row r="940" spans="1:11">
      <c r="A940" s="75">
        <v>44268.730555555558</v>
      </c>
      <c r="B940" s="74">
        <v>18.399999999999999</v>
      </c>
      <c r="C940" s="74">
        <v>25</v>
      </c>
      <c r="D940" s="74">
        <v>25.1</v>
      </c>
      <c r="E940" s="74">
        <v>51.8</v>
      </c>
      <c r="F940" s="74">
        <v>0</v>
      </c>
      <c r="G940" s="74">
        <v>24.9</v>
      </c>
      <c r="H940" s="74">
        <v>20.399999999999999</v>
      </c>
      <c r="I940" s="74">
        <v>20.399999999999999</v>
      </c>
      <c r="J940" s="74">
        <v>0.82</v>
      </c>
      <c r="K940" s="74">
        <v>19.25</v>
      </c>
    </row>
    <row r="941" spans="1:11">
      <c r="A941" s="75">
        <v>44268.731249999997</v>
      </c>
      <c r="B941" s="74">
        <v>18.399999999999999</v>
      </c>
      <c r="C941" s="74">
        <v>25</v>
      </c>
      <c r="D941" s="74">
        <v>25.1</v>
      </c>
      <c r="E941" s="74">
        <v>51.7</v>
      </c>
      <c r="F941" s="74">
        <v>0.01</v>
      </c>
      <c r="G941" s="74">
        <v>24.9</v>
      </c>
      <c r="H941" s="74">
        <v>20.399999999999999</v>
      </c>
      <c r="I941" s="74">
        <v>20.399999999999999</v>
      </c>
      <c r="J941" s="74">
        <v>0.82</v>
      </c>
      <c r="K941" s="74">
        <v>19.23</v>
      </c>
    </row>
    <row r="942" spans="1:11">
      <c r="A942" s="75">
        <v>44268.731944444444</v>
      </c>
      <c r="B942" s="74">
        <v>18.399999999999999</v>
      </c>
      <c r="C942" s="74">
        <v>25</v>
      </c>
      <c r="D942" s="74">
        <v>25.2</v>
      </c>
      <c r="E942" s="74">
        <v>51.9</v>
      </c>
      <c r="F942" s="74">
        <v>0</v>
      </c>
      <c r="G942" s="74">
        <v>24.9</v>
      </c>
      <c r="H942" s="74">
        <v>20.399999999999999</v>
      </c>
      <c r="I942" s="74">
        <v>20.399999999999999</v>
      </c>
      <c r="J942" s="74">
        <v>0.84</v>
      </c>
      <c r="K942" s="74">
        <v>19.72</v>
      </c>
    </row>
    <row r="943" spans="1:11">
      <c r="A943" s="75">
        <v>44268.732638888891</v>
      </c>
      <c r="B943" s="74">
        <v>18.399999999999999</v>
      </c>
      <c r="C943" s="74">
        <v>25</v>
      </c>
      <c r="D943" s="74">
        <v>25.2</v>
      </c>
      <c r="E943" s="74">
        <v>52.1</v>
      </c>
      <c r="F943" s="74">
        <v>0</v>
      </c>
      <c r="G943" s="74">
        <v>24.9</v>
      </c>
      <c r="H943" s="74">
        <v>20.399999999999999</v>
      </c>
      <c r="I943" s="74">
        <v>20.399999999999999</v>
      </c>
      <c r="J943" s="74">
        <v>0.84</v>
      </c>
      <c r="K943" s="74">
        <v>19.77</v>
      </c>
    </row>
    <row r="944" spans="1:11">
      <c r="A944" s="75">
        <v>44268.73333333333</v>
      </c>
      <c r="B944" s="74">
        <v>18.399999999999999</v>
      </c>
      <c r="C944" s="74">
        <v>25</v>
      </c>
      <c r="D944" s="74">
        <v>25.2</v>
      </c>
      <c r="E944" s="74">
        <v>52</v>
      </c>
      <c r="F944" s="74">
        <v>0.03</v>
      </c>
      <c r="G944" s="74">
        <v>24.9</v>
      </c>
      <c r="H944" s="74">
        <v>20.399999999999999</v>
      </c>
      <c r="I944" s="74">
        <v>20.399999999999999</v>
      </c>
      <c r="J944" s="74">
        <v>0.84</v>
      </c>
      <c r="K944" s="74">
        <v>19.739999999999998</v>
      </c>
    </row>
    <row r="945" spans="1:11">
      <c r="A945" s="75">
        <v>44268.734027777777</v>
      </c>
      <c r="B945" s="74">
        <v>18.399999999999999</v>
      </c>
      <c r="C945" s="74">
        <v>25</v>
      </c>
      <c r="D945" s="74">
        <v>25.2</v>
      </c>
      <c r="E945" s="74">
        <v>51.7</v>
      </c>
      <c r="F945" s="74">
        <v>0.04</v>
      </c>
      <c r="G945" s="74">
        <v>24.9</v>
      </c>
      <c r="H945" s="74">
        <v>20.399999999999999</v>
      </c>
      <c r="I945" s="74">
        <v>20.399999999999999</v>
      </c>
      <c r="J945" s="74">
        <v>0.83</v>
      </c>
      <c r="K945" s="74">
        <v>19.670000000000002</v>
      </c>
    </row>
    <row r="946" spans="1:11">
      <c r="A946" s="75">
        <v>44268.734722222223</v>
      </c>
      <c r="B946" s="74">
        <v>18.5</v>
      </c>
      <c r="C946" s="74">
        <v>25</v>
      </c>
      <c r="D946" s="74">
        <v>25.2</v>
      </c>
      <c r="E946" s="74">
        <v>52.1</v>
      </c>
      <c r="F946" s="74">
        <v>0</v>
      </c>
      <c r="G946" s="74">
        <v>24.9</v>
      </c>
      <c r="H946" s="74">
        <v>20.399999999999999</v>
      </c>
      <c r="I946" s="74">
        <v>20.5</v>
      </c>
      <c r="J946" s="74">
        <v>0.84</v>
      </c>
      <c r="K946" s="74">
        <v>19.77</v>
      </c>
    </row>
    <row r="947" spans="1:11">
      <c r="A947" s="75">
        <v>44268.73541666667</v>
      </c>
      <c r="B947" s="74">
        <v>18.5</v>
      </c>
      <c r="C947" s="74">
        <v>25</v>
      </c>
      <c r="D947" s="74">
        <v>25.2</v>
      </c>
      <c r="E947" s="74">
        <v>52</v>
      </c>
      <c r="F947" s="74">
        <v>0</v>
      </c>
      <c r="G947" s="74">
        <v>24.9</v>
      </c>
      <c r="H947" s="74">
        <v>20.5</v>
      </c>
      <c r="I947" s="74">
        <v>20.5</v>
      </c>
      <c r="J947" s="74">
        <v>0.84</v>
      </c>
      <c r="K947" s="74">
        <v>19.739999999999998</v>
      </c>
    </row>
    <row r="948" spans="1:11">
      <c r="A948" s="75">
        <v>44268.736111111109</v>
      </c>
      <c r="B948" s="74">
        <v>18.399999999999999</v>
      </c>
      <c r="C948" s="74">
        <v>25</v>
      </c>
      <c r="D948" s="74">
        <v>25.2</v>
      </c>
      <c r="E948" s="74">
        <v>51.9</v>
      </c>
      <c r="F948" s="74">
        <v>0.01</v>
      </c>
      <c r="G948" s="74">
        <v>25</v>
      </c>
      <c r="H948" s="74">
        <v>20.399999999999999</v>
      </c>
      <c r="I948" s="74">
        <v>20.399999999999999</v>
      </c>
      <c r="J948" s="74">
        <v>0.85</v>
      </c>
      <c r="K948" s="74">
        <v>20.079999999999998</v>
      </c>
    </row>
    <row r="949" spans="1:11">
      <c r="A949" s="75">
        <v>44268.736805555556</v>
      </c>
      <c r="B949" s="74">
        <v>18.399999999999999</v>
      </c>
      <c r="C949" s="74">
        <v>25</v>
      </c>
      <c r="D949" s="74">
        <v>25.3</v>
      </c>
      <c r="E949" s="74">
        <v>51.5</v>
      </c>
      <c r="F949" s="74">
        <v>0</v>
      </c>
      <c r="G949" s="74">
        <v>25</v>
      </c>
      <c r="H949" s="74">
        <v>20.399999999999999</v>
      </c>
      <c r="I949" s="74">
        <v>20.399999999999999</v>
      </c>
      <c r="J949" s="74">
        <v>0.86</v>
      </c>
      <c r="K949" s="74">
        <v>20.43</v>
      </c>
    </row>
    <row r="950" spans="1:11">
      <c r="A950" s="75">
        <v>44268.737500000003</v>
      </c>
      <c r="B950" s="74">
        <v>18.399999999999999</v>
      </c>
      <c r="C950" s="74">
        <v>25.1</v>
      </c>
      <c r="D950" s="74">
        <v>25.3</v>
      </c>
      <c r="E950" s="74">
        <v>51.5</v>
      </c>
      <c r="F950" s="74">
        <v>0.02</v>
      </c>
      <c r="G950" s="74">
        <v>25</v>
      </c>
      <c r="H950" s="74">
        <v>20.399999999999999</v>
      </c>
      <c r="I950" s="74">
        <v>20.399999999999999</v>
      </c>
      <c r="J950" s="74">
        <v>0.86</v>
      </c>
      <c r="K950" s="74">
        <v>20.43</v>
      </c>
    </row>
    <row r="951" spans="1:11">
      <c r="A951" s="75">
        <v>44268.738194444442</v>
      </c>
      <c r="B951" s="74">
        <v>18.5</v>
      </c>
      <c r="C951" s="74">
        <v>25.1</v>
      </c>
      <c r="D951" s="74">
        <v>25.3</v>
      </c>
      <c r="E951" s="74">
        <v>51.6</v>
      </c>
      <c r="F951" s="74">
        <v>0</v>
      </c>
      <c r="G951" s="74">
        <v>25</v>
      </c>
      <c r="H951" s="74">
        <v>20.5</v>
      </c>
      <c r="I951" s="74">
        <v>20.5</v>
      </c>
      <c r="J951" s="74">
        <v>0.86</v>
      </c>
      <c r="K951" s="74">
        <v>20.46</v>
      </c>
    </row>
    <row r="952" spans="1:11">
      <c r="A952" s="75">
        <v>44268.738888888889</v>
      </c>
      <c r="B952" s="74">
        <v>18.5</v>
      </c>
      <c r="C952" s="74">
        <v>25.1</v>
      </c>
      <c r="D952" s="74">
        <v>25.3</v>
      </c>
      <c r="E952" s="74">
        <v>51.9</v>
      </c>
      <c r="F952" s="74">
        <v>0</v>
      </c>
      <c r="G952" s="74">
        <v>25.1</v>
      </c>
      <c r="H952" s="74">
        <v>20.5</v>
      </c>
      <c r="I952" s="74">
        <v>20.5</v>
      </c>
      <c r="J952" s="74">
        <v>0.87</v>
      </c>
      <c r="K952" s="74">
        <v>20.91</v>
      </c>
    </row>
    <row r="953" spans="1:11">
      <c r="A953" s="75">
        <v>44268.739583333336</v>
      </c>
      <c r="B953" s="74">
        <v>18.5</v>
      </c>
      <c r="C953" s="74">
        <v>25.1</v>
      </c>
      <c r="D953" s="74">
        <v>25.3</v>
      </c>
      <c r="E953" s="74">
        <v>52.1</v>
      </c>
      <c r="F953" s="74">
        <v>0</v>
      </c>
      <c r="G953" s="74">
        <v>25.1</v>
      </c>
      <c r="H953" s="74">
        <v>20.5</v>
      </c>
      <c r="I953" s="74">
        <v>20.5</v>
      </c>
      <c r="J953" s="74">
        <v>0.87</v>
      </c>
      <c r="K953" s="74">
        <v>20.96</v>
      </c>
    </row>
    <row r="954" spans="1:11">
      <c r="A954" s="75">
        <v>44268.740277777775</v>
      </c>
      <c r="B954" s="74">
        <v>18.600000000000001</v>
      </c>
      <c r="C954" s="74">
        <v>25.1</v>
      </c>
      <c r="D954" s="74">
        <v>25.3</v>
      </c>
      <c r="E954" s="74">
        <v>52.2</v>
      </c>
      <c r="F954" s="74">
        <v>0</v>
      </c>
      <c r="G954" s="74">
        <v>25.1</v>
      </c>
      <c r="H954" s="74">
        <v>20.6</v>
      </c>
      <c r="I954" s="74">
        <v>20.6</v>
      </c>
      <c r="J954" s="74">
        <v>0.87</v>
      </c>
      <c r="K954" s="74">
        <v>20.99</v>
      </c>
    </row>
    <row r="955" spans="1:11">
      <c r="A955" s="75">
        <v>44268.740972222222</v>
      </c>
      <c r="B955" s="74">
        <v>18.5</v>
      </c>
      <c r="C955" s="74">
        <v>25.1</v>
      </c>
      <c r="D955" s="74">
        <v>25.3</v>
      </c>
      <c r="E955" s="74">
        <v>51.9</v>
      </c>
      <c r="F955" s="74">
        <v>0.02</v>
      </c>
      <c r="G955" s="74">
        <v>25.1</v>
      </c>
      <c r="H955" s="74">
        <v>20.5</v>
      </c>
      <c r="I955" s="74">
        <v>20.5</v>
      </c>
      <c r="J955" s="74">
        <v>0.87</v>
      </c>
      <c r="K955" s="74">
        <v>20.91</v>
      </c>
    </row>
    <row r="956" spans="1:11">
      <c r="A956" s="75">
        <v>44268.741666666669</v>
      </c>
      <c r="B956" s="74">
        <v>18.5</v>
      </c>
      <c r="C956" s="74">
        <v>25.1</v>
      </c>
      <c r="D956" s="74">
        <v>25.3</v>
      </c>
      <c r="E956" s="74">
        <v>51.9</v>
      </c>
      <c r="F956" s="74">
        <v>0</v>
      </c>
      <c r="G956" s="74">
        <v>25.1</v>
      </c>
      <c r="H956" s="74">
        <v>20.5</v>
      </c>
      <c r="I956" s="74">
        <v>20.5</v>
      </c>
      <c r="J956" s="74">
        <v>0.87</v>
      </c>
      <c r="K956" s="74">
        <v>20.91</v>
      </c>
    </row>
    <row r="957" spans="1:11">
      <c r="A957" s="75">
        <v>44268.742361111108</v>
      </c>
      <c r="B957" s="74">
        <v>18.5</v>
      </c>
      <c r="C957" s="74">
        <v>25.1</v>
      </c>
      <c r="D957" s="74">
        <v>25.3</v>
      </c>
      <c r="E957" s="74">
        <v>51.7</v>
      </c>
      <c r="F957" s="74">
        <v>0.02</v>
      </c>
      <c r="G957" s="74">
        <v>25.1</v>
      </c>
      <c r="H957" s="74">
        <v>20.5</v>
      </c>
      <c r="I957" s="74">
        <v>20.5</v>
      </c>
      <c r="J957" s="74">
        <v>0.87</v>
      </c>
      <c r="K957" s="74">
        <v>20.85</v>
      </c>
    </row>
    <row r="958" spans="1:11">
      <c r="A958" s="75">
        <v>44268.743055555555</v>
      </c>
      <c r="B958" s="74">
        <v>18.5</v>
      </c>
      <c r="C958" s="74">
        <v>25.1</v>
      </c>
      <c r="D958" s="74">
        <v>25.2</v>
      </c>
      <c r="E958" s="74">
        <v>51.9</v>
      </c>
      <c r="F958" s="74">
        <v>0</v>
      </c>
      <c r="G958" s="74">
        <v>25.1</v>
      </c>
      <c r="H958" s="74">
        <v>20.5</v>
      </c>
      <c r="I958" s="74">
        <v>20.5</v>
      </c>
      <c r="J958" s="74">
        <v>0.86</v>
      </c>
      <c r="K958" s="74">
        <v>20.45</v>
      </c>
    </row>
    <row r="959" spans="1:11">
      <c r="A959" s="75">
        <v>44268.743750000001</v>
      </c>
      <c r="B959" s="74">
        <v>18.5</v>
      </c>
      <c r="C959" s="74">
        <v>25.1</v>
      </c>
      <c r="D959" s="74">
        <v>25.2</v>
      </c>
      <c r="E959" s="74">
        <v>52.4</v>
      </c>
      <c r="F959" s="74">
        <v>0</v>
      </c>
      <c r="G959" s="74">
        <v>25.1</v>
      </c>
      <c r="H959" s="74">
        <v>20.5</v>
      </c>
      <c r="I959" s="74">
        <v>20.5</v>
      </c>
      <c r="J959" s="74">
        <v>0.86</v>
      </c>
      <c r="K959" s="74">
        <v>20.58</v>
      </c>
    </row>
    <row r="960" spans="1:11">
      <c r="A960" s="75">
        <v>44268.744444444441</v>
      </c>
      <c r="B960" s="74">
        <v>18.5</v>
      </c>
      <c r="C960" s="74">
        <v>25.1</v>
      </c>
      <c r="D960" s="74">
        <v>25.2</v>
      </c>
      <c r="E960" s="74">
        <v>52.2</v>
      </c>
      <c r="F960" s="74">
        <v>0</v>
      </c>
      <c r="G960" s="74">
        <v>25</v>
      </c>
      <c r="H960" s="74">
        <v>20.5</v>
      </c>
      <c r="I960" s="74">
        <v>20.5</v>
      </c>
      <c r="J960" s="74">
        <v>0.85</v>
      </c>
      <c r="K960" s="74">
        <v>20.16</v>
      </c>
    </row>
    <row r="961" spans="1:11">
      <c r="A961" s="75">
        <v>44268.745138888888</v>
      </c>
      <c r="B961" s="74">
        <v>18.5</v>
      </c>
      <c r="C961" s="74">
        <v>25.1</v>
      </c>
      <c r="D961" s="74">
        <v>25.3</v>
      </c>
      <c r="E961" s="74">
        <v>51.9</v>
      </c>
      <c r="F961" s="74">
        <v>0</v>
      </c>
      <c r="G961" s="74">
        <v>25</v>
      </c>
      <c r="H961" s="74">
        <v>20.5</v>
      </c>
      <c r="I961" s="74">
        <v>20.5</v>
      </c>
      <c r="J961" s="74">
        <v>0.86</v>
      </c>
      <c r="K961" s="74">
        <v>20.54</v>
      </c>
    </row>
    <row r="962" spans="1:11">
      <c r="A962" s="75">
        <v>44268.745833333334</v>
      </c>
      <c r="B962" s="74">
        <v>18.5</v>
      </c>
      <c r="C962" s="74">
        <v>25.1</v>
      </c>
      <c r="D962" s="74">
        <v>25.3</v>
      </c>
      <c r="E962" s="74">
        <v>51.8</v>
      </c>
      <c r="F962" s="74">
        <v>0.06</v>
      </c>
      <c r="G962" s="74">
        <v>25</v>
      </c>
      <c r="H962" s="74">
        <v>20.5</v>
      </c>
      <c r="I962" s="74">
        <v>20.5</v>
      </c>
      <c r="J962" s="74">
        <v>0.86</v>
      </c>
      <c r="K962" s="74">
        <v>20.51</v>
      </c>
    </row>
    <row r="963" spans="1:11">
      <c r="A963" s="75">
        <v>44268.746527777781</v>
      </c>
      <c r="B963" s="74">
        <v>18.5</v>
      </c>
      <c r="C963" s="74">
        <v>25.1</v>
      </c>
      <c r="D963" s="74">
        <v>25.3</v>
      </c>
      <c r="E963" s="74">
        <v>52.1</v>
      </c>
      <c r="F963" s="74">
        <v>0</v>
      </c>
      <c r="G963" s="74">
        <v>25.1</v>
      </c>
      <c r="H963" s="74">
        <v>20.5</v>
      </c>
      <c r="I963" s="74">
        <v>20.5</v>
      </c>
      <c r="J963" s="74">
        <v>0.87</v>
      </c>
      <c r="K963" s="74">
        <v>20.96</v>
      </c>
    </row>
    <row r="964" spans="1:11">
      <c r="A964" s="75">
        <v>44268.74722222222</v>
      </c>
      <c r="B964" s="74">
        <v>18.600000000000001</v>
      </c>
      <c r="C964" s="74">
        <v>25.1</v>
      </c>
      <c r="D964" s="74">
        <v>25.3</v>
      </c>
      <c r="E964" s="74">
        <v>52.6</v>
      </c>
      <c r="F964" s="74">
        <v>0</v>
      </c>
      <c r="G964" s="74">
        <v>25.1</v>
      </c>
      <c r="H964" s="74">
        <v>20.6</v>
      </c>
      <c r="I964" s="74">
        <v>20.6</v>
      </c>
      <c r="J964" s="74">
        <v>0.87</v>
      </c>
      <c r="K964" s="74">
        <v>21.09</v>
      </c>
    </row>
    <row r="965" spans="1:11">
      <c r="A965" s="75">
        <v>44268.747916666667</v>
      </c>
      <c r="B965" s="74">
        <v>18.600000000000001</v>
      </c>
      <c r="C965" s="74">
        <v>25.1</v>
      </c>
      <c r="D965" s="74">
        <v>25.3</v>
      </c>
      <c r="E965" s="74">
        <v>52.5</v>
      </c>
      <c r="F965" s="74">
        <v>0</v>
      </c>
      <c r="G965" s="74">
        <v>25.1</v>
      </c>
      <c r="H965" s="74">
        <v>20.6</v>
      </c>
      <c r="I965" s="74">
        <v>20.6</v>
      </c>
      <c r="J965" s="74">
        <v>0.87</v>
      </c>
      <c r="K965" s="74">
        <v>21.07</v>
      </c>
    </row>
    <row r="966" spans="1:11">
      <c r="A966" s="75">
        <v>44268.748611111114</v>
      </c>
      <c r="B966" s="74">
        <v>18.600000000000001</v>
      </c>
      <c r="C966" s="74">
        <v>25.2</v>
      </c>
      <c r="D966" s="74">
        <v>25.4</v>
      </c>
      <c r="E966" s="74">
        <v>51.8</v>
      </c>
      <c r="F966" s="74">
        <v>0.01</v>
      </c>
      <c r="G966" s="74">
        <v>25.1</v>
      </c>
      <c r="H966" s="74">
        <v>20.6</v>
      </c>
      <c r="I966" s="74">
        <v>20.6</v>
      </c>
      <c r="J966" s="74">
        <v>0.88</v>
      </c>
      <c r="K966" s="74">
        <v>21.35</v>
      </c>
    </row>
    <row r="967" spans="1:11">
      <c r="A967" s="75">
        <v>44268.749305555553</v>
      </c>
      <c r="B967" s="74">
        <v>18.399999999999999</v>
      </c>
      <c r="C967" s="74">
        <v>25.2</v>
      </c>
      <c r="D967" s="74">
        <v>25.3</v>
      </c>
      <c r="E967" s="74">
        <v>51.2</v>
      </c>
      <c r="F967" s="74">
        <v>0</v>
      </c>
      <c r="G967" s="74">
        <v>25.1</v>
      </c>
      <c r="H967" s="74">
        <v>20.399999999999999</v>
      </c>
      <c r="I967" s="74">
        <v>20.5</v>
      </c>
      <c r="J967" s="74">
        <v>0.86</v>
      </c>
      <c r="K967" s="74">
        <v>20.72</v>
      </c>
    </row>
    <row r="968" spans="1:11">
      <c r="A968" s="75">
        <v>44268.75</v>
      </c>
      <c r="B968" s="74">
        <v>18.399999999999999</v>
      </c>
      <c r="C968" s="74">
        <v>25.2</v>
      </c>
      <c r="D968" s="74">
        <v>25.3</v>
      </c>
      <c r="E968" s="74">
        <v>51.3</v>
      </c>
      <c r="F968" s="74">
        <v>0</v>
      </c>
      <c r="G968" s="74">
        <v>25.1</v>
      </c>
      <c r="H968" s="74">
        <v>20.399999999999999</v>
      </c>
      <c r="I968" s="74">
        <v>20.399999999999999</v>
      </c>
      <c r="J968" s="74">
        <v>0.86</v>
      </c>
      <c r="K968" s="74">
        <v>20.75</v>
      </c>
    </row>
    <row r="969" spans="1:11">
      <c r="A969" s="113"/>
      <c r="B969" s="114"/>
      <c r="C969" s="114"/>
      <c r="D969" s="114"/>
      <c r="E969" s="114"/>
      <c r="F969" s="114"/>
      <c r="G969" s="114"/>
      <c r="H969" s="114"/>
      <c r="I969" s="114"/>
      <c r="J969" s="114"/>
      <c r="K969" s="114"/>
    </row>
  </sheetData>
  <phoneticPr fontId="8"/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7C8DF-18B8-4F8F-8CCA-61DB1BA88482}">
  <dimension ref="A1:X2428"/>
  <sheetViews>
    <sheetView zoomScale="130" zoomScaleNormal="130" workbookViewId="0">
      <pane xSplit="1" ySplit="12" topLeftCell="B2349" activePane="bottomRight" state="frozen"/>
      <selection pane="topRight" activeCell="B1" sqref="B1"/>
      <selection pane="bottomLeft" activeCell="A13" sqref="A13"/>
      <selection pane="bottomRight" activeCell="M2425" sqref="M2425"/>
    </sheetView>
  </sheetViews>
  <sheetFormatPr defaultRowHeight="12.45"/>
  <cols>
    <col min="20" max="20" width="17.4609375" bestFit="1" customWidth="1"/>
  </cols>
  <sheetData>
    <row r="1" spans="1:24">
      <c r="B1" s="74" t="s">
        <v>223</v>
      </c>
      <c r="C1" s="74" t="s">
        <v>224</v>
      </c>
      <c r="D1" s="74" t="s">
        <v>225</v>
      </c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</row>
    <row r="2" spans="1:24">
      <c r="B2" s="74" t="s">
        <v>226</v>
      </c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</row>
    <row r="3" spans="1:24">
      <c r="B3" s="74" t="s">
        <v>227</v>
      </c>
      <c r="C3" s="74" t="s">
        <v>228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24">
      <c r="B4" s="74" t="s">
        <v>229</v>
      </c>
      <c r="C4" s="74" t="s">
        <v>230</v>
      </c>
      <c r="D4" s="74" t="s">
        <v>231</v>
      </c>
      <c r="E4" s="74" t="s">
        <v>232</v>
      </c>
      <c r="F4" s="74" t="s">
        <v>233</v>
      </c>
      <c r="G4" s="74" t="s">
        <v>234</v>
      </c>
      <c r="H4" s="74" t="s">
        <v>235</v>
      </c>
      <c r="I4" s="74" t="s">
        <v>236</v>
      </c>
      <c r="J4" s="74" t="s">
        <v>237</v>
      </c>
      <c r="K4" s="74" t="s">
        <v>238</v>
      </c>
      <c r="L4" s="74" t="s">
        <v>239</v>
      </c>
      <c r="M4" s="74" t="s">
        <v>240</v>
      </c>
      <c r="N4" s="74" t="s">
        <v>241</v>
      </c>
      <c r="O4" s="74" t="s">
        <v>242</v>
      </c>
      <c r="P4" s="74"/>
    </row>
    <row r="5" spans="1:24">
      <c r="B5" s="74" t="s">
        <v>243</v>
      </c>
      <c r="C5" s="74" t="s">
        <v>244</v>
      </c>
      <c r="D5" s="74" t="s">
        <v>244</v>
      </c>
      <c r="E5" s="74" t="s">
        <v>244</v>
      </c>
      <c r="F5" s="74" t="s">
        <v>244</v>
      </c>
      <c r="G5" s="74" t="s">
        <v>244</v>
      </c>
      <c r="H5" s="74" t="s">
        <v>244</v>
      </c>
      <c r="I5" s="74" t="s">
        <v>244</v>
      </c>
      <c r="J5" s="74" t="s">
        <v>244</v>
      </c>
      <c r="K5" s="74" t="s">
        <v>244</v>
      </c>
      <c r="L5" s="74" t="s">
        <v>244</v>
      </c>
      <c r="M5" s="74" t="s">
        <v>244</v>
      </c>
      <c r="N5" s="74" t="s">
        <v>244</v>
      </c>
      <c r="O5" s="74" t="s">
        <v>244</v>
      </c>
      <c r="P5" s="74"/>
    </row>
    <row r="6" spans="1:24">
      <c r="B6" s="74" t="s">
        <v>245</v>
      </c>
      <c r="C6" s="74" t="s">
        <v>246</v>
      </c>
      <c r="D6" s="74" t="s">
        <v>246</v>
      </c>
      <c r="E6" s="74" t="s">
        <v>246</v>
      </c>
      <c r="F6" s="74" t="s">
        <v>246</v>
      </c>
      <c r="G6" s="74" t="s">
        <v>247</v>
      </c>
      <c r="H6" s="74" t="s">
        <v>246</v>
      </c>
      <c r="I6" s="74" t="s">
        <v>246</v>
      </c>
      <c r="J6" s="74" t="s">
        <v>248</v>
      </c>
      <c r="K6" s="74" t="s">
        <v>248</v>
      </c>
      <c r="L6" s="74" t="s">
        <v>248</v>
      </c>
      <c r="M6" s="74" t="s">
        <v>248</v>
      </c>
      <c r="N6" s="74" t="s">
        <v>248</v>
      </c>
      <c r="O6" s="74" t="s">
        <v>248</v>
      </c>
      <c r="P6" s="74"/>
    </row>
    <row r="7" spans="1:24">
      <c r="B7" s="74" t="s">
        <v>249</v>
      </c>
      <c r="C7" s="231" t="s">
        <v>516</v>
      </c>
      <c r="D7" s="231" t="s">
        <v>517</v>
      </c>
      <c r="E7" s="231" t="s">
        <v>518</v>
      </c>
      <c r="F7" s="231" t="s">
        <v>519</v>
      </c>
      <c r="G7" s="231" t="s">
        <v>520</v>
      </c>
      <c r="H7" s="231" t="s">
        <v>521</v>
      </c>
      <c r="I7" s="231" t="s">
        <v>522</v>
      </c>
      <c r="J7" s="231" t="s">
        <v>523</v>
      </c>
      <c r="K7" s="231" t="s">
        <v>524</v>
      </c>
      <c r="L7" s="231" t="s">
        <v>525</v>
      </c>
      <c r="M7" s="231" t="s">
        <v>269</v>
      </c>
      <c r="N7" s="231" t="s">
        <v>270</v>
      </c>
      <c r="O7" s="231" t="s">
        <v>271</v>
      </c>
      <c r="P7" s="74"/>
    </row>
    <row r="8" spans="1:24">
      <c r="B8" s="233" t="s">
        <v>526</v>
      </c>
      <c r="C8" s="232">
        <f>AVERAGE(C1522,C2428)</f>
        <v>39.513772708764932</v>
      </c>
      <c r="D8" s="232">
        <f>AVERAGE(D1522,D2428)</f>
        <v>27.479999999999951</v>
      </c>
      <c r="E8" s="232">
        <f t="shared" ref="E8:O8" si="0">AVERAGE(E1522,E2428)</f>
        <v>34.518149864376092</v>
      </c>
      <c r="F8" s="232">
        <f t="shared" si="0"/>
        <v>41.881041317377822</v>
      </c>
      <c r="G8" s="232">
        <f t="shared" si="0"/>
        <v>390.78327245727701</v>
      </c>
      <c r="H8" s="232">
        <f t="shared" si="0"/>
        <v>35.841095746560001</v>
      </c>
      <c r="I8" s="232">
        <f t="shared" si="0"/>
        <v>34.878452787624369</v>
      </c>
      <c r="J8" s="232">
        <f t="shared" si="0"/>
        <v>102.66373715615001</v>
      </c>
      <c r="K8" s="232">
        <f t="shared" si="0"/>
        <v>28.028662742655964</v>
      </c>
      <c r="L8" s="232">
        <f t="shared" si="0"/>
        <v>26.674720556447056</v>
      </c>
      <c r="M8" s="232">
        <f t="shared" si="0"/>
        <v>27.957222222222221</v>
      </c>
      <c r="N8" s="232">
        <f t="shared" si="0"/>
        <v>30.946936674430908</v>
      </c>
      <c r="O8" s="232">
        <f t="shared" si="0"/>
        <v>26.446718605918342</v>
      </c>
      <c r="P8" s="74"/>
    </row>
    <row r="9" spans="1:24">
      <c r="B9" s="74" t="s">
        <v>250</v>
      </c>
      <c r="C9" s="74" t="s">
        <v>251</v>
      </c>
      <c r="D9" s="74" t="s">
        <v>251</v>
      </c>
      <c r="E9" s="74" t="s">
        <v>251</v>
      </c>
      <c r="F9" s="74" t="s">
        <v>251</v>
      </c>
      <c r="G9" s="74" t="s">
        <v>251</v>
      </c>
      <c r="H9" s="74" t="s">
        <v>251</v>
      </c>
      <c r="I9" s="74" t="s">
        <v>251</v>
      </c>
      <c r="J9" s="74" t="s">
        <v>251</v>
      </c>
      <c r="K9" s="74" t="s">
        <v>251</v>
      </c>
      <c r="L9" s="74" t="s">
        <v>251</v>
      </c>
      <c r="M9" s="74" t="s">
        <v>251</v>
      </c>
      <c r="N9" s="74" t="s">
        <v>251</v>
      </c>
      <c r="O9" s="74" t="s">
        <v>251</v>
      </c>
      <c r="P9" s="74"/>
    </row>
    <row r="10" spans="1:24">
      <c r="B10" s="74" t="s">
        <v>252</v>
      </c>
      <c r="C10" s="77">
        <v>1</v>
      </c>
      <c r="D10" s="77">
        <v>1</v>
      </c>
      <c r="E10" s="77">
        <v>1</v>
      </c>
      <c r="F10" s="77">
        <v>1</v>
      </c>
      <c r="G10" s="77">
        <v>1</v>
      </c>
      <c r="H10" s="77">
        <v>1</v>
      </c>
      <c r="I10" s="77">
        <v>1</v>
      </c>
      <c r="J10" s="77">
        <v>1</v>
      </c>
      <c r="K10" s="77">
        <v>1</v>
      </c>
      <c r="L10" s="77">
        <v>1</v>
      </c>
      <c r="M10" s="77">
        <v>1</v>
      </c>
      <c r="N10" s="77">
        <v>1</v>
      </c>
      <c r="O10" s="77">
        <v>1</v>
      </c>
      <c r="P10" s="74"/>
    </row>
    <row r="11" spans="1:24">
      <c r="B11" s="74" t="s">
        <v>253</v>
      </c>
      <c r="C11" s="77">
        <v>0</v>
      </c>
      <c r="D11" s="77">
        <v>0</v>
      </c>
      <c r="E11" s="77">
        <v>0</v>
      </c>
      <c r="F11" s="77">
        <v>0</v>
      </c>
      <c r="G11" s="77">
        <v>0</v>
      </c>
      <c r="H11" s="77">
        <v>0</v>
      </c>
      <c r="I11" s="77">
        <v>0</v>
      </c>
      <c r="J11" s="77">
        <v>0</v>
      </c>
      <c r="K11" s="77">
        <v>0</v>
      </c>
      <c r="L11" s="77">
        <v>0</v>
      </c>
      <c r="M11" s="77">
        <v>0</v>
      </c>
      <c r="N11" s="77">
        <v>0</v>
      </c>
      <c r="O11" s="77">
        <v>0</v>
      </c>
      <c r="P11" s="74"/>
    </row>
    <row r="12" spans="1:24">
      <c r="B12" s="74" t="s">
        <v>254</v>
      </c>
      <c r="C12" s="74" t="s">
        <v>255</v>
      </c>
      <c r="D12" s="74" t="s">
        <v>256</v>
      </c>
      <c r="E12" s="74" t="s">
        <v>257</v>
      </c>
      <c r="F12" s="74" t="s">
        <v>258</v>
      </c>
      <c r="G12" s="74" t="s">
        <v>259</v>
      </c>
      <c r="H12" s="74" t="s">
        <v>260</v>
      </c>
      <c r="I12" s="74" t="s">
        <v>261</v>
      </c>
      <c r="J12" s="74" t="s">
        <v>262</v>
      </c>
      <c r="K12" s="74" t="s">
        <v>263</v>
      </c>
      <c r="L12" s="74" t="s">
        <v>264</v>
      </c>
      <c r="M12" s="74" t="s">
        <v>265</v>
      </c>
      <c r="N12" s="74" t="s">
        <v>266</v>
      </c>
      <c r="O12" s="74" t="s">
        <v>267</v>
      </c>
      <c r="P12" s="74" t="s">
        <v>268</v>
      </c>
    </row>
    <row r="13" spans="1:24">
      <c r="A13" s="229">
        <v>0.45076388888883401</v>
      </c>
      <c r="B13" s="230">
        <v>0</v>
      </c>
      <c r="C13" s="230">
        <v>39.26</v>
      </c>
      <c r="D13" s="230"/>
      <c r="E13" s="230">
        <v>34.42</v>
      </c>
      <c r="F13" s="230">
        <v>41.54</v>
      </c>
      <c r="G13" s="230">
        <v>357.3</v>
      </c>
      <c r="H13" s="230">
        <v>35.549999999999997</v>
      </c>
      <c r="I13" s="230">
        <v>35.1</v>
      </c>
      <c r="J13" s="230">
        <v>103.95</v>
      </c>
      <c r="K13" s="230">
        <v>27.35</v>
      </c>
      <c r="L13" s="230">
        <v>26.3</v>
      </c>
      <c r="M13" s="230"/>
      <c r="N13" s="230">
        <v>30.95</v>
      </c>
      <c r="O13" s="230">
        <v>25.45</v>
      </c>
      <c r="P13" s="230">
        <v>0</v>
      </c>
      <c r="T13" s="226">
        <v>44267.450727303236</v>
      </c>
      <c r="U13" s="227" t="s">
        <v>35</v>
      </c>
      <c r="V13" s="227" t="s">
        <v>45</v>
      </c>
      <c r="W13" s="228" t="s">
        <v>57</v>
      </c>
      <c r="X13" s="227" t="s">
        <v>23</v>
      </c>
    </row>
    <row r="14" spans="1:24">
      <c r="A14" s="229">
        <v>0.45087962962957501</v>
      </c>
      <c r="B14" s="230">
        <v>10</v>
      </c>
      <c r="C14" s="230">
        <v>39.29</v>
      </c>
      <c r="D14" s="111"/>
      <c r="E14" s="230">
        <v>34.409999999999997</v>
      </c>
      <c r="F14" s="230">
        <v>41.59</v>
      </c>
      <c r="G14" s="230">
        <v>358.7</v>
      </c>
      <c r="H14" s="230">
        <v>35.5</v>
      </c>
      <c r="I14" s="230">
        <v>35.08</v>
      </c>
      <c r="J14" s="230">
        <v>103.2</v>
      </c>
      <c r="K14" s="230">
        <v>27.4</v>
      </c>
      <c r="L14" s="230">
        <v>26.3</v>
      </c>
      <c r="M14" s="230"/>
      <c r="N14" s="230">
        <v>30.7</v>
      </c>
      <c r="O14" s="230">
        <v>25.45</v>
      </c>
      <c r="P14" s="230">
        <v>0</v>
      </c>
      <c r="T14" s="226">
        <v>44267.457845254627</v>
      </c>
      <c r="U14" s="227" t="s">
        <v>41</v>
      </c>
      <c r="V14" s="227" t="s">
        <v>45</v>
      </c>
      <c r="W14" s="228" t="s">
        <v>59</v>
      </c>
      <c r="X14" s="227" t="s">
        <v>23</v>
      </c>
    </row>
    <row r="15" spans="1:24">
      <c r="A15" s="229">
        <v>0.45099537037031601</v>
      </c>
      <c r="B15" s="230">
        <v>20</v>
      </c>
      <c r="C15" s="230">
        <v>39.33</v>
      </c>
      <c r="D15" s="111"/>
      <c r="E15" s="230">
        <v>34.42</v>
      </c>
      <c r="F15" s="230">
        <v>41.46</v>
      </c>
      <c r="G15" s="230">
        <v>357.7</v>
      </c>
      <c r="H15" s="230">
        <v>35.54</v>
      </c>
      <c r="I15" s="230">
        <v>35.01</v>
      </c>
      <c r="J15" s="230">
        <v>102.55</v>
      </c>
      <c r="K15" s="230">
        <v>27.35</v>
      </c>
      <c r="L15" s="230">
        <v>26.3</v>
      </c>
      <c r="M15" s="230"/>
      <c r="N15" s="230">
        <v>30.8</v>
      </c>
      <c r="O15" s="230">
        <v>25.6</v>
      </c>
      <c r="P15" s="230">
        <v>0</v>
      </c>
      <c r="T15" s="226">
        <v>44267.464630277776</v>
      </c>
      <c r="U15" s="227" t="s">
        <v>35</v>
      </c>
      <c r="V15" s="227" t="s">
        <v>45</v>
      </c>
      <c r="W15" s="228" t="s">
        <v>57</v>
      </c>
      <c r="X15" s="227" t="s">
        <v>25</v>
      </c>
    </row>
    <row r="16" spans="1:24">
      <c r="A16" s="229">
        <v>0.45111111111105601</v>
      </c>
      <c r="B16" s="230">
        <v>30</v>
      </c>
      <c r="C16" s="230">
        <v>39.200000000000003</v>
      </c>
      <c r="D16" s="111"/>
      <c r="E16" s="230">
        <v>34.409999999999997</v>
      </c>
      <c r="F16" s="230">
        <v>41.38</v>
      </c>
      <c r="G16" s="230">
        <v>356.1</v>
      </c>
      <c r="H16" s="230">
        <v>35.56</v>
      </c>
      <c r="I16" s="230">
        <v>34.99</v>
      </c>
      <c r="J16" s="230">
        <v>102.9</v>
      </c>
      <c r="K16" s="230">
        <v>27.4</v>
      </c>
      <c r="L16" s="230">
        <v>26.3</v>
      </c>
      <c r="M16" s="230"/>
      <c r="N16" s="230">
        <v>30.95</v>
      </c>
      <c r="O16" s="230">
        <v>25.55</v>
      </c>
      <c r="P16" s="230">
        <v>0</v>
      </c>
      <c r="T16" s="226">
        <v>44267.471662291668</v>
      </c>
      <c r="U16" s="227" t="s">
        <v>41</v>
      </c>
      <c r="V16" s="227" t="s">
        <v>45</v>
      </c>
      <c r="W16" s="228" t="s">
        <v>59</v>
      </c>
      <c r="X16" s="227" t="s">
        <v>25</v>
      </c>
    </row>
    <row r="17" spans="1:24">
      <c r="A17" s="229">
        <v>0.45122685185179701</v>
      </c>
      <c r="B17" s="230">
        <v>40</v>
      </c>
      <c r="C17" s="230">
        <v>39.25</v>
      </c>
      <c r="D17" s="111"/>
      <c r="E17" s="230">
        <v>34.409999999999997</v>
      </c>
      <c r="F17" s="230">
        <v>41.36</v>
      </c>
      <c r="G17" s="230">
        <v>352.3</v>
      </c>
      <c r="H17" s="230">
        <v>35.590000000000003</v>
      </c>
      <c r="I17" s="230">
        <v>35</v>
      </c>
      <c r="J17" s="230">
        <v>103.05</v>
      </c>
      <c r="K17" s="230">
        <v>27.45</v>
      </c>
      <c r="L17" s="230">
        <v>26.3</v>
      </c>
      <c r="M17" s="230"/>
      <c r="N17" s="230">
        <v>30.95</v>
      </c>
      <c r="O17" s="230">
        <v>25.5</v>
      </c>
      <c r="P17" s="230">
        <v>0</v>
      </c>
      <c r="T17" s="226">
        <v>44267.478413356483</v>
      </c>
      <c r="U17" s="227" t="s">
        <v>35</v>
      </c>
      <c r="V17" s="227" t="s">
        <v>45</v>
      </c>
      <c r="W17" s="228" t="s">
        <v>57</v>
      </c>
      <c r="X17" s="227" t="s">
        <v>24</v>
      </c>
    </row>
    <row r="18" spans="1:24">
      <c r="A18" s="229">
        <v>0.45134259259253801</v>
      </c>
      <c r="B18" s="230">
        <v>50</v>
      </c>
      <c r="C18" s="230">
        <v>39.17</v>
      </c>
      <c r="D18" s="111"/>
      <c r="E18" s="230">
        <v>34.39</v>
      </c>
      <c r="F18" s="230">
        <v>40.18</v>
      </c>
      <c r="G18" s="230">
        <v>352.5</v>
      </c>
      <c r="H18" s="230">
        <v>35.479999999999997</v>
      </c>
      <c r="I18" s="230">
        <v>35.020000000000003</v>
      </c>
      <c r="J18" s="230">
        <v>102.65</v>
      </c>
      <c r="K18" s="230">
        <v>27.4</v>
      </c>
      <c r="L18" s="230">
        <v>26.3</v>
      </c>
      <c r="M18" s="230"/>
      <c r="N18" s="230">
        <v>30.75</v>
      </c>
      <c r="O18" s="230">
        <v>25.5</v>
      </c>
      <c r="P18" s="230">
        <v>0</v>
      </c>
      <c r="T18" s="226">
        <v>44267.485397164353</v>
      </c>
      <c r="U18" s="227" t="s">
        <v>41</v>
      </c>
      <c r="V18" s="227" t="s">
        <v>45</v>
      </c>
      <c r="W18" s="228" t="s">
        <v>59</v>
      </c>
      <c r="X18" s="227" t="s">
        <v>24</v>
      </c>
    </row>
    <row r="19" spans="1:24">
      <c r="A19" s="229">
        <v>0.45145833333327801</v>
      </c>
      <c r="B19" s="230">
        <v>60</v>
      </c>
      <c r="C19" s="230">
        <v>38.479999999999997</v>
      </c>
      <c r="D19" s="111"/>
      <c r="E19" s="230">
        <v>34.380000000000003</v>
      </c>
      <c r="F19" s="230">
        <v>39.549999999999997</v>
      </c>
      <c r="G19" s="230">
        <v>355.4</v>
      </c>
      <c r="H19" s="230">
        <v>35.26</v>
      </c>
      <c r="I19" s="230">
        <v>35.020000000000003</v>
      </c>
      <c r="J19" s="230">
        <v>103.7</v>
      </c>
      <c r="K19" s="230">
        <v>27.45</v>
      </c>
      <c r="L19" s="230">
        <v>26.3</v>
      </c>
      <c r="M19" s="230"/>
      <c r="N19" s="230">
        <v>30.8</v>
      </c>
      <c r="O19" s="230">
        <v>25.65</v>
      </c>
      <c r="P19" s="230">
        <v>0</v>
      </c>
      <c r="T19" s="3">
        <v>44267.568214652776</v>
      </c>
      <c r="U19" s="4" t="s">
        <v>40</v>
      </c>
      <c r="V19" s="4" t="s">
        <v>45</v>
      </c>
      <c r="W19" s="10" t="s">
        <v>57</v>
      </c>
      <c r="X19" s="4" t="s">
        <v>23</v>
      </c>
    </row>
    <row r="20" spans="1:24">
      <c r="A20" s="229">
        <v>0.45157407407401901</v>
      </c>
      <c r="B20" s="230">
        <v>70</v>
      </c>
      <c r="C20" s="230">
        <v>38.35</v>
      </c>
      <c r="D20" s="111"/>
      <c r="E20" s="230">
        <v>34.380000000000003</v>
      </c>
      <c r="F20" s="230">
        <v>39.130000000000003</v>
      </c>
      <c r="G20" s="230">
        <v>356.8</v>
      </c>
      <c r="H20" s="230">
        <v>35.200000000000003</v>
      </c>
      <c r="I20" s="230">
        <v>35.01</v>
      </c>
      <c r="J20" s="230">
        <v>103</v>
      </c>
      <c r="K20" s="230">
        <v>27.45</v>
      </c>
      <c r="L20" s="230">
        <v>26.3</v>
      </c>
      <c r="M20" s="230"/>
      <c r="N20" s="230">
        <v>30.5</v>
      </c>
      <c r="O20" s="230">
        <v>25.7</v>
      </c>
      <c r="P20" s="230">
        <v>0</v>
      </c>
      <c r="T20" s="3">
        <v>44267.575127662036</v>
      </c>
      <c r="U20" s="4" t="s">
        <v>33</v>
      </c>
      <c r="V20" s="4" t="s">
        <v>45</v>
      </c>
      <c r="W20" s="10" t="s">
        <v>59</v>
      </c>
      <c r="X20" s="4" t="s">
        <v>23</v>
      </c>
    </row>
    <row r="21" spans="1:24">
      <c r="A21" s="229">
        <v>0.45168981481476</v>
      </c>
      <c r="B21" s="230">
        <v>80</v>
      </c>
      <c r="C21" s="230">
        <v>38.35</v>
      </c>
      <c r="D21" s="111"/>
      <c r="E21" s="230">
        <v>34.4</v>
      </c>
      <c r="F21" s="230">
        <v>38.85</v>
      </c>
      <c r="G21" s="230">
        <v>360.1</v>
      </c>
      <c r="H21" s="230">
        <v>35.049999999999997</v>
      </c>
      <c r="I21" s="230">
        <v>35.01</v>
      </c>
      <c r="J21" s="230">
        <v>103.7</v>
      </c>
      <c r="K21" s="230">
        <v>27.45</v>
      </c>
      <c r="L21" s="230">
        <v>26.3</v>
      </c>
      <c r="M21" s="230"/>
      <c r="N21" s="230">
        <v>30.6</v>
      </c>
      <c r="O21" s="230">
        <v>25.6</v>
      </c>
      <c r="P21" s="230">
        <v>0</v>
      </c>
      <c r="T21" s="3">
        <v>44267.582046134259</v>
      </c>
      <c r="U21" s="4" t="s">
        <v>40</v>
      </c>
      <c r="V21" s="4" t="s">
        <v>45</v>
      </c>
      <c r="W21" s="10" t="s">
        <v>57</v>
      </c>
      <c r="X21" s="4" t="s">
        <v>25</v>
      </c>
    </row>
    <row r="22" spans="1:24">
      <c r="A22" s="229">
        <v>0.4518055555555</v>
      </c>
      <c r="B22" s="230">
        <v>90</v>
      </c>
      <c r="C22" s="230">
        <v>38.39</v>
      </c>
      <c r="D22" s="111"/>
      <c r="E22" s="230">
        <v>34.4</v>
      </c>
      <c r="F22" s="230">
        <v>38.659999999999997</v>
      </c>
      <c r="G22" s="230">
        <v>357.6</v>
      </c>
      <c r="H22" s="230">
        <v>34.96</v>
      </c>
      <c r="I22" s="230">
        <v>35.01</v>
      </c>
      <c r="J22" s="230">
        <v>103.6</v>
      </c>
      <c r="K22" s="230">
        <v>27.45</v>
      </c>
      <c r="L22" s="230">
        <v>26.3</v>
      </c>
      <c r="M22" s="230"/>
      <c r="N22" s="230">
        <v>30.7</v>
      </c>
      <c r="O22" s="230">
        <v>25.55</v>
      </c>
      <c r="P22" s="230">
        <v>0</v>
      </c>
      <c r="T22" s="3">
        <v>44267.588977523148</v>
      </c>
      <c r="U22" s="4" t="s">
        <v>33</v>
      </c>
      <c r="V22" s="4" t="s">
        <v>45</v>
      </c>
      <c r="W22" s="10" t="s">
        <v>59</v>
      </c>
      <c r="X22" s="4" t="s">
        <v>25</v>
      </c>
    </row>
    <row r="23" spans="1:24">
      <c r="A23" s="229">
        <v>0.451921296296241</v>
      </c>
      <c r="B23" s="230">
        <v>100</v>
      </c>
      <c r="C23" s="230">
        <v>38.42</v>
      </c>
      <c r="D23" s="111"/>
      <c r="E23" s="230">
        <v>34.4</v>
      </c>
      <c r="F23" s="230">
        <v>38.51</v>
      </c>
      <c r="G23" s="230">
        <v>357.2</v>
      </c>
      <c r="H23" s="230">
        <v>34.86</v>
      </c>
      <c r="I23" s="230">
        <v>35.020000000000003</v>
      </c>
      <c r="J23" s="230">
        <v>103.7</v>
      </c>
      <c r="K23" s="230">
        <v>27.45</v>
      </c>
      <c r="L23" s="230">
        <v>26.3</v>
      </c>
      <c r="M23" s="230"/>
      <c r="N23" s="230">
        <v>30.7</v>
      </c>
      <c r="O23" s="230">
        <v>25.6</v>
      </c>
      <c r="P23" s="230">
        <v>0</v>
      </c>
      <c r="T23" s="3">
        <v>44267.595885324074</v>
      </c>
      <c r="U23" s="4" t="s">
        <v>40</v>
      </c>
      <c r="V23" s="4" t="s">
        <v>45</v>
      </c>
      <c r="W23" s="10" t="s">
        <v>57</v>
      </c>
      <c r="X23" s="4" t="s">
        <v>24</v>
      </c>
    </row>
    <row r="24" spans="1:24">
      <c r="A24" s="229">
        <v>0.452037037036982</v>
      </c>
      <c r="B24" s="230">
        <v>110</v>
      </c>
      <c r="C24" s="230">
        <v>38.44</v>
      </c>
      <c r="D24" s="111"/>
      <c r="E24" s="230">
        <v>34.4</v>
      </c>
      <c r="F24" s="230">
        <v>38.340000000000003</v>
      </c>
      <c r="G24" s="230">
        <v>358.8</v>
      </c>
      <c r="H24" s="230">
        <v>34.79</v>
      </c>
      <c r="I24" s="230">
        <v>35</v>
      </c>
      <c r="J24" s="230">
        <v>104.55</v>
      </c>
      <c r="K24" s="230">
        <v>27.45</v>
      </c>
      <c r="L24" s="230">
        <v>26.3</v>
      </c>
      <c r="M24" s="230"/>
      <c r="N24" s="230">
        <v>30.4</v>
      </c>
      <c r="O24" s="230">
        <v>25.65</v>
      </c>
      <c r="P24" s="230">
        <v>0</v>
      </c>
      <c r="T24" s="3">
        <v>44267.602862488427</v>
      </c>
      <c r="U24" s="4" t="s">
        <v>33</v>
      </c>
      <c r="V24" s="4" t="s">
        <v>45</v>
      </c>
      <c r="W24" s="10" t="s">
        <v>59</v>
      </c>
      <c r="X24" s="4" t="s">
        <v>24</v>
      </c>
    </row>
    <row r="25" spans="1:24">
      <c r="A25" s="229">
        <v>0.452152777777722</v>
      </c>
      <c r="B25" s="230">
        <v>120</v>
      </c>
      <c r="C25" s="230">
        <v>38.450000000000003</v>
      </c>
      <c r="D25" s="111"/>
      <c r="E25" s="230">
        <v>34.380000000000003</v>
      </c>
      <c r="F25" s="230">
        <v>38.21</v>
      </c>
      <c r="G25" s="230">
        <v>358.4</v>
      </c>
      <c r="H25" s="230">
        <v>34.700000000000003</v>
      </c>
      <c r="I25" s="230">
        <v>35</v>
      </c>
      <c r="J25" s="230">
        <v>104.9</v>
      </c>
      <c r="K25" s="230">
        <v>27.4</v>
      </c>
      <c r="L25" s="230">
        <v>26.3</v>
      </c>
      <c r="M25" s="230"/>
      <c r="N25" s="230">
        <v>30.65</v>
      </c>
      <c r="O25" s="230">
        <v>25.5</v>
      </c>
      <c r="P25" s="230">
        <v>0</v>
      </c>
      <c r="T25" s="3">
        <v>44267.648093437499</v>
      </c>
      <c r="U25" s="4" t="s">
        <v>40</v>
      </c>
      <c r="V25" s="4" t="s">
        <v>45</v>
      </c>
      <c r="W25" s="10" t="s">
        <v>57</v>
      </c>
      <c r="X25" s="4" t="s">
        <v>24</v>
      </c>
    </row>
    <row r="26" spans="1:24">
      <c r="A26" s="229">
        <v>0.452268518518463</v>
      </c>
      <c r="B26" s="230">
        <v>130</v>
      </c>
      <c r="C26" s="230">
        <v>38.450000000000003</v>
      </c>
      <c r="D26" s="111"/>
      <c r="E26" s="230">
        <v>34.380000000000003</v>
      </c>
      <c r="F26" s="230">
        <v>38.119999999999997</v>
      </c>
      <c r="G26" s="230">
        <v>357.2</v>
      </c>
      <c r="H26" s="230">
        <v>34.619999999999997</v>
      </c>
      <c r="I26" s="230">
        <v>34.99</v>
      </c>
      <c r="J26" s="230">
        <v>104.2</v>
      </c>
      <c r="K26" s="230">
        <v>27.45</v>
      </c>
      <c r="L26" s="230">
        <v>26.3</v>
      </c>
      <c r="M26" s="230"/>
      <c r="N26" s="230">
        <v>30.6</v>
      </c>
      <c r="O26" s="230">
        <v>25.45</v>
      </c>
      <c r="P26" s="230">
        <v>0</v>
      </c>
      <c r="T26" s="226">
        <v>44267.679223101848</v>
      </c>
      <c r="U26" s="227" t="s">
        <v>32</v>
      </c>
      <c r="V26" s="227" t="s">
        <v>45</v>
      </c>
      <c r="W26" s="228" t="s">
        <v>59</v>
      </c>
      <c r="X26" s="227" t="s">
        <v>23</v>
      </c>
    </row>
    <row r="27" spans="1:24">
      <c r="A27" s="229">
        <v>0.452384259259204</v>
      </c>
      <c r="B27" s="230">
        <v>7490</v>
      </c>
      <c r="C27" s="230">
        <v>38.42</v>
      </c>
      <c r="D27" s="111"/>
      <c r="E27" s="230">
        <v>34.369999999999997</v>
      </c>
      <c r="F27" s="230">
        <v>37.96</v>
      </c>
      <c r="G27" s="230">
        <v>358.4</v>
      </c>
      <c r="H27" s="230">
        <v>34.57</v>
      </c>
      <c r="I27" s="230">
        <v>34.9</v>
      </c>
      <c r="J27" s="230">
        <v>102.8</v>
      </c>
      <c r="K27" s="230">
        <v>27.4</v>
      </c>
      <c r="L27" s="230">
        <v>26.3</v>
      </c>
      <c r="M27" s="230"/>
      <c r="N27" s="230">
        <v>30.5</v>
      </c>
      <c r="O27" s="230">
        <v>25.5</v>
      </c>
      <c r="P27" s="230">
        <v>0</v>
      </c>
      <c r="T27" s="226">
        <v>44267.685528298607</v>
      </c>
      <c r="U27" s="227" t="s">
        <v>31</v>
      </c>
      <c r="V27" s="227" t="s">
        <v>45</v>
      </c>
      <c r="W27" s="228" t="s">
        <v>57</v>
      </c>
      <c r="X27" s="227" t="s">
        <v>23</v>
      </c>
    </row>
    <row r="28" spans="1:24">
      <c r="A28" s="229">
        <v>0.452499999999944</v>
      </c>
      <c r="B28" s="230">
        <v>7500</v>
      </c>
      <c r="C28" s="230">
        <v>38.409999999999997</v>
      </c>
      <c r="D28" s="111"/>
      <c r="E28" s="230">
        <v>34.36</v>
      </c>
      <c r="F28" s="230">
        <v>37.81</v>
      </c>
      <c r="G28" s="230">
        <v>359.8</v>
      </c>
      <c r="H28" s="230">
        <v>34.44</v>
      </c>
      <c r="I28" s="230">
        <v>34.869999999999997</v>
      </c>
      <c r="J28" s="230">
        <v>103.8</v>
      </c>
      <c r="K28" s="230">
        <v>27.4</v>
      </c>
      <c r="L28" s="230">
        <v>26.3</v>
      </c>
      <c r="M28" s="230"/>
      <c r="N28" s="230">
        <v>30.35</v>
      </c>
      <c r="O28" s="230">
        <v>25.6</v>
      </c>
      <c r="P28" s="230">
        <v>0</v>
      </c>
      <c r="T28" s="226">
        <v>44267.692667731477</v>
      </c>
      <c r="U28" s="227" t="s">
        <v>32</v>
      </c>
      <c r="V28" s="227" t="s">
        <v>45</v>
      </c>
      <c r="W28" s="228" t="s">
        <v>59</v>
      </c>
      <c r="X28" s="227" t="s">
        <v>25</v>
      </c>
    </row>
    <row r="29" spans="1:24">
      <c r="A29" s="229">
        <v>0.452615740740685</v>
      </c>
      <c r="B29" s="230">
        <v>7510</v>
      </c>
      <c r="C29" s="230">
        <v>38.4</v>
      </c>
      <c r="D29" s="111"/>
      <c r="E29" s="230">
        <v>34.36</v>
      </c>
      <c r="F29" s="230">
        <v>37.75</v>
      </c>
      <c r="G29" s="230">
        <v>356.5</v>
      </c>
      <c r="H29" s="230">
        <v>34.450000000000003</v>
      </c>
      <c r="I29" s="230">
        <v>34.86</v>
      </c>
      <c r="J29" s="230">
        <v>104.3</v>
      </c>
      <c r="K29" s="230">
        <v>27.35</v>
      </c>
      <c r="L29" s="230">
        <v>26.3</v>
      </c>
      <c r="M29" s="230"/>
      <c r="N29" s="230">
        <v>30.25</v>
      </c>
      <c r="O29" s="230">
        <v>25.65</v>
      </c>
      <c r="P29" s="230">
        <v>0</v>
      </c>
      <c r="T29" s="226">
        <v>44267.699240381946</v>
      </c>
      <c r="U29" s="227" t="s">
        <v>31</v>
      </c>
      <c r="V29" s="227" t="s">
        <v>45</v>
      </c>
      <c r="W29" s="228" t="s">
        <v>57</v>
      </c>
      <c r="X29" s="227" t="s">
        <v>25</v>
      </c>
    </row>
    <row r="30" spans="1:24">
      <c r="A30" s="229">
        <v>0.452731481481426</v>
      </c>
      <c r="B30" s="230">
        <v>7520</v>
      </c>
      <c r="C30" s="230">
        <v>38.380000000000003</v>
      </c>
      <c r="D30" s="111"/>
      <c r="E30" s="230">
        <v>34.36</v>
      </c>
      <c r="F30" s="230">
        <v>37.700000000000003</v>
      </c>
      <c r="G30" s="230">
        <v>354.5</v>
      </c>
      <c r="H30" s="230">
        <v>34.619999999999997</v>
      </c>
      <c r="I30" s="230">
        <v>34.880000000000003</v>
      </c>
      <c r="J30" s="230">
        <v>103.65</v>
      </c>
      <c r="K30" s="230">
        <v>27.35</v>
      </c>
      <c r="L30" s="230">
        <v>26.3</v>
      </c>
      <c r="M30" s="230"/>
      <c r="N30" s="230">
        <v>29.4</v>
      </c>
      <c r="O30" s="230">
        <v>25.6</v>
      </c>
      <c r="P30" s="230">
        <v>0</v>
      </c>
      <c r="T30" s="226">
        <v>44267.706090555555</v>
      </c>
      <c r="U30" s="227" t="s">
        <v>32</v>
      </c>
      <c r="V30" s="227" t="s">
        <v>45</v>
      </c>
      <c r="W30" s="228" t="s">
        <v>59</v>
      </c>
      <c r="X30" s="227" t="s">
        <v>24</v>
      </c>
    </row>
    <row r="31" spans="1:24">
      <c r="A31" s="229">
        <v>0.452847222222166</v>
      </c>
      <c r="B31" s="230">
        <v>7530</v>
      </c>
      <c r="C31" s="230">
        <v>38.369999999999997</v>
      </c>
      <c r="D31" s="111"/>
      <c r="E31" s="230">
        <v>34.36</v>
      </c>
      <c r="F31" s="230">
        <v>37.630000000000003</v>
      </c>
      <c r="G31" s="230">
        <v>356.6</v>
      </c>
      <c r="H31" s="230">
        <v>34.840000000000003</v>
      </c>
      <c r="I31" s="230">
        <v>34.869999999999997</v>
      </c>
      <c r="J31" s="230">
        <v>103.65</v>
      </c>
      <c r="K31" s="230">
        <v>27.35</v>
      </c>
      <c r="L31" s="230">
        <v>26.3</v>
      </c>
      <c r="M31" s="230"/>
      <c r="N31" s="230">
        <v>30.35</v>
      </c>
      <c r="O31" s="230">
        <v>25.6</v>
      </c>
      <c r="P31" s="230">
        <v>0</v>
      </c>
      <c r="T31" s="226">
        <v>44267.713009502317</v>
      </c>
      <c r="U31" s="227" t="s">
        <v>31</v>
      </c>
      <c r="V31" s="227" t="s">
        <v>45</v>
      </c>
      <c r="W31" s="228" t="s">
        <v>57</v>
      </c>
      <c r="X31" s="227" t="s">
        <v>24</v>
      </c>
    </row>
    <row r="32" spans="1:24">
      <c r="A32" s="229">
        <v>0.452962962962907</v>
      </c>
      <c r="B32" s="230">
        <v>7540</v>
      </c>
      <c r="C32" s="230">
        <v>38.32</v>
      </c>
      <c r="D32" s="111"/>
      <c r="E32" s="230">
        <v>34.35</v>
      </c>
      <c r="F32" s="230">
        <v>37.6</v>
      </c>
      <c r="G32" s="230">
        <v>357.1</v>
      </c>
      <c r="H32" s="230">
        <v>34.950000000000003</v>
      </c>
      <c r="I32" s="230">
        <v>34.880000000000003</v>
      </c>
      <c r="J32" s="230">
        <v>105.05</v>
      </c>
      <c r="K32" s="230">
        <v>27.35</v>
      </c>
      <c r="L32" s="230">
        <v>26.3</v>
      </c>
      <c r="M32" s="230"/>
      <c r="N32" s="230">
        <v>30.6</v>
      </c>
      <c r="O32" s="230">
        <v>25.6</v>
      </c>
      <c r="P32" s="230">
        <v>0</v>
      </c>
      <c r="T32" s="3">
        <v>44268.453052245372</v>
      </c>
      <c r="U32" s="4" t="s">
        <v>27</v>
      </c>
      <c r="V32" s="4" t="s">
        <v>45</v>
      </c>
      <c r="W32" s="10" t="s">
        <v>59</v>
      </c>
      <c r="X32" s="4" t="s">
        <v>23</v>
      </c>
    </row>
    <row r="33" spans="1:24">
      <c r="A33" s="229">
        <v>0.453078703703648</v>
      </c>
      <c r="B33" s="230">
        <v>7550</v>
      </c>
      <c r="C33" s="230">
        <v>38.31</v>
      </c>
      <c r="D33" s="111"/>
      <c r="E33" s="230">
        <v>34.35</v>
      </c>
      <c r="F33" s="230">
        <v>37.53</v>
      </c>
      <c r="G33" s="230">
        <v>355.4</v>
      </c>
      <c r="H33" s="230">
        <v>34.909999999999997</v>
      </c>
      <c r="I33" s="230">
        <v>34.869999999999997</v>
      </c>
      <c r="J33" s="230">
        <v>104.5</v>
      </c>
      <c r="K33" s="230">
        <v>27.35</v>
      </c>
      <c r="L33" s="230">
        <v>26.3</v>
      </c>
      <c r="M33" s="230"/>
      <c r="N33" s="230">
        <v>30.65</v>
      </c>
      <c r="O33" s="230">
        <v>25.5</v>
      </c>
      <c r="P33" s="230">
        <v>0</v>
      </c>
      <c r="T33" s="3">
        <v>44268.460285810186</v>
      </c>
      <c r="U33" s="4" t="s">
        <v>37</v>
      </c>
      <c r="V33" s="4" t="s">
        <v>45</v>
      </c>
      <c r="W33" s="10" t="s">
        <v>57</v>
      </c>
      <c r="X33" s="4" t="s">
        <v>23</v>
      </c>
    </row>
    <row r="34" spans="1:24">
      <c r="A34" s="229">
        <v>0.453194444444388</v>
      </c>
      <c r="B34" s="230">
        <v>7560</v>
      </c>
      <c r="C34" s="230">
        <v>38.28</v>
      </c>
      <c r="D34" s="111"/>
      <c r="E34" s="230">
        <v>34.35</v>
      </c>
      <c r="F34" s="230">
        <v>37.47</v>
      </c>
      <c r="G34" s="230">
        <v>356.7</v>
      </c>
      <c r="H34" s="230">
        <v>34.86</v>
      </c>
      <c r="I34" s="230">
        <v>34.86</v>
      </c>
      <c r="J34" s="230">
        <v>103.9</v>
      </c>
      <c r="K34" s="230">
        <v>27.35</v>
      </c>
      <c r="L34" s="230">
        <v>26.3</v>
      </c>
      <c r="M34" s="230"/>
      <c r="N34" s="230">
        <v>30.6</v>
      </c>
      <c r="O34" s="230">
        <v>25.6</v>
      </c>
      <c r="P34" s="230">
        <v>0</v>
      </c>
      <c r="T34" s="3">
        <v>44268.466936331017</v>
      </c>
      <c r="U34" s="4" t="s">
        <v>27</v>
      </c>
      <c r="V34" s="4" t="s">
        <v>45</v>
      </c>
      <c r="W34" s="10" t="s">
        <v>59</v>
      </c>
      <c r="X34" s="4" t="s">
        <v>25</v>
      </c>
    </row>
    <row r="35" spans="1:24">
      <c r="A35" s="229">
        <v>0.453310185185129</v>
      </c>
      <c r="B35" s="230">
        <v>7570</v>
      </c>
      <c r="C35" s="230">
        <v>38.270000000000003</v>
      </c>
      <c r="D35" s="111"/>
      <c r="E35" s="230">
        <v>34.35</v>
      </c>
      <c r="F35" s="230">
        <v>37.44</v>
      </c>
      <c r="G35" s="230">
        <v>357</v>
      </c>
      <c r="H35" s="230">
        <v>34.799999999999997</v>
      </c>
      <c r="I35" s="230">
        <v>34.85</v>
      </c>
      <c r="J35" s="230">
        <v>105.15</v>
      </c>
      <c r="K35" s="230">
        <v>27.35</v>
      </c>
      <c r="L35" s="230">
        <v>26.3</v>
      </c>
      <c r="M35" s="230"/>
      <c r="N35" s="230">
        <v>30.9</v>
      </c>
      <c r="O35" s="230">
        <v>25.55</v>
      </c>
      <c r="P35" s="230">
        <v>0</v>
      </c>
      <c r="T35" s="3">
        <v>44268.473876446762</v>
      </c>
      <c r="U35" s="4" t="s">
        <v>46</v>
      </c>
      <c r="V35" s="4" t="s">
        <v>45</v>
      </c>
      <c r="W35" s="10" t="s">
        <v>57</v>
      </c>
      <c r="X35" s="4" t="s">
        <v>25</v>
      </c>
    </row>
    <row r="36" spans="1:24">
      <c r="A36" s="229">
        <v>0.45342592592587</v>
      </c>
      <c r="B36" s="230">
        <v>7580</v>
      </c>
      <c r="C36" s="230">
        <v>38.270000000000003</v>
      </c>
      <c r="D36" s="111"/>
      <c r="E36" s="230">
        <v>34.36</v>
      </c>
      <c r="F36" s="230">
        <v>37.369999999999997</v>
      </c>
      <c r="G36" s="230">
        <v>356.6</v>
      </c>
      <c r="H36" s="230">
        <v>34.74</v>
      </c>
      <c r="I36" s="230">
        <v>34.85</v>
      </c>
      <c r="J36" s="230">
        <v>103.65</v>
      </c>
      <c r="K36" s="230">
        <v>27.35</v>
      </c>
      <c r="L36" s="230">
        <v>26.3</v>
      </c>
      <c r="M36" s="230"/>
      <c r="N36" s="230">
        <v>30.65</v>
      </c>
      <c r="O36" s="230">
        <v>25.55</v>
      </c>
      <c r="P36" s="230">
        <v>0</v>
      </c>
      <c r="T36" s="3">
        <v>44268.480835405091</v>
      </c>
      <c r="U36" s="4" t="s">
        <v>27</v>
      </c>
      <c r="V36" s="4" t="s">
        <v>45</v>
      </c>
      <c r="W36" s="10" t="s">
        <v>59</v>
      </c>
      <c r="X36" s="4" t="s">
        <v>24</v>
      </c>
    </row>
    <row r="37" spans="1:24">
      <c r="A37" s="229">
        <v>0.45354166666661</v>
      </c>
      <c r="B37" s="230">
        <v>7590</v>
      </c>
      <c r="C37" s="230">
        <v>38.369999999999997</v>
      </c>
      <c r="D37" s="111"/>
      <c r="E37" s="230">
        <v>34.369999999999997</v>
      </c>
      <c r="F37" s="230">
        <v>37.619999999999997</v>
      </c>
      <c r="G37" s="230">
        <v>360.8</v>
      </c>
      <c r="H37" s="230">
        <v>34.729999999999997</v>
      </c>
      <c r="I37" s="230">
        <v>34.869999999999997</v>
      </c>
      <c r="J37" s="230">
        <v>104</v>
      </c>
      <c r="K37" s="230">
        <v>27.35</v>
      </c>
      <c r="L37" s="230">
        <v>26.3</v>
      </c>
      <c r="M37" s="230"/>
      <c r="N37" s="230">
        <v>30.9</v>
      </c>
      <c r="O37" s="230">
        <v>25.5</v>
      </c>
      <c r="P37" s="230">
        <v>0</v>
      </c>
      <c r="T37" s="3">
        <v>44268.487827534722</v>
      </c>
      <c r="U37" s="4" t="s">
        <v>47</v>
      </c>
      <c r="V37" s="4" t="s">
        <v>45</v>
      </c>
      <c r="W37" s="10" t="s">
        <v>57</v>
      </c>
      <c r="X37" s="4" t="s">
        <v>24</v>
      </c>
    </row>
    <row r="38" spans="1:24">
      <c r="A38" s="229">
        <v>0.453657407407351</v>
      </c>
      <c r="B38" s="230">
        <v>7600</v>
      </c>
      <c r="C38" s="230">
        <v>38.5</v>
      </c>
      <c r="D38" s="111"/>
      <c r="E38" s="230">
        <v>34.369999999999997</v>
      </c>
      <c r="F38" s="230">
        <v>38.21</v>
      </c>
      <c r="G38" s="230">
        <v>357.7</v>
      </c>
      <c r="H38" s="230">
        <v>34.82</v>
      </c>
      <c r="I38" s="230">
        <v>34.89</v>
      </c>
      <c r="J38" s="230">
        <v>104.4</v>
      </c>
      <c r="K38" s="230">
        <v>27.45</v>
      </c>
      <c r="L38" s="230">
        <v>26.25</v>
      </c>
      <c r="M38" s="230"/>
      <c r="N38" s="230">
        <v>30.55</v>
      </c>
      <c r="O38" s="230">
        <v>25.45</v>
      </c>
      <c r="P38" s="230">
        <v>0</v>
      </c>
      <c r="T38" s="226">
        <v>44268.569257754629</v>
      </c>
      <c r="U38" s="227" t="s">
        <v>34</v>
      </c>
      <c r="V38" s="227" t="s">
        <v>45</v>
      </c>
      <c r="W38" s="228" t="s">
        <v>59</v>
      </c>
      <c r="X38" s="227" t="s">
        <v>23</v>
      </c>
    </row>
    <row r="39" spans="1:24">
      <c r="A39" s="229">
        <v>0.453773148148092</v>
      </c>
      <c r="B39" s="230">
        <v>7610</v>
      </c>
      <c r="C39" s="230">
        <v>38.49</v>
      </c>
      <c r="D39" s="111"/>
      <c r="E39" s="230">
        <v>34.369999999999997</v>
      </c>
      <c r="F39" s="230">
        <v>38.6</v>
      </c>
      <c r="G39" s="230">
        <v>356.9</v>
      </c>
      <c r="H39" s="230">
        <v>34.89</v>
      </c>
      <c r="I39" s="230">
        <v>34.909999999999997</v>
      </c>
      <c r="J39" s="230">
        <v>103.1</v>
      </c>
      <c r="K39" s="230">
        <v>27.45</v>
      </c>
      <c r="L39" s="230">
        <v>26.3</v>
      </c>
      <c r="M39" s="230"/>
      <c r="N39" s="230">
        <v>30.35</v>
      </c>
      <c r="O39" s="230">
        <v>25.6</v>
      </c>
      <c r="P39" s="230">
        <v>0</v>
      </c>
      <c r="T39" s="226">
        <v>44268.575960439819</v>
      </c>
      <c r="U39" s="227" t="s">
        <v>28</v>
      </c>
      <c r="V39" s="227" t="s">
        <v>45</v>
      </c>
      <c r="W39" s="228" t="s">
        <v>59</v>
      </c>
      <c r="X39" s="227" t="s">
        <v>23</v>
      </c>
    </row>
    <row r="40" spans="1:24">
      <c r="A40" s="229">
        <v>0.453888888888832</v>
      </c>
      <c r="B40" s="230">
        <v>7620</v>
      </c>
      <c r="C40" s="230">
        <v>38.450000000000003</v>
      </c>
      <c r="D40" s="111"/>
      <c r="E40" s="230">
        <v>34.369999999999997</v>
      </c>
      <c r="F40" s="230">
        <v>38.75</v>
      </c>
      <c r="G40" s="230">
        <v>356.5</v>
      </c>
      <c r="H40" s="230">
        <v>35.090000000000003</v>
      </c>
      <c r="I40" s="230">
        <v>34.880000000000003</v>
      </c>
      <c r="J40" s="230">
        <v>102.7</v>
      </c>
      <c r="K40" s="230">
        <v>27.35</v>
      </c>
      <c r="L40" s="230">
        <v>26.3</v>
      </c>
      <c r="M40" s="230"/>
      <c r="N40" s="230">
        <v>30.8</v>
      </c>
      <c r="O40" s="230">
        <v>25.6</v>
      </c>
      <c r="P40" s="230">
        <v>0</v>
      </c>
      <c r="T40" s="226">
        <v>44268.58323103009</v>
      </c>
      <c r="U40" s="227" t="s">
        <v>34</v>
      </c>
      <c r="V40" s="227" t="s">
        <v>45</v>
      </c>
      <c r="W40" s="228" t="s">
        <v>59</v>
      </c>
      <c r="X40" s="227" t="s">
        <v>25</v>
      </c>
    </row>
    <row r="41" spans="1:24">
      <c r="A41" s="229">
        <v>0.454004629629573</v>
      </c>
      <c r="B41" s="230">
        <v>7630</v>
      </c>
      <c r="C41" s="230">
        <v>38.520000000000003</v>
      </c>
      <c r="D41" s="111"/>
      <c r="E41" s="230">
        <v>34.380000000000003</v>
      </c>
      <c r="F41" s="230">
        <v>38.979999999999997</v>
      </c>
      <c r="G41" s="230">
        <v>358</v>
      </c>
      <c r="H41" s="230">
        <v>35.200000000000003</v>
      </c>
      <c r="I41" s="230">
        <v>34.85</v>
      </c>
      <c r="J41" s="230">
        <v>102.85</v>
      </c>
      <c r="K41" s="230">
        <v>27.4</v>
      </c>
      <c r="L41" s="230">
        <v>26.3</v>
      </c>
      <c r="M41" s="230"/>
      <c r="N41" s="230">
        <v>30.8</v>
      </c>
      <c r="O41" s="230">
        <v>25.45</v>
      </c>
      <c r="P41" s="230">
        <v>0</v>
      </c>
      <c r="T41" s="226">
        <v>44268.589950034722</v>
      </c>
      <c r="U41" s="227" t="s">
        <v>28</v>
      </c>
      <c r="V41" s="227" t="s">
        <v>45</v>
      </c>
      <c r="W41" s="228" t="s">
        <v>59</v>
      </c>
      <c r="X41" s="227" t="s">
        <v>25</v>
      </c>
    </row>
    <row r="42" spans="1:24">
      <c r="A42" s="229">
        <v>0.454120370370314</v>
      </c>
      <c r="B42" s="230">
        <v>7640</v>
      </c>
      <c r="C42" s="230">
        <v>38.65</v>
      </c>
      <c r="D42" s="111"/>
      <c r="E42" s="230">
        <v>34.39</v>
      </c>
      <c r="F42" s="230">
        <v>39.26</v>
      </c>
      <c r="G42" s="230">
        <v>358.6</v>
      </c>
      <c r="H42" s="230">
        <v>35.28</v>
      </c>
      <c r="I42" s="230">
        <v>34.85</v>
      </c>
      <c r="J42" s="230">
        <v>103</v>
      </c>
      <c r="K42" s="230">
        <v>27.35</v>
      </c>
      <c r="L42" s="230">
        <v>26.3</v>
      </c>
      <c r="M42" s="230"/>
      <c r="N42" s="230">
        <v>30.8</v>
      </c>
      <c r="O42" s="230">
        <v>25.6</v>
      </c>
      <c r="P42" s="230">
        <v>0</v>
      </c>
      <c r="T42" s="226">
        <v>44268.596926412036</v>
      </c>
      <c r="U42" s="227" t="s">
        <v>34</v>
      </c>
      <c r="V42" s="227" t="s">
        <v>45</v>
      </c>
      <c r="W42" s="228" t="s">
        <v>59</v>
      </c>
      <c r="X42" s="227" t="s">
        <v>24</v>
      </c>
    </row>
    <row r="43" spans="1:24">
      <c r="A43" s="229">
        <v>0.454236111111054</v>
      </c>
      <c r="B43" s="230">
        <v>7650</v>
      </c>
      <c r="C43" s="230">
        <v>38.68</v>
      </c>
      <c r="D43" s="111"/>
      <c r="E43" s="230">
        <v>34.39</v>
      </c>
      <c r="F43" s="230">
        <v>39.520000000000003</v>
      </c>
      <c r="G43" s="230">
        <v>359.5</v>
      </c>
      <c r="H43" s="230">
        <v>35.39</v>
      </c>
      <c r="I43" s="230">
        <v>34.85</v>
      </c>
      <c r="J43" s="230">
        <v>103.7</v>
      </c>
      <c r="K43" s="230">
        <v>27.25</v>
      </c>
      <c r="L43" s="230">
        <v>26.3</v>
      </c>
      <c r="M43" s="230"/>
      <c r="N43" s="230">
        <v>30.85</v>
      </c>
      <c r="O43" s="230">
        <v>25.55</v>
      </c>
      <c r="P43" s="230">
        <v>0</v>
      </c>
      <c r="T43" s="226">
        <v>44268.603789722227</v>
      </c>
      <c r="U43" s="227" t="s">
        <v>28</v>
      </c>
      <c r="V43" s="227" t="s">
        <v>45</v>
      </c>
      <c r="W43" s="228" t="s">
        <v>59</v>
      </c>
      <c r="X43" s="227" t="s">
        <v>24</v>
      </c>
    </row>
    <row r="44" spans="1:24">
      <c r="A44" s="229">
        <v>0.454351851851795</v>
      </c>
      <c r="B44" s="230">
        <v>7660</v>
      </c>
      <c r="C44" s="230">
        <v>38.74</v>
      </c>
      <c r="D44" s="111"/>
      <c r="E44" s="230">
        <v>34.39</v>
      </c>
      <c r="F44" s="230">
        <v>39.61</v>
      </c>
      <c r="G44" s="230">
        <v>359</v>
      </c>
      <c r="H44" s="230">
        <v>35.380000000000003</v>
      </c>
      <c r="I44" s="230">
        <v>34.82</v>
      </c>
      <c r="J44" s="230">
        <v>103.85</v>
      </c>
      <c r="K44" s="230">
        <v>27.3</v>
      </c>
      <c r="L44" s="230">
        <v>26.3</v>
      </c>
      <c r="M44" s="230"/>
      <c r="N44" s="230">
        <v>31.05</v>
      </c>
      <c r="O44" s="230">
        <v>25.45</v>
      </c>
      <c r="P44" s="230">
        <v>0</v>
      </c>
      <c r="T44" s="3">
        <v>44268.683933657405</v>
      </c>
      <c r="U44" s="4" t="s">
        <v>43</v>
      </c>
      <c r="V44" s="4" t="s">
        <v>45</v>
      </c>
      <c r="W44" s="10" t="s">
        <v>57</v>
      </c>
      <c r="X44" s="4" t="s">
        <v>23</v>
      </c>
    </row>
    <row r="45" spans="1:24">
      <c r="A45" s="229">
        <v>0.454467592592536</v>
      </c>
      <c r="B45" s="230">
        <v>7670</v>
      </c>
      <c r="C45" s="230">
        <v>38.659999999999997</v>
      </c>
      <c r="D45" s="111"/>
      <c r="E45" s="230">
        <v>34.4</v>
      </c>
      <c r="F45" s="230">
        <v>39.770000000000003</v>
      </c>
      <c r="G45" s="230">
        <v>357.4</v>
      </c>
      <c r="H45" s="230">
        <v>35.33</v>
      </c>
      <c r="I45" s="230">
        <v>34.840000000000003</v>
      </c>
      <c r="J45" s="230">
        <v>102.95</v>
      </c>
      <c r="K45" s="230">
        <v>27.3</v>
      </c>
      <c r="L45" s="230">
        <v>26.3</v>
      </c>
      <c r="M45" s="230"/>
      <c r="N45" s="230">
        <v>30.85</v>
      </c>
      <c r="O45" s="230">
        <v>25.4</v>
      </c>
      <c r="P45" s="230">
        <v>0</v>
      </c>
      <c r="T45" s="3">
        <v>44268.690820254633</v>
      </c>
      <c r="U45" s="4" t="s">
        <v>44</v>
      </c>
      <c r="V45" s="4" t="s">
        <v>45</v>
      </c>
      <c r="W45" s="10" t="s">
        <v>57</v>
      </c>
      <c r="X45" s="4" t="s">
        <v>23</v>
      </c>
    </row>
    <row r="46" spans="1:24">
      <c r="A46" s="229">
        <v>0.454583333333276</v>
      </c>
      <c r="B46" s="230">
        <v>7680</v>
      </c>
      <c r="C46" s="230">
        <v>38.75</v>
      </c>
      <c r="D46" s="111"/>
      <c r="E46" s="230">
        <v>34.4</v>
      </c>
      <c r="F46" s="230">
        <v>39.94</v>
      </c>
      <c r="G46" s="230">
        <v>358.4</v>
      </c>
      <c r="H46" s="230">
        <v>35.32</v>
      </c>
      <c r="I46" s="230">
        <v>34.86</v>
      </c>
      <c r="J46" s="230">
        <v>103.6</v>
      </c>
      <c r="K46" s="230">
        <v>27.35</v>
      </c>
      <c r="L46" s="230">
        <v>26.3</v>
      </c>
      <c r="M46" s="230"/>
      <c r="N46" s="230">
        <v>31</v>
      </c>
      <c r="O46" s="230">
        <v>25.5</v>
      </c>
      <c r="P46" s="230">
        <v>0</v>
      </c>
      <c r="T46" s="3">
        <v>44268.697678622688</v>
      </c>
      <c r="U46" s="4" t="s">
        <v>43</v>
      </c>
      <c r="V46" s="4" t="s">
        <v>45</v>
      </c>
      <c r="W46" s="10" t="s">
        <v>57</v>
      </c>
      <c r="X46" s="4" t="s">
        <v>25</v>
      </c>
    </row>
    <row r="47" spans="1:24">
      <c r="A47" s="229">
        <v>0.454699074074017</v>
      </c>
      <c r="B47" s="230">
        <v>7690</v>
      </c>
      <c r="C47" s="230">
        <v>38.69</v>
      </c>
      <c r="D47" s="111"/>
      <c r="E47" s="230">
        <v>34.409999999999997</v>
      </c>
      <c r="F47" s="230">
        <v>40.049999999999997</v>
      </c>
      <c r="G47" s="230">
        <v>357.7</v>
      </c>
      <c r="H47" s="230">
        <v>35.340000000000003</v>
      </c>
      <c r="I47" s="230">
        <v>34.86</v>
      </c>
      <c r="J47" s="230">
        <v>104.75</v>
      </c>
      <c r="K47" s="230">
        <v>27.35</v>
      </c>
      <c r="L47" s="230">
        <v>26.3</v>
      </c>
      <c r="M47" s="230"/>
      <c r="N47" s="230">
        <v>30.9</v>
      </c>
      <c r="O47" s="230">
        <v>25.55</v>
      </c>
      <c r="P47" s="230">
        <v>0</v>
      </c>
      <c r="T47" s="3">
        <v>44268.704566805551</v>
      </c>
      <c r="U47" s="4" t="s">
        <v>44</v>
      </c>
      <c r="V47" s="4" t="s">
        <v>45</v>
      </c>
      <c r="W47" s="10" t="s">
        <v>57</v>
      </c>
      <c r="X47" s="4" t="s">
        <v>25</v>
      </c>
    </row>
    <row r="48" spans="1:24">
      <c r="A48" s="229">
        <v>0.45481481481475799</v>
      </c>
      <c r="B48" s="230">
        <v>7700</v>
      </c>
      <c r="C48" s="230">
        <v>38.78</v>
      </c>
      <c r="D48" s="111"/>
      <c r="E48" s="230">
        <v>34.42</v>
      </c>
      <c r="F48" s="230">
        <v>40.159999999999997</v>
      </c>
      <c r="G48" s="230">
        <v>356.5</v>
      </c>
      <c r="H48" s="230">
        <v>35.39</v>
      </c>
      <c r="I48" s="230">
        <v>34.85</v>
      </c>
      <c r="J48" s="230">
        <v>104.6</v>
      </c>
      <c r="K48" s="230">
        <v>27.4</v>
      </c>
      <c r="L48" s="230">
        <v>26.3</v>
      </c>
      <c r="M48" s="230"/>
      <c r="N48" s="230">
        <v>31</v>
      </c>
      <c r="O48" s="230">
        <v>25.5</v>
      </c>
      <c r="P48" s="230">
        <v>0</v>
      </c>
      <c r="T48" s="3">
        <v>44268.711595069442</v>
      </c>
      <c r="U48" s="4" t="s">
        <v>43</v>
      </c>
      <c r="V48" s="4" t="s">
        <v>45</v>
      </c>
      <c r="W48" s="10" t="s">
        <v>57</v>
      </c>
      <c r="X48" s="4" t="s">
        <v>24</v>
      </c>
    </row>
    <row r="49" spans="1:24">
      <c r="A49" s="229">
        <v>0.454930555555498</v>
      </c>
      <c r="B49" s="230">
        <v>7710</v>
      </c>
      <c r="C49" s="230">
        <v>38.909999999999997</v>
      </c>
      <c r="D49" s="111"/>
      <c r="E49" s="230">
        <v>34.42</v>
      </c>
      <c r="F49" s="230">
        <v>40.21</v>
      </c>
      <c r="G49" s="230">
        <v>357.5</v>
      </c>
      <c r="H49" s="230">
        <v>35.450000000000003</v>
      </c>
      <c r="I49" s="230">
        <v>34.83</v>
      </c>
      <c r="J49" s="230">
        <v>104.7</v>
      </c>
      <c r="K49" s="230">
        <v>27.4</v>
      </c>
      <c r="L49" s="230">
        <v>26.3</v>
      </c>
      <c r="M49" s="230"/>
      <c r="N49" s="230">
        <v>31</v>
      </c>
      <c r="O49" s="230">
        <v>25.6</v>
      </c>
      <c r="P49" s="230">
        <v>0</v>
      </c>
      <c r="T49" s="3">
        <v>44268.718579247681</v>
      </c>
      <c r="U49" s="4" t="s">
        <v>44</v>
      </c>
      <c r="V49" s="4" t="s">
        <v>45</v>
      </c>
      <c r="W49" s="10" t="s">
        <v>57</v>
      </c>
      <c r="X49" s="4" t="s">
        <v>24</v>
      </c>
    </row>
    <row r="50" spans="1:24">
      <c r="A50" s="229">
        <v>0.45504629629623899</v>
      </c>
      <c r="B50" s="230">
        <v>7720</v>
      </c>
      <c r="C50" s="230">
        <v>38.75</v>
      </c>
      <c r="D50" s="111"/>
      <c r="E50" s="230">
        <v>34.43</v>
      </c>
      <c r="F50" s="230">
        <v>40.369999999999997</v>
      </c>
      <c r="G50" s="230">
        <v>357.6</v>
      </c>
      <c r="H50" s="230">
        <v>35.56</v>
      </c>
      <c r="I50" s="230">
        <v>34.840000000000003</v>
      </c>
      <c r="J50" s="230">
        <v>104.6</v>
      </c>
      <c r="K50" s="230">
        <v>27.4</v>
      </c>
      <c r="L50" s="230">
        <v>26.3</v>
      </c>
      <c r="M50" s="230"/>
      <c r="N50" s="230">
        <v>30.9</v>
      </c>
      <c r="O50" s="230">
        <v>25.55</v>
      </c>
      <c r="P50" s="230">
        <v>0</v>
      </c>
      <c r="T50" s="108"/>
    </row>
    <row r="51" spans="1:24">
      <c r="A51" s="229">
        <v>0.45516203703697999</v>
      </c>
      <c r="B51" s="230">
        <v>7730</v>
      </c>
      <c r="C51" s="230">
        <v>38.83</v>
      </c>
      <c r="D51" s="111"/>
      <c r="E51" s="230">
        <v>34.43</v>
      </c>
      <c r="F51" s="230">
        <v>40.44</v>
      </c>
      <c r="G51" s="230">
        <v>354.8</v>
      </c>
      <c r="H51" s="230">
        <v>35.6</v>
      </c>
      <c r="I51" s="230">
        <v>34.85</v>
      </c>
      <c r="J51" s="230">
        <v>105.05</v>
      </c>
      <c r="K51" s="230">
        <v>27.45</v>
      </c>
      <c r="L51" s="230">
        <v>26.3</v>
      </c>
      <c r="M51" s="230"/>
      <c r="N51" s="230">
        <v>31</v>
      </c>
      <c r="O51" s="230">
        <v>25.55</v>
      </c>
      <c r="P51" s="230">
        <v>0</v>
      </c>
      <c r="T51" s="108"/>
    </row>
    <row r="52" spans="1:24">
      <c r="A52" s="229">
        <v>0.45527777777771999</v>
      </c>
      <c r="B52" s="230">
        <v>7740</v>
      </c>
      <c r="C52" s="230">
        <v>38.82</v>
      </c>
      <c r="D52" s="111"/>
      <c r="E52" s="230">
        <v>34.44</v>
      </c>
      <c r="F52" s="230">
        <v>40.479999999999997</v>
      </c>
      <c r="G52" s="230">
        <v>356.2</v>
      </c>
      <c r="H52" s="230">
        <v>35.659999999999997</v>
      </c>
      <c r="I52" s="230">
        <v>34.799999999999997</v>
      </c>
      <c r="J52" s="230">
        <v>105</v>
      </c>
      <c r="K52" s="230">
        <v>27.45</v>
      </c>
      <c r="L52" s="230">
        <v>26.3</v>
      </c>
      <c r="M52" s="230"/>
      <c r="N52" s="230">
        <v>31.05</v>
      </c>
      <c r="O52" s="230">
        <v>25.5</v>
      </c>
      <c r="P52" s="230">
        <v>0</v>
      </c>
      <c r="T52" s="108"/>
    </row>
    <row r="53" spans="1:24">
      <c r="A53" s="229">
        <v>0.45539351851846099</v>
      </c>
      <c r="B53" s="230">
        <v>7750</v>
      </c>
      <c r="C53" s="230">
        <v>38.93</v>
      </c>
      <c r="D53" s="111"/>
      <c r="E53" s="230">
        <v>34.44</v>
      </c>
      <c r="F53" s="230">
        <v>40.61</v>
      </c>
      <c r="G53" s="230">
        <v>356.5</v>
      </c>
      <c r="H53" s="230">
        <v>35.72</v>
      </c>
      <c r="I53" s="230">
        <v>34.799999999999997</v>
      </c>
      <c r="J53" s="230">
        <v>104.65</v>
      </c>
      <c r="K53" s="230">
        <v>27.45</v>
      </c>
      <c r="L53" s="230">
        <v>26.3</v>
      </c>
      <c r="M53" s="230"/>
      <c r="N53" s="230">
        <v>30.85</v>
      </c>
      <c r="O53" s="230">
        <v>25.55</v>
      </c>
      <c r="P53" s="230">
        <v>0</v>
      </c>
      <c r="T53" s="108"/>
    </row>
    <row r="54" spans="1:24">
      <c r="A54" s="229">
        <v>0.45550925925920199</v>
      </c>
      <c r="B54" s="230">
        <v>7760</v>
      </c>
      <c r="C54" s="230">
        <v>38.92</v>
      </c>
      <c r="D54" s="111"/>
      <c r="E54" s="230">
        <v>34.450000000000003</v>
      </c>
      <c r="F54" s="230">
        <v>40.69</v>
      </c>
      <c r="G54" s="230">
        <v>356.4</v>
      </c>
      <c r="H54" s="230">
        <v>35.74</v>
      </c>
      <c r="I54" s="230">
        <v>34.82</v>
      </c>
      <c r="J54" s="230">
        <v>103.95</v>
      </c>
      <c r="K54" s="230">
        <v>27.45</v>
      </c>
      <c r="L54" s="230">
        <v>26.3</v>
      </c>
      <c r="M54" s="230"/>
      <c r="N54" s="230">
        <v>30.9</v>
      </c>
      <c r="O54" s="230">
        <v>25.5</v>
      </c>
      <c r="P54" s="230">
        <v>0</v>
      </c>
      <c r="T54" s="108"/>
    </row>
    <row r="55" spans="1:24">
      <c r="A55" s="229">
        <v>0.45562499999994199</v>
      </c>
      <c r="B55" s="230">
        <v>7770</v>
      </c>
      <c r="C55" s="230">
        <v>38.93</v>
      </c>
      <c r="D55" s="111"/>
      <c r="E55" s="230">
        <v>34.450000000000003</v>
      </c>
      <c r="F55" s="230">
        <v>40.770000000000003</v>
      </c>
      <c r="G55" s="230">
        <v>354.9</v>
      </c>
      <c r="H55" s="230">
        <v>35.76</v>
      </c>
      <c r="I55" s="230">
        <v>34.840000000000003</v>
      </c>
      <c r="J55" s="230">
        <v>102.95</v>
      </c>
      <c r="K55" s="230">
        <v>27.45</v>
      </c>
      <c r="L55" s="230">
        <v>26.3</v>
      </c>
      <c r="M55" s="230"/>
      <c r="N55" s="230">
        <v>30.75</v>
      </c>
      <c r="O55" s="230">
        <v>25.45</v>
      </c>
      <c r="P55" s="230">
        <v>0</v>
      </c>
      <c r="T55" s="108"/>
    </row>
    <row r="56" spans="1:24">
      <c r="A56" s="229">
        <v>0.45574074074068299</v>
      </c>
      <c r="B56" s="230">
        <v>7780</v>
      </c>
      <c r="C56" s="230">
        <v>38.979999999999997</v>
      </c>
      <c r="D56" s="111"/>
      <c r="E56" s="230">
        <v>34.450000000000003</v>
      </c>
      <c r="F56" s="230">
        <v>40.72</v>
      </c>
      <c r="G56" s="230">
        <v>354.6</v>
      </c>
      <c r="H56" s="230">
        <v>35.799999999999997</v>
      </c>
      <c r="I56" s="230">
        <v>34.81</v>
      </c>
      <c r="J56" s="230">
        <v>104.3</v>
      </c>
      <c r="K56" s="230">
        <v>27.5</v>
      </c>
      <c r="L56" s="230">
        <v>26.3</v>
      </c>
      <c r="M56" s="230"/>
      <c r="N56" s="230">
        <v>31.05</v>
      </c>
      <c r="O56" s="230">
        <v>25.4</v>
      </c>
      <c r="P56" s="230">
        <v>0</v>
      </c>
      <c r="T56" s="108"/>
    </row>
    <row r="57" spans="1:24">
      <c r="A57" s="229">
        <v>0.45585648148142399</v>
      </c>
      <c r="B57" s="230">
        <v>7790</v>
      </c>
      <c r="C57" s="230">
        <v>38.869999999999997</v>
      </c>
      <c r="D57" s="111"/>
      <c r="E57" s="230">
        <v>34.46</v>
      </c>
      <c r="F57" s="230">
        <v>40.81</v>
      </c>
      <c r="G57" s="230">
        <v>357.7</v>
      </c>
      <c r="H57" s="230">
        <v>35.82</v>
      </c>
      <c r="I57" s="230">
        <v>34.83</v>
      </c>
      <c r="J57" s="230">
        <v>103.4</v>
      </c>
      <c r="K57" s="230">
        <v>27.4</v>
      </c>
      <c r="L57" s="230">
        <v>26.3</v>
      </c>
      <c r="M57" s="230"/>
      <c r="N57" s="230">
        <v>31</v>
      </c>
      <c r="O57" s="230">
        <v>25.5</v>
      </c>
      <c r="P57" s="230">
        <v>0</v>
      </c>
      <c r="T57" s="108"/>
    </row>
    <row r="58" spans="1:24">
      <c r="A58" s="229">
        <v>0.45597222222216399</v>
      </c>
      <c r="B58" s="230">
        <v>7800</v>
      </c>
      <c r="C58" s="230">
        <v>39.11</v>
      </c>
      <c r="D58" s="111"/>
      <c r="E58" s="230">
        <v>34.479999999999997</v>
      </c>
      <c r="F58" s="230">
        <v>40.799999999999997</v>
      </c>
      <c r="G58" s="230">
        <v>356.3</v>
      </c>
      <c r="H58" s="230">
        <v>35.89</v>
      </c>
      <c r="I58" s="230">
        <v>34.85</v>
      </c>
      <c r="J58" s="230">
        <v>103.5</v>
      </c>
      <c r="K58" s="230">
        <v>27.45</v>
      </c>
      <c r="L58" s="230">
        <v>26.3</v>
      </c>
      <c r="M58" s="230"/>
      <c r="N58" s="230">
        <v>30.85</v>
      </c>
      <c r="O58" s="230">
        <v>25.8</v>
      </c>
      <c r="P58" s="230">
        <v>0</v>
      </c>
      <c r="T58" s="108"/>
    </row>
    <row r="59" spans="1:24">
      <c r="A59" s="229">
        <v>0.45608796296290499</v>
      </c>
      <c r="B59" s="230">
        <v>7810</v>
      </c>
      <c r="C59" s="230">
        <v>38.950000000000003</v>
      </c>
      <c r="D59" s="111"/>
      <c r="E59" s="230">
        <v>34.49</v>
      </c>
      <c r="F59" s="230">
        <v>40.85</v>
      </c>
      <c r="G59" s="230">
        <v>358.6</v>
      </c>
      <c r="H59" s="230">
        <v>35.89</v>
      </c>
      <c r="I59" s="230">
        <v>34.86</v>
      </c>
      <c r="J59" s="230">
        <v>104.7</v>
      </c>
      <c r="K59" s="230">
        <v>27.45</v>
      </c>
      <c r="L59" s="230">
        <v>26.3</v>
      </c>
      <c r="M59" s="230"/>
      <c r="N59" s="230">
        <v>31.1</v>
      </c>
      <c r="O59" s="230">
        <v>25.55</v>
      </c>
      <c r="P59" s="230">
        <v>0</v>
      </c>
      <c r="T59" s="108"/>
    </row>
    <row r="60" spans="1:24">
      <c r="A60" s="229">
        <v>0.45620370370364599</v>
      </c>
      <c r="B60" s="230">
        <v>7820</v>
      </c>
      <c r="C60" s="230">
        <v>39</v>
      </c>
      <c r="D60" s="111"/>
      <c r="E60" s="230">
        <v>34.5</v>
      </c>
      <c r="F60" s="230">
        <v>40.99</v>
      </c>
      <c r="G60" s="230">
        <v>358</v>
      </c>
      <c r="H60" s="230">
        <v>35.92</v>
      </c>
      <c r="I60" s="230">
        <v>34.86</v>
      </c>
      <c r="J60" s="230">
        <v>103.35</v>
      </c>
      <c r="K60" s="230">
        <v>27.5</v>
      </c>
      <c r="L60" s="230">
        <v>26.3</v>
      </c>
      <c r="M60" s="230"/>
      <c r="N60" s="230">
        <v>30.85</v>
      </c>
      <c r="O60" s="230">
        <v>25.65</v>
      </c>
      <c r="P60" s="230">
        <v>0</v>
      </c>
      <c r="T60" s="108"/>
    </row>
    <row r="61" spans="1:24">
      <c r="A61" s="229">
        <v>0.45631944444438599</v>
      </c>
      <c r="B61" s="230">
        <v>7830</v>
      </c>
      <c r="C61" s="230">
        <v>38.9</v>
      </c>
      <c r="D61" s="111"/>
      <c r="E61" s="230">
        <v>34.520000000000003</v>
      </c>
      <c r="F61" s="230">
        <v>40.98</v>
      </c>
      <c r="G61" s="230">
        <v>358.1</v>
      </c>
      <c r="H61" s="230">
        <v>35.94</v>
      </c>
      <c r="I61" s="230">
        <v>34.86</v>
      </c>
      <c r="J61" s="230">
        <v>102.65</v>
      </c>
      <c r="K61" s="230">
        <v>27.5</v>
      </c>
      <c r="L61" s="230">
        <v>26.3</v>
      </c>
      <c r="M61" s="230"/>
      <c r="N61" s="230">
        <v>30.85</v>
      </c>
      <c r="O61" s="230">
        <v>25.65</v>
      </c>
      <c r="P61" s="230">
        <v>0</v>
      </c>
      <c r="T61" s="108"/>
    </row>
    <row r="62" spans="1:24">
      <c r="A62" s="229">
        <v>0.45643518518512699</v>
      </c>
      <c r="B62" s="230">
        <v>7840</v>
      </c>
      <c r="C62" s="230">
        <v>39.03</v>
      </c>
      <c r="D62" s="111"/>
      <c r="E62" s="230">
        <v>34.520000000000003</v>
      </c>
      <c r="F62" s="230">
        <v>40.96</v>
      </c>
      <c r="G62" s="230">
        <v>356.9</v>
      </c>
      <c r="H62" s="230">
        <v>35.97</v>
      </c>
      <c r="I62" s="230">
        <v>34.869999999999997</v>
      </c>
      <c r="J62" s="230">
        <v>102.7</v>
      </c>
      <c r="K62" s="230">
        <v>27.5</v>
      </c>
      <c r="L62" s="230">
        <v>26.3</v>
      </c>
      <c r="M62" s="230"/>
      <c r="N62" s="230">
        <v>30.95</v>
      </c>
      <c r="O62" s="230">
        <v>25.6</v>
      </c>
      <c r="P62" s="230">
        <v>0</v>
      </c>
      <c r="T62" s="108"/>
    </row>
    <row r="63" spans="1:24">
      <c r="A63" s="229">
        <v>0.45655092592586799</v>
      </c>
      <c r="B63" s="230">
        <v>7850</v>
      </c>
      <c r="C63" s="230">
        <v>39.03</v>
      </c>
      <c r="D63" s="111"/>
      <c r="E63" s="230">
        <v>34.51</v>
      </c>
      <c r="F63" s="230">
        <v>41.13</v>
      </c>
      <c r="G63" s="230">
        <v>355.8</v>
      </c>
      <c r="H63" s="230">
        <v>36</v>
      </c>
      <c r="I63" s="230">
        <v>34.909999999999997</v>
      </c>
      <c r="J63" s="230">
        <v>103.55</v>
      </c>
      <c r="K63" s="230">
        <v>27.5</v>
      </c>
      <c r="L63" s="230">
        <v>26.3</v>
      </c>
      <c r="M63" s="230"/>
      <c r="N63" s="230">
        <v>31</v>
      </c>
      <c r="O63" s="230">
        <v>25.45</v>
      </c>
      <c r="P63" s="230">
        <v>0</v>
      </c>
      <c r="T63" s="108"/>
    </row>
    <row r="64" spans="1:24">
      <c r="A64" s="229">
        <v>0.45666666666660799</v>
      </c>
      <c r="B64" s="230">
        <v>7860</v>
      </c>
      <c r="C64" s="230">
        <v>39.03</v>
      </c>
      <c r="D64" s="111"/>
      <c r="E64" s="230">
        <v>34.520000000000003</v>
      </c>
      <c r="F64" s="230">
        <v>41.09</v>
      </c>
      <c r="G64" s="230">
        <v>356.9</v>
      </c>
      <c r="H64" s="230">
        <v>36.03</v>
      </c>
      <c r="I64" s="230">
        <v>34.94</v>
      </c>
      <c r="J64" s="230">
        <v>104.55</v>
      </c>
      <c r="K64" s="230">
        <v>27.5</v>
      </c>
      <c r="L64" s="230">
        <v>26.3</v>
      </c>
      <c r="M64" s="230"/>
      <c r="N64" s="230">
        <v>30.9</v>
      </c>
      <c r="O64" s="230">
        <v>25.55</v>
      </c>
      <c r="P64" s="230">
        <v>0</v>
      </c>
      <c r="T64" s="108"/>
    </row>
    <row r="65" spans="1:20">
      <c r="A65" s="229">
        <v>0.45678240740734899</v>
      </c>
      <c r="B65" s="230">
        <v>7870</v>
      </c>
      <c r="C65" s="230">
        <v>39.18</v>
      </c>
      <c r="D65" s="111"/>
      <c r="E65" s="230">
        <v>34.53</v>
      </c>
      <c r="F65" s="230">
        <v>41.1</v>
      </c>
      <c r="G65" s="230">
        <v>357.8</v>
      </c>
      <c r="H65" s="230">
        <v>36.07</v>
      </c>
      <c r="I65" s="230">
        <v>34.96</v>
      </c>
      <c r="J65" s="230">
        <v>103.5</v>
      </c>
      <c r="K65" s="230">
        <v>27.45</v>
      </c>
      <c r="L65" s="230">
        <v>26.3</v>
      </c>
      <c r="M65" s="230"/>
      <c r="N65" s="230">
        <v>31</v>
      </c>
      <c r="O65" s="230">
        <v>25.4</v>
      </c>
      <c r="P65" s="230">
        <v>0</v>
      </c>
      <c r="T65" s="108"/>
    </row>
    <row r="66" spans="1:20">
      <c r="A66" s="229">
        <v>0.45689814814808999</v>
      </c>
      <c r="B66" s="230">
        <v>7880</v>
      </c>
      <c r="C66" s="230">
        <v>39.200000000000003</v>
      </c>
      <c r="D66" s="111"/>
      <c r="E66" s="230">
        <v>34.53</v>
      </c>
      <c r="F66" s="230">
        <v>41.17</v>
      </c>
      <c r="G66" s="230">
        <v>358.7</v>
      </c>
      <c r="H66" s="230">
        <v>36.090000000000003</v>
      </c>
      <c r="I66" s="230">
        <v>34.979999999999997</v>
      </c>
      <c r="J66" s="230">
        <v>102.8</v>
      </c>
      <c r="K66" s="230">
        <v>27.5</v>
      </c>
      <c r="L66" s="230">
        <v>26.3</v>
      </c>
      <c r="M66" s="230"/>
      <c r="N66" s="230">
        <v>30.9</v>
      </c>
      <c r="O66" s="230">
        <v>25.55</v>
      </c>
      <c r="P66" s="230">
        <v>0</v>
      </c>
      <c r="T66" s="108"/>
    </row>
    <row r="67" spans="1:20">
      <c r="A67" s="229">
        <v>0.45701388888882999</v>
      </c>
      <c r="B67" s="230">
        <v>7890</v>
      </c>
      <c r="C67" s="230">
        <v>39.01</v>
      </c>
      <c r="D67" s="111"/>
      <c r="E67" s="230">
        <v>34.53</v>
      </c>
      <c r="F67" s="230">
        <v>41.19</v>
      </c>
      <c r="G67" s="230">
        <v>357.8</v>
      </c>
      <c r="H67" s="230">
        <v>36.159999999999997</v>
      </c>
      <c r="I67" s="230">
        <v>35.01</v>
      </c>
      <c r="J67" s="230">
        <v>102.45</v>
      </c>
      <c r="K67" s="230">
        <v>27.45</v>
      </c>
      <c r="L67" s="230">
        <v>26.3</v>
      </c>
      <c r="M67" s="230"/>
      <c r="N67" s="230">
        <v>31.15</v>
      </c>
      <c r="O67" s="230">
        <v>25.5</v>
      </c>
      <c r="P67" s="230">
        <v>0</v>
      </c>
      <c r="T67" s="108"/>
    </row>
    <row r="68" spans="1:20">
      <c r="A68" s="229">
        <v>0.45712962962957099</v>
      </c>
      <c r="B68" s="230">
        <v>7900</v>
      </c>
      <c r="C68" s="230">
        <v>39.049999999999997</v>
      </c>
      <c r="D68" s="111"/>
      <c r="E68" s="230">
        <v>34.549999999999997</v>
      </c>
      <c r="F68" s="230">
        <v>41.22</v>
      </c>
      <c r="G68" s="230">
        <v>358.5</v>
      </c>
      <c r="H68" s="230">
        <v>36.24</v>
      </c>
      <c r="I68" s="230">
        <v>35</v>
      </c>
      <c r="J68" s="230">
        <v>102.55</v>
      </c>
      <c r="K68" s="230">
        <v>27.4</v>
      </c>
      <c r="L68" s="230">
        <v>26.3</v>
      </c>
      <c r="M68" s="230"/>
      <c r="N68" s="230">
        <v>31.15</v>
      </c>
      <c r="O68" s="230">
        <v>25.7</v>
      </c>
      <c r="P68" s="230">
        <v>0</v>
      </c>
      <c r="T68" s="108"/>
    </row>
    <row r="69" spans="1:20">
      <c r="A69" s="229">
        <v>0.45724537037031199</v>
      </c>
      <c r="B69" s="230">
        <v>7910</v>
      </c>
      <c r="C69" s="230">
        <v>39.24</v>
      </c>
      <c r="D69" s="111"/>
      <c r="E69" s="230">
        <v>34.549999999999997</v>
      </c>
      <c r="F69" s="230">
        <v>41.24</v>
      </c>
      <c r="G69" s="230">
        <v>357.2</v>
      </c>
      <c r="H69" s="230">
        <v>36.340000000000003</v>
      </c>
      <c r="I69" s="230">
        <v>34.99</v>
      </c>
      <c r="J69" s="230">
        <v>102.6</v>
      </c>
      <c r="K69" s="230">
        <v>27.3</v>
      </c>
      <c r="L69" s="230">
        <v>26.3</v>
      </c>
      <c r="M69" s="230"/>
      <c r="N69" s="230">
        <v>31.25</v>
      </c>
      <c r="O69" s="230">
        <v>25.55</v>
      </c>
      <c r="P69" s="230">
        <v>0</v>
      </c>
      <c r="T69" s="108"/>
    </row>
    <row r="70" spans="1:20">
      <c r="A70" s="229">
        <v>0.45736111111105199</v>
      </c>
      <c r="B70" s="230">
        <v>7920</v>
      </c>
      <c r="C70" s="230">
        <v>39.17</v>
      </c>
      <c r="D70" s="111"/>
      <c r="E70" s="230">
        <v>34.56</v>
      </c>
      <c r="F70" s="230">
        <v>41.2</v>
      </c>
      <c r="G70" s="230">
        <v>358.3</v>
      </c>
      <c r="H70" s="230">
        <v>36.4</v>
      </c>
      <c r="I70" s="230">
        <v>35</v>
      </c>
      <c r="J70" s="230">
        <v>103.4</v>
      </c>
      <c r="K70" s="230">
        <v>27.35</v>
      </c>
      <c r="L70" s="230">
        <v>26.3</v>
      </c>
      <c r="M70" s="230"/>
      <c r="N70" s="230">
        <v>31.15</v>
      </c>
      <c r="O70" s="230">
        <v>25.5</v>
      </c>
      <c r="P70" s="230">
        <v>0</v>
      </c>
      <c r="T70" s="108"/>
    </row>
    <row r="71" spans="1:20">
      <c r="A71" s="229">
        <v>0.45747685185179299</v>
      </c>
      <c r="B71" s="230">
        <v>7930</v>
      </c>
      <c r="C71" s="230">
        <v>39.1</v>
      </c>
      <c r="D71" s="111"/>
      <c r="E71" s="230">
        <v>34.57</v>
      </c>
      <c r="F71" s="230">
        <v>41.15</v>
      </c>
      <c r="G71" s="230">
        <v>356.2</v>
      </c>
      <c r="H71" s="230">
        <v>36.26</v>
      </c>
      <c r="I71" s="230">
        <v>34.94</v>
      </c>
      <c r="J71" s="230">
        <v>103.45</v>
      </c>
      <c r="K71" s="230">
        <v>27.35</v>
      </c>
      <c r="L71" s="230">
        <v>26.3</v>
      </c>
      <c r="M71" s="230"/>
      <c r="N71" s="230">
        <v>31.35</v>
      </c>
      <c r="O71" s="230">
        <v>25.4</v>
      </c>
      <c r="P71" s="230">
        <v>0</v>
      </c>
      <c r="T71" s="108"/>
    </row>
    <row r="72" spans="1:20">
      <c r="A72" s="229">
        <v>0.45759259259253399</v>
      </c>
      <c r="B72" s="230">
        <v>7940</v>
      </c>
      <c r="C72" s="230">
        <v>39.1</v>
      </c>
      <c r="D72" s="111"/>
      <c r="E72" s="230">
        <v>34.57</v>
      </c>
      <c r="F72" s="230">
        <v>41.15</v>
      </c>
      <c r="G72" s="230">
        <v>356.3</v>
      </c>
      <c r="H72" s="230">
        <v>35.82</v>
      </c>
      <c r="I72" s="230">
        <v>34.92</v>
      </c>
      <c r="J72" s="230">
        <v>104.65</v>
      </c>
      <c r="K72" s="230">
        <v>27.35</v>
      </c>
      <c r="L72" s="230">
        <v>26.3</v>
      </c>
      <c r="M72" s="230"/>
      <c r="N72" s="230">
        <v>30.95</v>
      </c>
      <c r="O72" s="230">
        <v>25.55</v>
      </c>
      <c r="P72" s="230">
        <v>0</v>
      </c>
      <c r="T72" s="108"/>
    </row>
    <row r="73" spans="1:20">
      <c r="A73" s="229">
        <v>0.45770833333327399</v>
      </c>
      <c r="B73" s="230">
        <v>7950</v>
      </c>
      <c r="C73" s="230">
        <v>39.229999999999997</v>
      </c>
      <c r="D73" s="111"/>
      <c r="E73" s="230">
        <v>34.56</v>
      </c>
      <c r="F73" s="230">
        <v>41</v>
      </c>
      <c r="G73" s="230">
        <v>358.8</v>
      </c>
      <c r="H73" s="230">
        <v>35.57</v>
      </c>
      <c r="I73" s="230">
        <v>34.85</v>
      </c>
      <c r="J73" s="230">
        <v>104.15</v>
      </c>
      <c r="K73" s="230">
        <v>27.25</v>
      </c>
      <c r="L73" s="230">
        <v>26.3</v>
      </c>
      <c r="M73" s="230"/>
      <c r="N73" s="230">
        <v>31</v>
      </c>
      <c r="O73" s="230">
        <v>25.5</v>
      </c>
      <c r="P73" s="230">
        <v>0</v>
      </c>
      <c r="T73" s="3"/>
    </row>
    <row r="74" spans="1:20">
      <c r="A74" s="229">
        <v>0.45782407407401499</v>
      </c>
      <c r="B74" s="230">
        <v>7960</v>
      </c>
      <c r="C74" s="230">
        <v>39.19</v>
      </c>
      <c r="D74" s="111"/>
      <c r="E74" s="230">
        <v>34.56</v>
      </c>
      <c r="F74" s="230">
        <v>41.07</v>
      </c>
      <c r="G74" s="230">
        <v>358.4</v>
      </c>
      <c r="H74" s="230">
        <v>35.340000000000003</v>
      </c>
      <c r="I74" s="230">
        <v>34.85</v>
      </c>
      <c r="J74" s="230">
        <v>103.65</v>
      </c>
      <c r="K74" s="230">
        <v>27.3</v>
      </c>
      <c r="L74" s="230">
        <v>26.3</v>
      </c>
      <c r="M74" s="230"/>
      <c r="N74" s="230">
        <v>31.2</v>
      </c>
      <c r="O74" s="230">
        <v>25.6</v>
      </c>
      <c r="P74" s="230">
        <v>0</v>
      </c>
      <c r="T74" s="3"/>
    </row>
    <row r="75" spans="1:20">
      <c r="A75" s="229">
        <v>0.45793981481475599</v>
      </c>
      <c r="B75" s="230">
        <v>7970</v>
      </c>
      <c r="C75" s="230">
        <v>39.119999999999997</v>
      </c>
      <c r="D75" s="111"/>
      <c r="E75" s="230">
        <v>34.56</v>
      </c>
      <c r="F75" s="230">
        <v>40.950000000000003</v>
      </c>
      <c r="G75" s="230">
        <v>358.7</v>
      </c>
      <c r="H75" s="230">
        <v>35.200000000000003</v>
      </c>
      <c r="I75" s="230">
        <v>34.83</v>
      </c>
      <c r="J75" s="230">
        <v>104.3</v>
      </c>
      <c r="K75" s="230">
        <v>27.35</v>
      </c>
      <c r="L75" s="230">
        <v>26.3</v>
      </c>
      <c r="M75" s="230"/>
      <c r="N75" s="230">
        <v>30.95</v>
      </c>
      <c r="O75" s="230">
        <v>25.55</v>
      </c>
      <c r="P75" s="230">
        <v>0</v>
      </c>
      <c r="T75" s="3"/>
    </row>
    <row r="76" spans="1:20">
      <c r="A76" s="229">
        <v>0.45805555555549599</v>
      </c>
      <c r="B76" s="230">
        <v>7980</v>
      </c>
      <c r="C76" s="230">
        <v>39.090000000000003</v>
      </c>
      <c r="D76" s="111"/>
      <c r="E76" s="230">
        <v>34.56</v>
      </c>
      <c r="F76" s="230">
        <v>40.869999999999997</v>
      </c>
      <c r="G76" s="230">
        <v>357.8</v>
      </c>
      <c r="H76" s="230">
        <v>35.19</v>
      </c>
      <c r="I76" s="230">
        <v>34.83</v>
      </c>
      <c r="J76" s="230">
        <v>103.25</v>
      </c>
      <c r="K76" s="230">
        <v>27.35</v>
      </c>
      <c r="L76" s="230">
        <v>26.3</v>
      </c>
      <c r="M76" s="230"/>
      <c r="N76" s="230">
        <v>31</v>
      </c>
      <c r="O76" s="230">
        <v>25.55</v>
      </c>
      <c r="P76" s="230">
        <v>0</v>
      </c>
      <c r="T76" s="3"/>
    </row>
    <row r="77" spans="1:20">
      <c r="A77" s="229">
        <v>0.45817129629623699</v>
      </c>
      <c r="B77" s="230">
        <v>7990</v>
      </c>
      <c r="C77" s="230">
        <v>39.159999999999997</v>
      </c>
      <c r="D77" s="111"/>
      <c r="E77" s="230">
        <v>34.57</v>
      </c>
      <c r="F77" s="230">
        <v>40.98</v>
      </c>
      <c r="G77" s="230">
        <v>358.5</v>
      </c>
      <c r="H77" s="230">
        <v>35.29</v>
      </c>
      <c r="I77" s="230">
        <v>34.840000000000003</v>
      </c>
      <c r="J77" s="230">
        <v>104</v>
      </c>
      <c r="K77" s="230">
        <v>27.35</v>
      </c>
      <c r="L77" s="230">
        <v>26.3</v>
      </c>
      <c r="M77" s="230"/>
      <c r="N77" s="230">
        <v>30.85</v>
      </c>
      <c r="O77" s="230">
        <v>25.55</v>
      </c>
      <c r="P77" s="230">
        <v>0</v>
      </c>
      <c r="T77" s="3"/>
    </row>
    <row r="78" spans="1:20">
      <c r="A78" s="229">
        <v>0.45828703703697798</v>
      </c>
      <c r="B78" s="230">
        <v>8000</v>
      </c>
      <c r="C78" s="230">
        <v>39.15</v>
      </c>
      <c r="D78" s="111"/>
      <c r="E78" s="230">
        <v>34.57</v>
      </c>
      <c r="F78" s="230">
        <v>41.11</v>
      </c>
      <c r="G78" s="230">
        <v>358.1</v>
      </c>
      <c r="H78" s="230">
        <v>35.299999999999997</v>
      </c>
      <c r="I78" s="230">
        <v>34.840000000000003</v>
      </c>
      <c r="J78" s="230">
        <v>104.25</v>
      </c>
      <c r="K78" s="230">
        <v>27.35</v>
      </c>
      <c r="L78" s="230">
        <v>26.3</v>
      </c>
      <c r="M78" s="230"/>
      <c r="N78" s="230">
        <v>30.45</v>
      </c>
      <c r="O78" s="230">
        <v>25.6</v>
      </c>
      <c r="P78" s="230">
        <v>0</v>
      </c>
      <c r="T78" s="3"/>
    </row>
    <row r="79" spans="1:20">
      <c r="A79" s="229">
        <v>0.45840277777771798</v>
      </c>
      <c r="B79" s="230">
        <v>8010</v>
      </c>
      <c r="C79" s="230">
        <v>39.159999999999997</v>
      </c>
      <c r="D79" s="111"/>
      <c r="E79" s="230">
        <v>34.549999999999997</v>
      </c>
      <c r="F79" s="230">
        <v>41.17</v>
      </c>
      <c r="G79" s="230">
        <v>358.5</v>
      </c>
      <c r="H79" s="230">
        <v>35.22</v>
      </c>
      <c r="I79" s="230">
        <v>34.86</v>
      </c>
      <c r="J79" s="230">
        <v>103.4</v>
      </c>
      <c r="K79" s="230">
        <v>27.35</v>
      </c>
      <c r="L79" s="230">
        <v>26.3</v>
      </c>
      <c r="M79" s="230"/>
      <c r="N79" s="230">
        <v>30.5</v>
      </c>
      <c r="O79" s="230">
        <v>25.65</v>
      </c>
      <c r="P79" s="230">
        <v>0</v>
      </c>
      <c r="T79" s="3"/>
    </row>
    <row r="80" spans="1:20">
      <c r="A80" s="229">
        <v>0.45851851851845898</v>
      </c>
      <c r="B80" s="230">
        <v>8020</v>
      </c>
      <c r="C80" s="230">
        <v>39.21</v>
      </c>
      <c r="D80" s="111"/>
      <c r="E80" s="230">
        <v>34.56</v>
      </c>
      <c r="F80" s="230">
        <v>41.13</v>
      </c>
      <c r="G80" s="230">
        <v>356.3</v>
      </c>
      <c r="H80" s="230">
        <v>35.25</v>
      </c>
      <c r="I80" s="230">
        <v>34.840000000000003</v>
      </c>
      <c r="J80" s="230">
        <v>103.55</v>
      </c>
      <c r="K80" s="230">
        <v>27.35</v>
      </c>
      <c r="L80" s="230">
        <v>26.3</v>
      </c>
      <c r="M80" s="230"/>
      <c r="N80" s="230">
        <v>30.35</v>
      </c>
      <c r="O80" s="230">
        <v>25.65</v>
      </c>
      <c r="P80" s="230">
        <v>0</v>
      </c>
      <c r="T80" s="3"/>
    </row>
    <row r="81" spans="1:20">
      <c r="A81" s="229">
        <v>0.45863425925919998</v>
      </c>
      <c r="B81" s="230">
        <v>8030</v>
      </c>
      <c r="C81" s="230">
        <v>39.15</v>
      </c>
      <c r="D81" s="111"/>
      <c r="E81" s="230">
        <v>34.549999999999997</v>
      </c>
      <c r="F81" s="230">
        <v>41.05</v>
      </c>
      <c r="G81" s="230">
        <v>354.6</v>
      </c>
      <c r="H81" s="230">
        <v>35.24</v>
      </c>
      <c r="I81" s="230">
        <v>34.82</v>
      </c>
      <c r="J81" s="230">
        <v>104.4</v>
      </c>
      <c r="K81" s="230">
        <v>27.35</v>
      </c>
      <c r="L81" s="230">
        <v>26.3</v>
      </c>
      <c r="M81" s="230"/>
      <c r="N81" s="230">
        <v>30.4</v>
      </c>
      <c r="O81" s="230">
        <v>25.65</v>
      </c>
      <c r="P81" s="230">
        <v>0</v>
      </c>
      <c r="T81" s="3"/>
    </row>
    <row r="82" spans="1:20">
      <c r="A82" s="229">
        <v>0.45874999999993998</v>
      </c>
      <c r="B82" s="230">
        <v>8040</v>
      </c>
      <c r="C82" s="230">
        <v>39.29</v>
      </c>
      <c r="D82" s="111"/>
      <c r="E82" s="230">
        <v>34.549999999999997</v>
      </c>
      <c r="F82" s="230">
        <v>41.11</v>
      </c>
      <c r="G82" s="230">
        <v>356.4</v>
      </c>
      <c r="H82" s="230">
        <v>35.24</v>
      </c>
      <c r="I82" s="230">
        <v>34.83</v>
      </c>
      <c r="J82" s="230">
        <v>104.95</v>
      </c>
      <c r="K82" s="230">
        <v>27.4</v>
      </c>
      <c r="L82" s="230">
        <v>26.3</v>
      </c>
      <c r="M82" s="230"/>
      <c r="N82" s="230">
        <v>30.3</v>
      </c>
      <c r="O82" s="230">
        <v>25.55</v>
      </c>
      <c r="P82" s="230">
        <v>0</v>
      </c>
      <c r="T82" s="3"/>
    </row>
    <row r="83" spans="1:20">
      <c r="A83" s="229">
        <v>0.45886574074068098</v>
      </c>
      <c r="B83" s="230">
        <v>8050</v>
      </c>
      <c r="C83" s="230">
        <v>39.22</v>
      </c>
      <c r="D83" s="111"/>
      <c r="E83" s="230">
        <v>34.54</v>
      </c>
      <c r="F83" s="230">
        <v>41.08</v>
      </c>
      <c r="G83" s="230">
        <v>356</v>
      </c>
      <c r="H83" s="230">
        <v>35.29</v>
      </c>
      <c r="I83" s="230">
        <v>34.85</v>
      </c>
      <c r="J83" s="230">
        <v>104.6</v>
      </c>
      <c r="K83" s="230">
        <v>27.4</v>
      </c>
      <c r="L83" s="230">
        <v>26.3</v>
      </c>
      <c r="M83" s="230"/>
      <c r="N83" s="230">
        <v>30.45</v>
      </c>
      <c r="O83" s="230">
        <v>25.65</v>
      </c>
      <c r="P83" s="230">
        <v>0</v>
      </c>
    </row>
    <row r="84" spans="1:20">
      <c r="A84" s="229">
        <v>0.45898148148142098</v>
      </c>
      <c r="B84" s="230">
        <v>8060</v>
      </c>
      <c r="C84" s="230">
        <v>39.26</v>
      </c>
      <c r="D84" s="111"/>
      <c r="E84" s="230">
        <v>34.53</v>
      </c>
      <c r="F84" s="230">
        <v>41.04</v>
      </c>
      <c r="G84" s="230">
        <v>357.4</v>
      </c>
      <c r="H84" s="230">
        <v>35.340000000000003</v>
      </c>
      <c r="I84" s="230">
        <v>34.83</v>
      </c>
      <c r="J84" s="230">
        <v>103.75</v>
      </c>
      <c r="K84" s="230">
        <v>27.45</v>
      </c>
      <c r="L84" s="230">
        <v>26.25</v>
      </c>
      <c r="M84" s="230"/>
      <c r="N84" s="230">
        <v>30.45</v>
      </c>
      <c r="O84" s="230">
        <v>25.7</v>
      </c>
      <c r="P84" s="230">
        <v>0</v>
      </c>
    </row>
    <row r="85" spans="1:20">
      <c r="A85" s="229">
        <v>0.45909722222216198</v>
      </c>
      <c r="B85" s="230">
        <v>8070</v>
      </c>
      <c r="C85" s="230">
        <v>39.19</v>
      </c>
      <c r="D85" s="111"/>
      <c r="E85" s="230">
        <v>34.54</v>
      </c>
      <c r="F85" s="230">
        <v>41.03</v>
      </c>
      <c r="G85" s="230">
        <v>357.9</v>
      </c>
      <c r="H85" s="230">
        <v>35.380000000000003</v>
      </c>
      <c r="I85" s="230">
        <v>34.799999999999997</v>
      </c>
      <c r="J85" s="230">
        <v>103.35</v>
      </c>
      <c r="K85" s="230">
        <v>27.35</v>
      </c>
      <c r="L85" s="230">
        <v>26.3</v>
      </c>
      <c r="M85" s="230"/>
      <c r="N85" s="230">
        <v>30.4</v>
      </c>
      <c r="O85" s="230">
        <v>25.7</v>
      </c>
      <c r="P85" s="230">
        <v>0</v>
      </c>
    </row>
    <row r="86" spans="1:20">
      <c r="A86" s="229">
        <v>0.45921296296290298</v>
      </c>
      <c r="B86" s="230">
        <v>8080</v>
      </c>
      <c r="C86" s="230">
        <v>39.36</v>
      </c>
      <c r="D86" s="111"/>
      <c r="E86" s="230">
        <v>34.51</v>
      </c>
      <c r="F86" s="230">
        <v>39.770000000000003</v>
      </c>
      <c r="G86" s="230">
        <v>359.7</v>
      </c>
      <c r="H86" s="230">
        <v>35.159999999999997</v>
      </c>
      <c r="I86" s="230">
        <v>34.799999999999997</v>
      </c>
      <c r="J86" s="230">
        <v>102.1</v>
      </c>
      <c r="K86" s="230">
        <v>27.2</v>
      </c>
      <c r="L86" s="230">
        <v>26.3</v>
      </c>
      <c r="M86" s="230"/>
      <c r="N86" s="230">
        <v>30.7</v>
      </c>
      <c r="O86" s="230">
        <v>25.75</v>
      </c>
      <c r="P86" s="230">
        <v>0</v>
      </c>
    </row>
    <row r="87" spans="1:20">
      <c r="A87" s="229">
        <v>0.45932870370364298</v>
      </c>
      <c r="B87" s="230">
        <v>8090</v>
      </c>
      <c r="C87" s="230">
        <v>39.380000000000003</v>
      </c>
      <c r="D87" s="111"/>
      <c r="E87" s="230">
        <v>34.520000000000003</v>
      </c>
      <c r="F87" s="230">
        <v>39.340000000000003</v>
      </c>
      <c r="G87" s="230">
        <v>360.1</v>
      </c>
      <c r="H87" s="230">
        <v>35.049999999999997</v>
      </c>
      <c r="I87" s="230">
        <v>34.82</v>
      </c>
      <c r="J87" s="230">
        <v>103.9</v>
      </c>
      <c r="K87" s="230">
        <v>27.15</v>
      </c>
      <c r="L87" s="230">
        <v>26.35</v>
      </c>
      <c r="M87" s="230"/>
      <c r="N87" s="230">
        <v>30.25</v>
      </c>
      <c r="O87" s="230">
        <v>25.85</v>
      </c>
      <c r="P87" s="230">
        <v>0</v>
      </c>
    </row>
    <row r="88" spans="1:20">
      <c r="A88" s="229">
        <v>0.45944444444438398</v>
      </c>
      <c r="B88" s="230">
        <v>8100</v>
      </c>
      <c r="C88" s="230">
        <v>39.17</v>
      </c>
      <c r="D88" s="111"/>
      <c r="E88" s="230">
        <v>34.51</v>
      </c>
      <c r="F88" s="230">
        <v>39.03</v>
      </c>
      <c r="G88" s="230">
        <v>359</v>
      </c>
      <c r="H88" s="230">
        <v>34.96</v>
      </c>
      <c r="I88" s="230">
        <v>34.83</v>
      </c>
      <c r="J88" s="230">
        <v>104.2</v>
      </c>
      <c r="K88" s="230">
        <v>27.05</v>
      </c>
      <c r="L88" s="230">
        <v>26.35</v>
      </c>
      <c r="M88" s="230"/>
      <c r="N88" s="230">
        <v>30.1</v>
      </c>
      <c r="O88" s="230">
        <v>25.85</v>
      </c>
      <c r="P88" s="230">
        <v>0</v>
      </c>
    </row>
    <row r="89" spans="1:20">
      <c r="A89" s="229">
        <v>0.45956018518512498</v>
      </c>
      <c r="B89" s="230">
        <v>8110</v>
      </c>
      <c r="C89" s="230">
        <v>39.26</v>
      </c>
      <c r="D89" s="111"/>
      <c r="E89" s="230">
        <v>34.5</v>
      </c>
      <c r="F89" s="230">
        <v>38.9</v>
      </c>
      <c r="G89" s="230">
        <v>357.4</v>
      </c>
      <c r="H89" s="230">
        <v>35.14</v>
      </c>
      <c r="I89" s="230">
        <v>34.86</v>
      </c>
      <c r="J89" s="230">
        <v>103.8</v>
      </c>
      <c r="K89" s="230">
        <v>27.55</v>
      </c>
      <c r="L89" s="230">
        <v>26.4</v>
      </c>
      <c r="M89" s="230"/>
      <c r="N89" s="230">
        <v>30.55</v>
      </c>
      <c r="O89" s="230">
        <v>26.15</v>
      </c>
      <c r="P89" s="230">
        <v>0</v>
      </c>
    </row>
    <row r="90" spans="1:20">
      <c r="A90" s="229">
        <v>0.45967592592586498</v>
      </c>
      <c r="B90" s="230">
        <v>8120</v>
      </c>
      <c r="C90" s="230">
        <v>39.25</v>
      </c>
      <c r="D90" s="111"/>
      <c r="E90" s="230">
        <v>34.5</v>
      </c>
      <c r="F90" s="230">
        <v>38.78</v>
      </c>
      <c r="G90" s="230">
        <v>357.7</v>
      </c>
      <c r="H90" s="230">
        <v>35.4</v>
      </c>
      <c r="I90" s="230">
        <v>34.86</v>
      </c>
      <c r="J90" s="230">
        <v>104.1</v>
      </c>
      <c r="K90" s="230">
        <v>28</v>
      </c>
      <c r="L90" s="230">
        <v>26.4</v>
      </c>
      <c r="M90" s="230"/>
      <c r="N90" s="230">
        <v>30.95</v>
      </c>
      <c r="O90" s="230">
        <v>26.4</v>
      </c>
      <c r="P90" s="230">
        <v>0</v>
      </c>
    </row>
    <row r="91" spans="1:20">
      <c r="A91" s="229">
        <v>0.45979166666660598</v>
      </c>
      <c r="B91" s="230">
        <v>8130</v>
      </c>
      <c r="C91" s="230">
        <v>39.42</v>
      </c>
      <c r="D91" s="111"/>
      <c r="E91" s="230">
        <v>34.5</v>
      </c>
      <c r="F91" s="230">
        <v>38.619999999999997</v>
      </c>
      <c r="G91" s="230">
        <v>357</v>
      </c>
      <c r="H91" s="230">
        <v>35.46</v>
      </c>
      <c r="I91" s="230">
        <v>34.82</v>
      </c>
      <c r="J91" s="230">
        <v>101.35</v>
      </c>
      <c r="K91" s="230">
        <v>28.2</v>
      </c>
      <c r="L91" s="230">
        <v>26.4</v>
      </c>
      <c r="M91" s="230"/>
      <c r="N91" s="230">
        <v>31.4</v>
      </c>
      <c r="O91" s="230">
        <v>26.55</v>
      </c>
      <c r="P91" s="230">
        <v>0</v>
      </c>
    </row>
    <row r="92" spans="1:20">
      <c r="A92" s="229">
        <v>0.45990740740734698</v>
      </c>
      <c r="B92" s="230">
        <v>8140</v>
      </c>
      <c r="C92" s="230">
        <v>39.44</v>
      </c>
      <c r="D92" s="111"/>
      <c r="E92" s="230">
        <v>34.5</v>
      </c>
      <c r="F92" s="230">
        <v>38.54</v>
      </c>
      <c r="G92" s="230">
        <v>359.4</v>
      </c>
      <c r="H92" s="230">
        <v>35.409999999999997</v>
      </c>
      <c r="I92" s="230">
        <v>34.79</v>
      </c>
      <c r="J92" s="230">
        <v>101.85</v>
      </c>
      <c r="K92" s="230">
        <v>28.2</v>
      </c>
      <c r="L92" s="230">
        <v>26.4</v>
      </c>
      <c r="M92" s="230"/>
      <c r="N92" s="230">
        <v>31.35</v>
      </c>
      <c r="O92" s="230">
        <v>26.6</v>
      </c>
      <c r="P92" s="230">
        <v>0</v>
      </c>
    </row>
    <row r="93" spans="1:20">
      <c r="A93" s="229">
        <v>0.46002314814808698</v>
      </c>
      <c r="B93" s="230">
        <v>8150</v>
      </c>
      <c r="C93" s="230">
        <v>39.409999999999997</v>
      </c>
      <c r="D93" s="111"/>
      <c r="E93" s="230">
        <v>34.479999999999997</v>
      </c>
      <c r="F93" s="230">
        <v>38.49</v>
      </c>
      <c r="G93" s="230">
        <v>359.9</v>
      </c>
      <c r="H93" s="230">
        <v>35.35</v>
      </c>
      <c r="I93" s="230">
        <v>34.799999999999997</v>
      </c>
      <c r="J93" s="230">
        <v>101.45</v>
      </c>
      <c r="K93" s="230">
        <v>28.2</v>
      </c>
      <c r="L93" s="230">
        <v>26.4</v>
      </c>
      <c r="M93" s="230"/>
      <c r="N93" s="230">
        <v>31.4</v>
      </c>
      <c r="O93" s="230">
        <v>26.7</v>
      </c>
      <c r="P93" s="230">
        <v>0</v>
      </c>
    </row>
    <row r="94" spans="1:20">
      <c r="A94" s="229">
        <v>0.46013888888882798</v>
      </c>
      <c r="B94" s="230">
        <v>8160</v>
      </c>
      <c r="C94" s="230">
        <v>39.33</v>
      </c>
      <c r="D94" s="111"/>
      <c r="E94" s="230">
        <v>34.479999999999997</v>
      </c>
      <c r="F94" s="230">
        <v>38.4</v>
      </c>
      <c r="G94" s="230">
        <v>358.5</v>
      </c>
      <c r="H94" s="230">
        <v>35.31</v>
      </c>
      <c r="I94" s="230">
        <v>34.79</v>
      </c>
      <c r="J94" s="230">
        <v>102</v>
      </c>
      <c r="K94" s="230">
        <v>28.25</v>
      </c>
      <c r="L94" s="230">
        <v>26.45</v>
      </c>
      <c r="M94" s="230"/>
      <c r="N94" s="230">
        <v>31.35</v>
      </c>
      <c r="O94" s="230">
        <v>26.65</v>
      </c>
      <c r="P94" s="230">
        <v>0</v>
      </c>
    </row>
    <row r="95" spans="1:20">
      <c r="A95" s="229">
        <v>0.46025462962956898</v>
      </c>
      <c r="B95" s="230">
        <v>8170</v>
      </c>
      <c r="C95" s="230">
        <v>39.270000000000003</v>
      </c>
      <c r="D95" s="111"/>
      <c r="E95" s="230">
        <v>34.47</v>
      </c>
      <c r="F95" s="230">
        <v>38.32</v>
      </c>
      <c r="G95" s="230">
        <v>359.8</v>
      </c>
      <c r="H95" s="230">
        <v>35.25</v>
      </c>
      <c r="I95" s="230">
        <v>34.799999999999997</v>
      </c>
      <c r="J95" s="230">
        <v>103.1</v>
      </c>
      <c r="K95" s="230">
        <v>28.3</v>
      </c>
      <c r="L95" s="230">
        <v>26.45</v>
      </c>
      <c r="M95" s="230"/>
      <c r="N95" s="230">
        <v>31.35</v>
      </c>
      <c r="O95" s="230">
        <v>26.75</v>
      </c>
      <c r="P95" s="230">
        <v>0</v>
      </c>
    </row>
    <row r="96" spans="1:20">
      <c r="A96" s="229">
        <v>0.46037037037030898</v>
      </c>
      <c r="B96" s="230">
        <v>8180</v>
      </c>
      <c r="C96" s="230">
        <v>39.36</v>
      </c>
      <c r="D96" s="111"/>
      <c r="E96" s="230">
        <v>34.46</v>
      </c>
      <c r="F96" s="230">
        <v>38.92</v>
      </c>
      <c r="G96" s="230">
        <v>359.9</v>
      </c>
      <c r="H96" s="230">
        <v>35.159999999999997</v>
      </c>
      <c r="I96" s="230">
        <v>34.78</v>
      </c>
      <c r="J96" s="230">
        <v>103.6</v>
      </c>
      <c r="K96" s="230">
        <v>28.35</v>
      </c>
      <c r="L96" s="230">
        <v>26.5</v>
      </c>
      <c r="M96" s="230"/>
      <c r="N96" s="230">
        <v>31.25</v>
      </c>
      <c r="O96" s="230">
        <v>26.75</v>
      </c>
      <c r="P96" s="230">
        <v>0</v>
      </c>
    </row>
    <row r="97" spans="1:16">
      <c r="A97" s="229">
        <v>0.46048611111104998</v>
      </c>
      <c r="B97" s="230">
        <v>8190</v>
      </c>
      <c r="C97" s="230">
        <v>39.450000000000003</v>
      </c>
      <c r="D97" s="111"/>
      <c r="E97" s="230">
        <v>34.46</v>
      </c>
      <c r="F97" s="230">
        <v>39.200000000000003</v>
      </c>
      <c r="G97" s="230">
        <v>357.9</v>
      </c>
      <c r="H97" s="230">
        <v>35.25</v>
      </c>
      <c r="I97" s="230">
        <v>34.78</v>
      </c>
      <c r="J97" s="230">
        <v>104.35</v>
      </c>
      <c r="K97" s="230">
        <v>28.1</v>
      </c>
      <c r="L97" s="230">
        <v>26.45</v>
      </c>
      <c r="M97" s="230"/>
      <c r="N97" s="230">
        <v>31.4</v>
      </c>
      <c r="O97" s="230">
        <v>26.55</v>
      </c>
      <c r="P97" s="230">
        <v>0</v>
      </c>
    </row>
    <row r="98" spans="1:16">
      <c r="A98" s="229">
        <v>0.46060185185179098</v>
      </c>
      <c r="B98" s="230">
        <v>8200</v>
      </c>
      <c r="C98" s="230">
        <v>39.47</v>
      </c>
      <c r="D98" s="111"/>
      <c r="E98" s="230">
        <v>34.450000000000003</v>
      </c>
      <c r="F98" s="230">
        <v>39.67</v>
      </c>
      <c r="G98" s="230">
        <v>358.8</v>
      </c>
      <c r="H98" s="230">
        <v>35.29</v>
      </c>
      <c r="I98" s="230">
        <v>34.78</v>
      </c>
      <c r="J98" s="230">
        <v>104.2</v>
      </c>
      <c r="K98" s="230">
        <v>28.05</v>
      </c>
      <c r="L98" s="230">
        <v>26.45</v>
      </c>
      <c r="M98" s="230"/>
      <c r="N98" s="230">
        <v>31.4</v>
      </c>
      <c r="O98" s="230">
        <v>26.6</v>
      </c>
      <c r="P98" s="230">
        <v>0</v>
      </c>
    </row>
    <row r="99" spans="1:16">
      <c r="A99" s="229">
        <v>0.46071759259253098</v>
      </c>
      <c r="B99" s="230">
        <v>8210</v>
      </c>
      <c r="C99" s="230">
        <v>39.4</v>
      </c>
      <c r="D99" s="111"/>
      <c r="E99" s="230">
        <v>34.450000000000003</v>
      </c>
      <c r="F99" s="230">
        <v>39.909999999999997</v>
      </c>
      <c r="G99" s="230">
        <v>358.9</v>
      </c>
      <c r="H99" s="230">
        <v>35.35</v>
      </c>
      <c r="I99" s="230">
        <v>34.82</v>
      </c>
      <c r="J99" s="230">
        <v>103.35</v>
      </c>
      <c r="K99" s="230">
        <v>28.1</v>
      </c>
      <c r="L99" s="230">
        <v>26.5</v>
      </c>
      <c r="M99" s="230"/>
      <c r="N99" s="230">
        <v>31.4</v>
      </c>
      <c r="O99" s="230">
        <v>26.7</v>
      </c>
      <c r="P99" s="230">
        <v>0</v>
      </c>
    </row>
    <row r="100" spans="1:16">
      <c r="A100" s="229">
        <v>0.46083333333327198</v>
      </c>
      <c r="B100" s="230">
        <v>8220</v>
      </c>
      <c r="C100" s="230">
        <v>39.409999999999997</v>
      </c>
      <c r="D100" s="111"/>
      <c r="E100" s="230">
        <v>34.44</v>
      </c>
      <c r="F100" s="230">
        <v>40.270000000000003</v>
      </c>
      <c r="G100" s="230">
        <v>359.9</v>
      </c>
      <c r="H100" s="230">
        <v>35.42</v>
      </c>
      <c r="I100" s="230">
        <v>34.83</v>
      </c>
      <c r="J100" s="230">
        <v>104.15</v>
      </c>
      <c r="K100" s="230">
        <v>28.1</v>
      </c>
      <c r="L100" s="230">
        <v>26.5</v>
      </c>
      <c r="M100" s="230"/>
      <c r="N100" s="230">
        <v>31.45</v>
      </c>
      <c r="O100" s="230">
        <v>26.85</v>
      </c>
      <c r="P100" s="230">
        <v>0</v>
      </c>
    </row>
    <row r="101" spans="1:16">
      <c r="A101" s="229">
        <v>0.46094907407401298</v>
      </c>
      <c r="B101" s="230">
        <v>8230</v>
      </c>
      <c r="C101" s="230">
        <v>39.409999999999997</v>
      </c>
      <c r="D101" s="111"/>
      <c r="E101" s="230">
        <v>34.43</v>
      </c>
      <c r="F101" s="230">
        <v>40.549999999999997</v>
      </c>
      <c r="G101" s="230">
        <v>357.8</v>
      </c>
      <c r="H101" s="230">
        <v>35.49</v>
      </c>
      <c r="I101" s="230">
        <v>34.85</v>
      </c>
      <c r="J101" s="230">
        <v>103.85</v>
      </c>
      <c r="K101" s="230">
        <v>28.25</v>
      </c>
      <c r="L101" s="230">
        <v>26.5</v>
      </c>
      <c r="M101" s="230"/>
      <c r="N101" s="230">
        <v>31.5</v>
      </c>
      <c r="O101" s="230">
        <v>26.75</v>
      </c>
      <c r="P101" s="230">
        <v>0</v>
      </c>
    </row>
    <row r="102" spans="1:16">
      <c r="A102" s="229">
        <v>0.46106481481475298</v>
      </c>
      <c r="B102" s="230">
        <v>8240</v>
      </c>
      <c r="C102" s="230">
        <v>39.31</v>
      </c>
      <c r="D102" s="111"/>
      <c r="E102" s="230">
        <v>34.44</v>
      </c>
      <c r="F102" s="230">
        <v>40.6</v>
      </c>
      <c r="G102" s="230">
        <v>360.1</v>
      </c>
      <c r="H102" s="230">
        <v>35.590000000000003</v>
      </c>
      <c r="I102" s="230">
        <v>34.86</v>
      </c>
      <c r="J102" s="230">
        <v>104.3</v>
      </c>
      <c r="K102" s="230">
        <v>28.3</v>
      </c>
      <c r="L102" s="230">
        <v>26.5</v>
      </c>
      <c r="M102" s="230"/>
      <c r="N102" s="230">
        <v>31.45</v>
      </c>
      <c r="O102" s="230">
        <v>26.9</v>
      </c>
      <c r="P102" s="230">
        <v>0</v>
      </c>
    </row>
    <row r="103" spans="1:16">
      <c r="A103" s="229">
        <v>0.46118055555549398</v>
      </c>
      <c r="B103" s="230">
        <v>8250</v>
      </c>
      <c r="C103" s="230">
        <v>39.43</v>
      </c>
      <c r="D103" s="111"/>
      <c r="E103" s="230">
        <v>34.43</v>
      </c>
      <c r="F103" s="230">
        <v>40.659999999999997</v>
      </c>
      <c r="G103" s="230">
        <v>360</v>
      </c>
      <c r="H103" s="230">
        <v>35.69</v>
      </c>
      <c r="I103" s="230">
        <v>34.85</v>
      </c>
      <c r="J103" s="230">
        <v>105.35</v>
      </c>
      <c r="K103" s="230">
        <v>28.25</v>
      </c>
      <c r="L103" s="230">
        <v>26.5</v>
      </c>
      <c r="M103" s="230"/>
      <c r="N103" s="230">
        <v>31.5</v>
      </c>
      <c r="O103" s="230">
        <v>26.55</v>
      </c>
      <c r="P103" s="230">
        <v>0</v>
      </c>
    </row>
    <row r="104" spans="1:16">
      <c r="A104" s="229">
        <v>0.46129629629623498</v>
      </c>
      <c r="B104" s="230">
        <v>8260</v>
      </c>
      <c r="C104" s="230">
        <v>39.42</v>
      </c>
      <c r="D104" s="111"/>
      <c r="E104" s="230">
        <v>34.409999999999997</v>
      </c>
      <c r="F104" s="230">
        <v>40.299999999999997</v>
      </c>
      <c r="G104" s="230">
        <v>360.1</v>
      </c>
      <c r="H104" s="230">
        <v>35.659999999999997</v>
      </c>
      <c r="I104" s="230">
        <v>34.840000000000003</v>
      </c>
      <c r="J104" s="230">
        <v>105.2</v>
      </c>
      <c r="K104" s="230">
        <v>28.2</v>
      </c>
      <c r="L104" s="230">
        <v>26.5</v>
      </c>
      <c r="M104" s="230"/>
      <c r="N104" s="230">
        <v>31.3</v>
      </c>
      <c r="O104" s="230">
        <v>26.6</v>
      </c>
      <c r="P104" s="230">
        <v>0</v>
      </c>
    </row>
    <row r="105" spans="1:16">
      <c r="A105" s="229">
        <v>0.46141203703697498</v>
      </c>
      <c r="B105" s="230">
        <v>8270</v>
      </c>
      <c r="C105" s="230">
        <v>39.19</v>
      </c>
      <c r="D105" s="111"/>
      <c r="E105" s="230">
        <v>34.409999999999997</v>
      </c>
      <c r="F105" s="230">
        <v>40.57</v>
      </c>
      <c r="G105" s="230">
        <v>358.2</v>
      </c>
      <c r="H105" s="230">
        <v>35.729999999999997</v>
      </c>
      <c r="I105" s="230">
        <v>34.86</v>
      </c>
      <c r="J105" s="230">
        <v>103.4</v>
      </c>
      <c r="K105" s="230">
        <v>28.2</v>
      </c>
      <c r="L105" s="230">
        <v>26.55</v>
      </c>
      <c r="M105" s="230"/>
      <c r="N105" s="230">
        <v>31.55</v>
      </c>
      <c r="O105" s="230">
        <v>26.55</v>
      </c>
      <c r="P105" s="230">
        <v>0</v>
      </c>
    </row>
    <row r="106" spans="1:16">
      <c r="A106" s="229">
        <v>0.46152777777771598</v>
      </c>
      <c r="B106" s="230">
        <v>8280</v>
      </c>
      <c r="C106" s="230">
        <v>39.46</v>
      </c>
      <c r="D106" s="111"/>
      <c r="E106" s="230">
        <v>34.4</v>
      </c>
      <c r="F106" s="230">
        <v>40.71</v>
      </c>
      <c r="G106" s="230">
        <v>359.2</v>
      </c>
      <c r="H106" s="230">
        <v>35.82</v>
      </c>
      <c r="I106" s="230">
        <v>34.840000000000003</v>
      </c>
      <c r="J106" s="230">
        <v>103.55</v>
      </c>
      <c r="K106" s="230">
        <v>28.35</v>
      </c>
      <c r="L106" s="230">
        <v>26.55</v>
      </c>
      <c r="M106" s="230"/>
      <c r="N106" s="230">
        <v>31.6</v>
      </c>
      <c r="O106" s="230">
        <v>26.75</v>
      </c>
      <c r="P106" s="230">
        <v>0</v>
      </c>
    </row>
    <row r="107" spans="1:16">
      <c r="A107" s="229">
        <v>0.46164351851845697</v>
      </c>
      <c r="B107" s="230">
        <v>8290</v>
      </c>
      <c r="C107" s="230">
        <v>39.4</v>
      </c>
      <c r="D107" s="111"/>
      <c r="E107" s="230">
        <v>34.4</v>
      </c>
      <c r="F107" s="230">
        <v>40.75</v>
      </c>
      <c r="G107" s="230">
        <v>360.8</v>
      </c>
      <c r="H107" s="230">
        <v>35.9</v>
      </c>
      <c r="I107" s="230">
        <v>34.840000000000003</v>
      </c>
      <c r="J107" s="230">
        <v>104</v>
      </c>
      <c r="K107" s="230">
        <v>28.5</v>
      </c>
      <c r="L107" s="230">
        <v>26.55</v>
      </c>
      <c r="M107" s="230"/>
      <c r="N107" s="230">
        <v>31.65</v>
      </c>
      <c r="O107" s="230">
        <v>26.95</v>
      </c>
      <c r="P107" s="230">
        <v>0</v>
      </c>
    </row>
    <row r="108" spans="1:16">
      <c r="A108" s="229">
        <v>0.46175925925919697</v>
      </c>
      <c r="B108" s="230">
        <v>8300</v>
      </c>
      <c r="C108" s="230">
        <v>39.31</v>
      </c>
      <c r="D108" s="111"/>
      <c r="E108" s="230">
        <v>34.39</v>
      </c>
      <c r="F108" s="230">
        <v>40.76</v>
      </c>
      <c r="G108" s="230">
        <v>360.3</v>
      </c>
      <c r="H108" s="230">
        <v>35.950000000000003</v>
      </c>
      <c r="I108" s="230">
        <v>34.85</v>
      </c>
      <c r="J108" s="230">
        <v>103.3</v>
      </c>
      <c r="K108" s="230">
        <v>28.55</v>
      </c>
      <c r="L108" s="230">
        <v>26.55</v>
      </c>
      <c r="M108" s="230"/>
      <c r="N108" s="230">
        <v>31.6</v>
      </c>
      <c r="O108" s="230">
        <v>27</v>
      </c>
      <c r="P108" s="230">
        <v>0</v>
      </c>
    </row>
    <row r="109" spans="1:16">
      <c r="A109" s="229">
        <v>0.46187499999993797</v>
      </c>
      <c r="B109" s="230">
        <v>8310</v>
      </c>
      <c r="C109" s="230">
        <v>39.31</v>
      </c>
      <c r="D109" s="111"/>
      <c r="E109" s="230">
        <v>34.369999999999997</v>
      </c>
      <c r="F109" s="230">
        <v>40.92</v>
      </c>
      <c r="G109" s="230">
        <v>358.7</v>
      </c>
      <c r="H109" s="230">
        <v>35.97</v>
      </c>
      <c r="I109" s="230">
        <v>34.86</v>
      </c>
      <c r="J109" s="230">
        <v>102.85</v>
      </c>
      <c r="K109" s="230">
        <v>28.55</v>
      </c>
      <c r="L109" s="230">
        <v>26.55</v>
      </c>
      <c r="M109" s="230"/>
      <c r="N109" s="230">
        <v>31.7</v>
      </c>
      <c r="O109" s="230">
        <v>27</v>
      </c>
      <c r="P109" s="230">
        <v>0</v>
      </c>
    </row>
    <row r="110" spans="1:16">
      <c r="A110" s="229">
        <v>0.46199074074067897</v>
      </c>
      <c r="B110" s="230">
        <v>8320</v>
      </c>
      <c r="C110" s="230">
        <v>39.36</v>
      </c>
      <c r="D110" s="111"/>
      <c r="E110" s="230">
        <v>34.36</v>
      </c>
      <c r="F110" s="230">
        <v>41.07</v>
      </c>
      <c r="G110" s="230">
        <v>360.9</v>
      </c>
      <c r="H110" s="230">
        <v>35.97</v>
      </c>
      <c r="I110" s="230">
        <v>34.869999999999997</v>
      </c>
      <c r="J110" s="230">
        <v>103</v>
      </c>
      <c r="K110" s="230">
        <v>28.5</v>
      </c>
      <c r="L110" s="230">
        <v>26.6</v>
      </c>
      <c r="M110" s="230"/>
      <c r="N110" s="230">
        <v>31.65</v>
      </c>
      <c r="O110" s="230">
        <v>27</v>
      </c>
      <c r="P110" s="230">
        <v>0</v>
      </c>
    </row>
    <row r="111" spans="1:16">
      <c r="A111" s="229">
        <v>0.46210648148141897</v>
      </c>
      <c r="B111" s="230">
        <v>8330</v>
      </c>
      <c r="C111" s="230">
        <v>39.409999999999997</v>
      </c>
      <c r="D111" s="111"/>
      <c r="E111" s="230">
        <v>34.369999999999997</v>
      </c>
      <c r="F111" s="230">
        <v>41.12</v>
      </c>
      <c r="G111" s="230">
        <v>359</v>
      </c>
      <c r="H111" s="230">
        <v>36.04</v>
      </c>
      <c r="I111" s="230">
        <v>34.869999999999997</v>
      </c>
      <c r="J111" s="230">
        <v>103.5</v>
      </c>
      <c r="K111" s="230">
        <v>28.55</v>
      </c>
      <c r="L111" s="230">
        <v>26.6</v>
      </c>
      <c r="M111" s="230"/>
      <c r="N111" s="230">
        <v>31.65</v>
      </c>
      <c r="O111" s="230">
        <v>26.95</v>
      </c>
      <c r="P111" s="230">
        <v>0</v>
      </c>
    </row>
    <row r="112" spans="1:16">
      <c r="A112" s="229">
        <v>0.46222222222215997</v>
      </c>
      <c r="B112" s="230">
        <v>8340</v>
      </c>
      <c r="C112" s="230">
        <v>39.380000000000003</v>
      </c>
      <c r="D112" s="111"/>
      <c r="E112" s="230">
        <v>34.35</v>
      </c>
      <c r="F112" s="230">
        <v>41.24</v>
      </c>
      <c r="G112" s="230">
        <v>357.1</v>
      </c>
      <c r="H112" s="230">
        <v>36.06</v>
      </c>
      <c r="I112" s="230">
        <v>34.86</v>
      </c>
      <c r="J112" s="230">
        <v>103.35</v>
      </c>
      <c r="K112" s="230">
        <v>28.5</v>
      </c>
      <c r="L112" s="230">
        <v>26.6</v>
      </c>
      <c r="M112" s="230"/>
      <c r="N112" s="230">
        <v>31.65</v>
      </c>
      <c r="O112" s="230">
        <v>27</v>
      </c>
      <c r="P112" s="230">
        <v>0</v>
      </c>
    </row>
    <row r="113" spans="1:16">
      <c r="A113" s="229">
        <v>0.46233796296290097</v>
      </c>
      <c r="B113" s="230">
        <v>8350</v>
      </c>
      <c r="C113" s="230">
        <v>39.44</v>
      </c>
      <c r="D113" s="111"/>
      <c r="E113" s="230">
        <v>34.35</v>
      </c>
      <c r="F113" s="230">
        <v>41.25</v>
      </c>
      <c r="G113" s="230">
        <v>356</v>
      </c>
      <c r="H113" s="230">
        <v>36.119999999999997</v>
      </c>
      <c r="I113" s="230">
        <v>34.86</v>
      </c>
      <c r="J113" s="230">
        <v>103.3</v>
      </c>
      <c r="K113" s="230">
        <v>28.55</v>
      </c>
      <c r="L113" s="230">
        <v>26.6</v>
      </c>
      <c r="M113" s="230"/>
      <c r="N113" s="230">
        <v>31.65</v>
      </c>
      <c r="O113" s="230">
        <v>26.75</v>
      </c>
      <c r="P113" s="230">
        <v>0</v>
      </c>
    </row>
    <row r="114" spans="1:16">
      <c r="A114" s="229">
        <v>0.46245370370364097</v>
      </c>
      <c r="B114" s="230">
        <v>8360</v>
      </c>
      <c r="C114" s="230">
        <v>39.44</v>
      </c>
      <c r="D114" s="111"/>
      <c r="E114" s="230">
        <v>34.369999999999997</v>
      </c>
      <c r="F114" s="230">
        <v>41.33</v>
      </c>
      <c r="G114" s="230">
        <v>358.7</v>
      </c>
      <c r="H114" s="230">
        <v>36.130000000000003</v>
      </c>
      <c r="I114" s="230">
        <v>34.89</v>
      </c>
      <c r="J114" s="230">
        <v>102.1</v>
      </c>
      <c r="K114" s="230">
        <v>28.55</v>
      </c>
      <c r="L114" s="230">
        <v>26.6</v>
      </c>
      <c r="M114" s="230"/>
      <c r="N114" s="230">
        <v>31.65</v>
      </c>
      <c r="O114" s="230">
        <v>27</v>
      </c>
      <c r="P114" s="230">
        <v>0</v>
      </c>
    </row>
    <row r="115" spans="1:16">
      <c r="A115" s="229">
        <v>0.46256944444438203</v>
      </c>
      <c r="B115" s="230">
        <v>8370</v>
      </c>
      <c r="C115" s="230">
        <v>39.46</v>
      </c>
      <c r="D115" s="111"/>
      <c r="E115" s="230">
        <v>34.340000000000003</v>
      </c>
      <c r="F115" s="230">
        <v>41.28</v>
      </c>
      <c r="G115" s="230">
        <v>358.9</v>
      </c>
      <c r="H115" s="230">
        <v>36.18</v>
      </c>
      <c r="I115" s="230">
        <v>34.86</v>
      </c>
      <c r="J115" s="230">
        <v>104.4</v>
      </c>
      <c r="K115" s="230">
        <v>28.5</v>
      </c>
      <c r="L115" s="230">
        <v>26.65</v>
      </c>
      <c r="M115" s="230"/>
      <c r="N115" s="230">
        <v>31.7</v>
      </c>
      <c r="O115" s="230">
        <v>27</v>
      </c>
      <c r="P115" s="230">
        <v>0</v>
      </c>
    </row>
    <row r="116" spans="1:16">
      <c r="A116" s="229">
        <v>0.46268518518512303</v>
      </c>
      <c r="B116" s="230">
        <v>8380</v>
      </c>
      <c r="C116" s="230">
        <v>39.409999999999997</v>
      </c>
      <c r="D116" s="111"/>
      <c r="E116" s="230">
        <v>34.33</v>
      </c>
      <c r="F116" s="230">
        <v>41.37</v>
      </c>
      <c r="G116" s="230">
        <v>357.3</v>
      </c>
      <c r="H116" s="230">
        <v>36.21</v>
      </c>
      <c r="I116" s="230">
        <v>34.86</v>
      </c>
      <c r="J116" s="230">
        <v>104.55</v>
      </c>
      <c r="K116" s="230">
        <v>28.6</v>
      </c>
      <c r="L116" s="230">
        <v>26.6</v>
      </c>
      <c r="M116" s="230"/>
      <c r="N116" s="230">
        <v>31.65</v>
      </c>
      <c r="O116" s="230">
        <v>26.9</v>
      </c>
      <c r="P116" s="230">
        <v>0</v>
      </c>
    </row>
    <row r="117" spans="1:16">
      <c r="A117" s="229">
        <v>0.46280092592586303</v>
      </c>
      <c r="B117" s="230">
        <v>8390</v>
      </c>
      <c r="C117" s="230">
        <v>39.450000000000003</v>
      </c>
      <c r="D117" s="111"/>
      <c r="E117" s="230">
        <v>34.32</v>
      </c>
      <c r="F117" s="230">
        <v>41.35</v>
      </c>
      <c r="G117" s="230">
        <v>356.8</v>
      </c>
      <c r="H117" s="230">
        <v>36.22</v>
      </c>
      <c r="I117" s="230">
        <v>34.85</v>
      </c>
      <c r="J117" s="230">
        <v>104.05</v>
      </c>
      <c r="K117" s="230">
        <v>28.6</v>
      </c>
      <c r="L117" s="230">
        <v>26.6</v>
      </c>
      <c r="M117" s="230"/>
      <c r="N117" s="230">
        <v>31.75</v>
      </c>
      <c r="O117" s="230">
        <v>27</v>
      </c>
      <c r="P117" s="230">
        <v>0</v>
      </c>
    </row>
    <row r="118" spans="1:16">
      <c r="A118" s="229">
        <v>0.46291666666660403</v>
      </c>
      <c r="B118" s="230">
        <v>8400</v>
      </c>
      <c r="C118" s="230">
        <v>39.44</v>
      </c>
      <c r="D118" s="111"/>
      <c r="E118" s="230">
        <v>34.32</v>
      </c>
      <c r="F118" s="230">
        <v>41.45</v>
      </c>
      <c r="G118" s="230">
        <v>357.1</v>
      </c>
      <c r="H118" s="230">
        <v>36.28</v>
      </c>
      <c r="I118" s="230">
        <v>34.840000000000003</v>
      </c>
      <c r="J118" s="230">
        <v>104.4</v>
      </c>
      <c r="K118" s="230">
        <v>28.65</v>
      </c>
      <c r="L118" s="230">
        <v>26.65</v>
      </c>
      <c r="M118" s="230"/>
      <c r="N118" s="230">
        <v>31.85</v>
      </c>
      <c r="O118" s="230">
        <v>27.05</v>
      </c>
      <c r="P118" s="230">
        <v>0</v>
      </c>
    </row>
    <row r="119" spans="1:16">
      <c r="A119" s="229">
        <v>0.46303240740734503</v>
      </c>
      <c r="B119" s="230">
        <v>8410</v>
      </c>
      <c r="C119" s="230">
        <v>39.5</v>
      </c>
      <c r="D119" s="111"/>
      <c r="E119" s="230">
        <v>34.31</v>
      </c>
      <c r="F119" s="230">
        <v>41.51</v>
      </c>
      <c r="G119" s="230">
        <v>359.2</v>
      </c>
      <c r="H119" s="230">
        <v>36.270000000000003</v>
      </c>
      <c r="I119" s="230">
        <v>34.85</v>
      </c>
      <c r="J119" s="230">
        <v>104.5</v>
      </c>
      <c r="K119" s="230">
        <v>28.55</v>
      </c>
      <c r="L119" s="230">
        <v>26.65</v>
      </c>
      <c r="M119" s="230"/>
      <c r="N119" s="230">
        <v>31.65</v>
      </c>
      <c r="O119" s="230">
        <v>27</v>
      </c>
      <c r="P119" s="230">
        <v>0</v>
      </c>
    </row>
    <row r="120" spans="1:16">
      <c r="A120" s="229">
        <v>0.46314814814808503</v>
      </c>
      <c r="B120" s="230">
        <v>8420</v>
      </c>
      <c r="C120" s="230">
        <v>39.380000000000003</v>
      </c>
      <c r="D120" s="111"/>
      <c r="E120" s="230">
        <v>34.299999999999997</v>
      </c>
      <c r="F120" s="230">
        <v>41.5</v>
      </c>
      <c r="G120" s="230">
        <v>358.4</v>
      </c>
      <c r="H120" s="230">
        <v>36.31</v>
      </c>
      <c r="I120" s="230">
        <v>34.840000000000003</v>
      </c>
      <c r="J120" s="230">
        <v>104.5</v>
      </c>
      <c r="K120" s="230">
        <v>28.55</v>
      </c>
      <c r="L120" s="230">
        <v>26.65</v>
      </c>
      <c r="M120" s="230"/>
      <c r="N120" s="230">
        <v>31.7</v>
      </c>
      <c r="O120" s="230">
        <v>27</v>
      </c>
      <c r="P120" s="230">
        <v>0</v>
      </c>
    </row>
    <row r="121" spans="1:16">
      <c r="A121" s="229">
        <v>0.46326388888882603</v>
      </c>
      <c r="B121" s="230">
        <v>8430</v>
      </c>
      <c r="C121" s="230">
        <v>39.409999999999997</v>
      </c>
      <c r="D121" s="111"/>
      <c r="E121" s="230">
        <v>34.299999999999997</v>
      </c>
      <c r="F121" s="230">
        <v>41.63</v>
      </c>
      <c r="G121" s="230">
        <v>358.5</v>
      </c>
      <c r="H121" s="230">
        <v>36.31</v>
      </c>
      <c r="I121" s="230">
        <v>34.86</v>
      </c>
      <c r="J121" s="230">
        <v>104.7</v>
      </c>
      <c r="K121" s="230">
        <v>28.6</v>
      </c>
      <c r="L121" s="230">
        <v>26.65</v>
      </c>
      <c r="M121" s="230"/>
      <c r="N121" s="230">
        <v>31.75</v>
      </c>
      <c r="O121" s="230">
        <v>27</v>
      </c>
      <c r="P121" s="230">
        <v>0</v>
      </c>
    </row>
    <row r="122" spans="1:16">
      <c r="A122" s="229">
        <v>0.46337962962956702</v>
      </c>
      <c r="B122" s="230">
        <v>8440</v>
      </c>
      <c r="C122" s="230">
        <v>39.380000000000003</v>
      </c>
      <c r="D122" s="111"/>
      <c r="E122" s="230">
        <v>34.29</v>
      </c>
      <c r="F122" s="230">
        <v>41.73</v>
      </c>
      <c r="G122" s="230">
        <v>357.5</v>
      </c>
      <c r="H122" s="230">
        <v>36.369999999999997</v>
      </c>
      <c r="I122" s="230">
        <v>34.89</v>
      </c>
      <c r="J122" s="230">
        <v>103.85</v>
      </c>
      <c r="K122" s="230">
        <v>28.7</v>
      </c>
      <c r="L122" s="230">
        <v>26.65</v>
      </c>
      <c r="M122" s="230"/>
      <c r="N122" s="230">
        <v>31.75</v>
      </c>
      <c r="O122" s="230">
        <v>27.2</v>
      </c>
      <c r="P122" s="230">
        <v>0</v>
      </c>
    </row>
    <row r="123" spans="1:16">
      <c r="A123" s="229">
        <v>0.46349537037030702</v>
      </c>
      <c r="B123" s="230">
        <v>8450</v>
      </c>
      <c r="C123" s="230">
        <v>39.46</v>
      </c>
      <c r="D123" s="111"/>
      <c r="E123" s="230">
        <v>34.28</v>
      </c>
      <c r="F123" s="230">
        <v>41.71</v>
      </c>
      <c r="G123" s="230">
        <v>355.7</v>
      </c>
      <c r="H123" s="230">
        <v>36.42</v>
      </c>
      <c r="I123" s="230">
        <v>34.880000000000003</v>
      </c>
      <c r="J123" s="230">
        <v>104.05</v>
      </c>
      <c r="K123" s="230">
        <v>28.55</v>
      </c>
      <c r="L123" s="230">
        <v>26.65</v>
      </c>
      <c r="M123" s="230"/>
      <c r="N123" s="230">
        <v>31.85</v>
      </c>
      <c r="O123" s="230">
        <v>27</v>
      </c>
      <c r="P123" s="230">
        <v>0</v>
      </c>
    </row>
    <row r="124" spans="1:16">
      <c r="A124" s="229">
        <v>0.46361111111104802</v>
      </c>
      <c r="B124" s="230">
        <v>8460</v>
      </c>
      <c r="C124" s="230">
        <v>39.51</v>
      </c>
      <c r="D124" s="111"/>
      <c r="E124" s="230">
        <v>34.28</v>
      </c>
      <c r="F124" s="230">
        <v>41.82</v>
      </c>
      <c r="G124" s="230">
        <v>357.5</v>
      </c>
      <c r="H124" s="230">
        <v>36.44</v>
      </c>
      <c r="I124" s="230">
        <v>34.880000000000003</v>
      </c>
      <c r="J124" s="230">
        <v>104</v>
      </c>
      <c r="K124" s="230">
        <v>28.6</v>
      </c>
      <c r="L124" s="230">
        <v>26.7</v>
      </c>
      <c r="M124" s="230"/>
      <c r="N124" s="230">
        <v>31.8</v>
      </c>
      <c r="O124" s="230">
        <v>27.15</v>
      </c>
      <c r="P124" s="230">
        <v>0</v>
      </c>
    </row>
    <row r="125" spans="1:16">
      <c r="A125" s="229">
        <v>0.46372685185178902</v>
      </c>
      <c r="B125" s="230">
        <v>8470</v>
      </c>
      <c r="C125" s="230">
        <v>39.340000000000003</v>
      </c>
      <c r="D125" s="111"/>
      <c r="E125" s="230">
        <v>34.270000000000003</v>
      </c>
      <c r="F125" s="230">
        <v>41.82</v>
      </c>
      <c r="G125" s="230">
        <v>357.7</v>
      </c>
      <c r="H125" s="230">
        <v>36.44</v>
      </c>
      <c r="I125" s="230">
        <v>34.85</v>
      </c>
      <c r="J125" s="230">
        <v>104.2</v>
      </c>
      <c r="K125" s="230">
        <v>28.75</v>
      </c>
      <c r="L125" s="230">
        <v>26.7</v>
      </c>
      <c r="M125" s="230"/>
      <c r="N125" s="230">
        <v>31.8</v>
      </c>
      <c r="O125" s="230">
        <v>27.3</v>
      </c>
      <c r="P125" s="230">
        <v>0</v>
      </c>
    </row>
    <row r="126" spans="1:16">
      <c r="A126" s="229">
        <v>0.46384259259252902</v>
      </c>
      <c r="B126" s="230">
        <v>8480</v>
      </c>
      <c r="C126" s="230">
        <v>39.409999999999997</v>
      </c>
      <c r="D126" s="111"/>
      <c r="E126" s="230">
        <v>34.270000000000003</v>
      </c>
      <c r="F126" s="230">
        <v>41.85</v>
      </c>
      <c r="G126" s="230">
        <v>358.3</v>
      </c>
      <c r="H126" s="230">
        <v>36.479999999999997</v>
      </c>
      <c r="I126" s="230">
        <v>34.89</v>
      </c>
      <c r="J126" s="230">
        <v>104</v>
      </c>
      <c r="K126" s="230">
        <v>28.8</v>
      </c>
      <c r="L126" s="230">
        <v>26.7</v>
      </c>
      <c r="M126" s="230"/>
      <c r="N126" s="230">
        <v>31.9</v>
      </c>
      <c r="O126" s="230">
        <v>27.2</v>
      </c>
      <c r="P126" s="230">
        <v>0</v>
      </c>
    </row>
    <row r="127" spans="1:16">
      <c r="A127" s="229">
        <v>0.46395833333327002</v>
      </c>
      <c r="B127" s="230">
        <v>8490</v>
      </c>
      <c r="C127" s="230">
        <v>39.35</v>
      </c>
      <c r="D127" s="111"/>
      <c r="E127" s="230">
        <v>34.270000000000003</v>
      </c>
      <c r="F127" s="230">
        <v>41.8</v>
      </c>
      <c r="G127" s="230">
        <v>359</v>
      </c>
      <c r="H127" s="230">
        <v>36.49</v>
      </c>
      <c r="I127" s="230">
        <v>34.86</v>
      </c>
      <c r="J127" s="230">
        <v>103.65</v>
      </c>
      <c r="K127" s="230">
        <v>28.8</v>
      </c>
      <c r="L127" s="230">
        <v>26.7</v>
      </c>
      <c r="M127" s="230"/>
      <c r="N127" s="230">
        <v>31.8</v>
      </c>
      <c r="O127" s="230">
        <v>27.15</v>
      </c>
      <c r="P127" s="230">
        <v>0</v>
      </c>
    </row>
    <row r="128" spans="1:16">
      <c r="A128" s="229">
        <v>0.46407407407401102</v>
      </c>
      <c r="B128" s="230">
        <v>8500</v>
      </c>
      <c r="C128" s="230">
        <v>39.42</v>
      </c>
      <c r="D128" s="111"/>
      <c r="E128" s="230">
        <v>34.25</v>
      </c>
      <c r="F128" s="230">
        <v>41.91</v>
      </c>
      <c r="G128" s="230">
        <v>358.6</v>
      </c>
      <c r="H128" s="230">
        <v>36.51</v>
      </c>
      <c r="I128" s="230">
        <v>34.86</v>
      </c>
      <c r="J128" s="230">
        <v>103.1</v>
      </c>
      <c r="K128" s="230">
        <v>28.65</v>
      </c>
      <c r="L128" s="230">
        <v>26.7</v>
      </c>
      <c r="M128" s="230"/>
      <c r="N128" s="230">
        <v>31.95</v>
      </c>
      <c r="O128" s="230">
        <v>27.05</v>
      </c>
      <c r="P128" s="230">
        <v>0</v>
      </c>
    </row>
    <row r="129" spans="1:16">
      <c r="A129" s="229">
        <v>0.46418981481475202</v>
      </c>
      <c r="B129" s="230">
        <v>8510</v>
      </c>
      <c r="C129" s="230">
        <v>39.46</v>
      </c>
      <c r="D129" s="111"/>
      <c r="E129" s="230">
        <v>34.26</v>
      </c>
      <c r="F129" s="230">
        <v>41.82</v>
      </c>
      <c r="G129" s="230">
        <v>359.7</v>
      </c>
      <c r="H129" s="230">
        <v>36.53</v>
      </c>
      <c r="I129" s="230">
        <v>34.86</v>
      </c>
      <c r="J129" s="230">
        <v>103</v>
      </c>
      <c r="K129" s="230">
        <v>28.65</v>
      </c>
      <c r="L129" s="230">
        <v>26.7</v>
      </c>
      <c r="M129" s="230"/>
      <c r="N129" s="230">
        <v>31.8</v>
      </c>
      <c r="O129" s="230">
        <v>27</v>
      </c>
      <c r="P129" s="230">
        <v>0</v>
      </c>
    </row>
    <row r="130" spans="1:16">
      <c r="A130" s="229">
        <v>0.46430555555549202</v>
      </c>
      <c r="B130" s="230">
        <v>8520</v>
      </c>
      <c r="C130" s="230">
        <v>39.409999999999997</v>
      </c>
      <c r="D130" s="111"/>
      <c r="E130" s="230">
        <v>34.24</v>
      </c>
      <c r="F130" s="230">
        <v>41.84</v>
      </c>
      <c r="G130" s="230">
        <v>360</v>
      </c>
      <c r="H130" s="230">
        <v>36.32</v>
      </c>
      <c r="I130" s="230">
        <v>34.869999999999997</v>
      </c>
      <c r="J130" s="230">
        <v>103.35</v>
      </c>
      <c r="K130" s="230">
        <v>28.7</v>
      </c>
      <c r="L130" s="230">
        <v>26.7</v>
      </c>
      <c r="M130" s="230"/>
      <c r="N130" s="230">
        <v>31.45</v>
      </c>
      <c r="O130" s="230">
        <v>26.85</v>
      </c>
      <c r="P130" s="230">
        <v>0</v>
      </c>
    </row>
    <row r="131" spans="1:16">
      <c r="A131" s="229">
        <v>0.46442129629623302</v>
      </c>
      <c r="B131" s="230">
        <v>8530</v>
      </c>
      <c r="C131" s="230">
        <v>39.43</v>
      </c>
      <c r="D131" s="111"/>
      <c r="E131" s="230">
        <v>34.22</v>
      </c>
      <c r="F131" s="230">
        <v>41.74</v>
      </c>
      <c r="G131" s="230">
        <v>356.9</v>
      </c>
      <c r="H131" s="230">
        <v>35.799999999999997</v>
      </c>
      <c r="I131" s="230">
        <v>34.85</v>
      </c>
      <c r="J131" s="230">
        <v>103.65</v>
      </c>
      <c r="K131" s="230">
        <v>28.4</v>
      </c>
      <c r="L131" s="230">
        <v>26.7</v>
      </c>
      <c r="M131" s="230"/>
      <c r="N131" s="230">
        <v>31.25</v>
      </c>
      <c r="O131" s="230">
        <v>27</v>
      </c>
      <c r="P131" s="230">
        <v>0</v>
      </c>
    </row>
    <row r="132" spans="1:16">
      <c r="A132" s="229">
        <v>0.46453703703697302</v>
      </c>
      <c r="B132" s="230">
        <v>8540</v>
      </c>
      <c r="C132" s="230">
        <v>39.44</v>
      </c>
      <c r="D132" s="111"/>
      <c r="E132" s="230">
        <v>34.229999999999997</v>
      </c>
      <c r="F132" s="230">
        <v>41.85</v>
      </c>
      <c r="G132" s="230">
        <v>358.7</v>
      </c>
      <c r="H132" s="230">
        <v>35.58</v>
      </c>
      <c r="I132" s="230">
        <v>34.89</v>
      </c>
      <c r="J132" s="230">
        <v>103.5</v>
      </c>
      <c r="K132" s="230">
        <v>28.3</v>
      </c>
      <c r="L132" s="230">
        <v>26.7</v>
      </c>
      <c r="M132" s="230"/>
      <c r="N132" s="230">
        <v>30.9</v>
      </c>
      <c r="O132" s="230">
        <v>26.75</v>
      </c>
      <c r="P132" s="230">
        <v>0</v>
      </c>
    </row>
    <row r="133" spans="1:16">
      <c r="A133" s="229">
        <v>0.46465277777771402</v>
      </c>
      <c r="B133" s="230">
        <v>8550</v>
      </c>
      <c r="C133" s="230">
        <v>39.39</v>
      </c>
      <c r="D133" s="111"/>
      <c r="E133" s="230">
        <v>34.229999999999997</v>
      </c>
      <c r="F133" s="230">
        <v>41.79</v>
      </c>
      <c r="G133" s="230">
        <v>357.6</v>
      </c>
      <c r="H133" s="230">
        <v>35.56</v>
      </c>
      <c r="I133" s="230">
        <v>34.85</v>
      </c>
      <c r="J133" s="230">
        <v>103.3</v>
      </c>
      <c r="K133" s="230">
        <v>28.1</v>
      </c>
      <c r="L133" s="230">
        <v>26.7</v>
      </c>
      <c r="M133" s="230"/>
      <c r="N133" s="230">
        <v>30.8</v>
      </c>
      <c r="O133" s="230">
        <v>26.65</v>
      </c>
      <c r="P133" s="230">
        <v>0</v>
      </c>
    </row>
    <row r="134" spans="1:16">
      <c r="A134" s="229">
        <v>0.46476851851845502</v>
      </c>
      <c r="B134" s="230">
        <v>8560</v>
      </c>
      <c r="C134" s="230">
        <v>39.36</v>
      </c>
      <c r="D134" s="111"/>
      <c r="E134" s="230">
        <v>34.25</v>
      </c>
      <c r="F134" s="230">
        <v>41.81</v>
      </c>
      <c r="G134" s="230">
        <v>359.5</v>
      </c>
      <c r="H134" s="230">
        <v>36.020000000000003</v>
      </c>
      <c r="I134" s="230">
        <v>34.86</v>
      </c>
      <c r="J134" s="230">
        <v>102.2</v>
      </c>
      <c r="K134" s="230">
        <v>28.7</v>
      </c>
      <c r="L134" s="230">
        <v>26.7</v>
      </c>
      <c r="M134" s="230"/>
      <c r="N134" s="230">
        <v>31.15</v>
      </c>
      <c r="O134" s="230">
        <v>27.05</v>
      </c>
      <c r="P134" s="230">
        <v>0</v>
      </c>
    </row>
    <row r="135" spans="1:16">
      <c r="A135" s="229">
        <v>0.46488425925919602</v>
      </c>
      <c r="B135" s="230">
        <v>8570</v>
      </c>
      <c r="C135" s="230">
        <v>39.4</v>
      </c>
      <c r="D135" s="111"/>
      <c r="E135" s="230">
        <v>34.229999999999997</v>
      </c>
      <c r="F135" s="230">
        <v>41.42</v>
      </c>
      <c r="G135" s="230">
        <v>360.7</v>
      </c>
      <c r="H135" s="230">
        <v>35.83</v>
      </c>
      <c r="I135" s="230">
        <v>34.869999999999997</v>
      </c>
      <c r="J135" s="230">
        <v>103</v>
      </c>
      <c r="K135" s="230">
        <v>28.75</v>
      </c>
      <c r="L135" s="230">
        <v>26.7</v>
      </c>
      <c r="M135" s="230"/>
      <c r="N135" s="230">
        <v>31.2</v>
      </c>
      <c r="O135" s="230">
        <v>27.2</v>
      </c>
      <c r="P135" s="230">
        <v>0</v>
      </c>
    </row>
    <row r="136" spans="1:16">
      <c r="A136" s="229">
        <v>0.46499999999993602</v>
      </c>
      <c r="B136" s="230">
        <v>8580</v>
      </c>
      <c r="C136" s="230">
        <v>39.299999999999997</v>
      </c>
      <c r="D136" s="111"/>
      <c r="E136" s="230">
        <v>34.229999999999997</v>
      </c>
      <c r="F136" s="230">
        <v>40.380000000000003</v>
      </c>
      <c r="G136" s="230">
        <v>358.5</v>
      </c>
      <c r="H136" s="230">
        <v>35.58</v>
      </c>
      <c r="I136" s="230">
        <v>34.869999999999997</v>
      </c>
      <c r="J136" s="230">
        <v>101.55</v>
      </c>
      <c r="K136" s="230">
        <v>28.85</v>
      </c>
      <c r="L136" s="230">
        <v>26.75</v>
      </c>
      <c r="M136" s="230"/>
      <c r="N136" s="230">
        <v>31.05</v>
      </c>
      <c r="O136" s="230">
        <v>27.25</v>
      </c>
      <c r="P136" s="230">
        <v>0</v>
      </c>
    </row>
    <row r="137" spans="1:16">
      <c r="A137" s="229">
        <v>0.46511574074067702</v>
      </c>
      <c r="B137" s="230">
        <v>8590</v>
      </c>
      <c r="C137" s="230">
        <v>39.43</v>
      </c>
      <c r="D137" s="111"/>
      <c r="E137" s="230">
        <v>34.229999999999997</v>
      </c>
      <c r="F137" s="230">
        <v>39.81</v>
      </c>
      <c r="G137" s="230">
        <v>357.5</v>
      </c>
      <c r="H137" s="230">
        <v>35.369999999999997</v>
      </c>
      <c r="I137" s="230">
        <v>34.89</v>
      </c>
      <c r="J137" s="230">
        <v>102.75</v>
      </c>
      <c r="K137" s="230">
        <v>28.9</v>
      </c>
      <c r="L137" s="230">
        <v>26.75</v>
      </c>
      <c r="M137" s="230"/>
      <c r="N137" s="230">
        <v>30.95</v>
      </c>
      <c r="O137" s="230">
        <v>27.35</v>
      </c>
      <c r="P137" s="230">
        <v>0</v>
      </c>
    </row>
    <row r="138" spans="1:16">
      <c r="A138" s="229">
        <v>0.46523148148141702</v>
      </c>
      <c r="B138" s="230">
        <v>8600</v>
      </c>
      <c r="C138" s="230">
        <v>39.33</v>
      </c>
      <c r="D138" s="111"/>
      <c r="E138" s="230">
        <v>34.22</v>
      </c>
      <c r="F138" s="230">
        <v>39.33</v>
      </c>
      <c r="G138" s="230">
        <v>359.8</v>
      </c>
      <c r="H138" s="230">
        <v>35.229999999999997</v>
      </c>
      <c r="I138" s="230">
        <v>34.9</v>
      </c>
      <c r="J138" s="230">
        <v>102.2</v>
      </c>
      <c r="K138" s="230">
        <v>28.9</v>
      </c>
      <c r="L138" s="230">
        <v>26.8</v>
      </c>
      <c r="M138" s="230"/>
      <c r="N138" s="230">
        <v>31.3</v>
      </c>
      <c r="O138" s="230">
        <v>27.3</v>
      </c>
      <c r="P138" s="230">
        <v>0</v>
      </c>
    </row>
    <row r="139" spans="1:16">
      <c r="A139" s="229">
        <v>0.46534722222215802</v>
      </c>
      <c r="B139" s="230">
        <v>8610</v>
      </c>
      <c r="C139" s="230">
        <v>39.44</v>
      </c>
      <c r="D139" s="111"/>
      <c r="E139" s="230">
        <v>34.22</v>
      </c>
      <c r="F139" s="230">
        <v>39.090000000000003</v>
      </c>
      <c r="G139" s="230">
        <v>360.3</v>
      </c>
      <c r="H139" s="230">
        <v>35.14</v>
      </c>
      <c r="I139" s="230">
        <v>34.9</v>
      </c>
      <c r="J139" s="230">
        <v>102.9</v>
      </c>
      <c r="K139" s="230">
        <v>29</v>
      </c>
      <c r="L139" s="230">
        <v>26.75</v>
      </c>
      <c r="M139" s="230"/>
      <c r="N139" s="230">
        <v>31.25</v>
      </c>
      <c r="O139" s="230">
        <v>27.4</v>
      </c>
      <c r="P139" s="230">
        <v>0</v>
      </c>
    </row>
    <row r="140" spans="1:16">
      <c r="A140" s="229">
        <v>0.46546296296289902</v>
      </c>
      <c r="B140" s="230">
        <v>8620</v>
      </c>
      <c r="C140" s="230">
        <v>39.31</v>
      </c>
      <c r="D140" s="111"/>
      <c r="E140" s="230">
        <v>34.21</v>
      </c>
      <c r="F140" s="230">
        <v>38.86</v>
      </c>
      <c r="G140" s="230">
        <v>360.4</v>
      </c>
      <c r="H140" s="230">
        <v>35.07</v>
      </c>
      <c r="I140" s="230">
        <v>34.9</v>
      </c>
      <c r="J140" s="230">
        <v>101.6</v>
      </c>
      <c r="K140" s="230">
        <v>29</v>
      </c>
      <c r="L140" s="230">
        <v>26.75</v>
      </c>
      <c r="M140" s="230"/>
      <c r="N140" s="230">
        <v>31.35</v>
      </c>
      <c r="O140" s="230">
        <v>27.45</v>
      </c>
      <c r="P140" s="230">
        <v>0</v>
      </c>
    </row>
    <row r="141" spans="1:16">
      <c r="A141" s="229">
        <v>0.46557870370364002</v>
      </c>
      <c r="B141" s="230">
        <v>8630</v>
      </c>
      <c r="C141" s="230">
        <v>39.520000000000003</v>
      </c>
      <c r="D141" s="111"/>
      <c r="E141" s="230">
        <v>34.22</v>
      </c>
      <c r="F141" s="230">
        <v>38.729999999999997</v>
      </c>
      <c r="G141" s="230">
        <v>358.9</v>
      </c>
      <c r="H141" s="230">
        <v>35.04</v>
      </c>
      <c r="I141" s="230">
        <v>34.89</v>
      </c>
      <c r="J141" s="230">
        <v>101</v>
      </c>
      <c r="K141" s="230">
        <v>29</v>
      </c>
      <c r="L141" s="230">
        <v>26.8</v>
      </c>
      <c r="M141" s="230"/>
      <c r="N141" s="230">
        <v>31.3</v>
      </c>
      <c r="O141" s="230">
        <v>27.45</v>
      </c>
      <c r="P141" s="230">
        <v>0</v>
      </c>
    </row>
    <row r="142" spans="1:16">
      <c r="A142" s="229">
        <v>0.46569444444438002</v>
      </c>
      <c r="B142" s="230">
        <v>8640</v>
      </c>
      <c r="C142" s="230">
        <v>39.520000000000003</v>
      </c>
      <c r="D142" s="111"/>
      <c r="E142" s="230">
        <v>34.200000000000003</v>
      </c>
      <c r="F142" s="230">
        <v>38.58</v>
      </c>
      <c r="G142" s="230">
        <v>360.7</v>
      </c>
      <c r="H142" s="230">
        <v>34.97</v>
      </c>
      <c r="I142" s="230">
        <v>34.86</v>
      </c>
      <c r="J142" s="230">
        <v>102.25</v>
      </c>
      <c r="K142" s="230">
        <v>29</v>
      </c>
      <c r="L142" s="230">
        <v>26.8</v>
      </c>
      <c r="M142" s="230"/>
      <c r="N142" s="230">
        <v>31.1</v>
      </c>
      <c r="O142" s="230">
        <v>27.45</v>
      </c>
      <c r="P142" s="230">
        <v>0</v>
      </c>
    </row>
    <row r="143" spans="1:16">
      <c r="A143" s="229">
        <v>0.46581018518512102</v>
      </c>
      <c r="B143" s="230">
        <v>8650</v>
      </c>
      <c r="C143" s="230">
        <v>39.409999999999997</v>
      </c>
      <c r="D143" s="111"/>
      <c r="E143" s="230">
        <v>34.200000000000003</v>
      </c>
      <c r="F143" s="230">
        <v>38.479999999999997</v>
      </c>
      <c r="G143" s="230">
        <v>359.4</v>
      </c>
      <c r="H143" s="230">
        <v>34.85</v>
      </c>
      <c r="I143" s="230">
        <v>34.9</v>
      </c>
      <c r="J143" s="230">
        <v>102.55</v>
      </c>
      <c r="K143" s="230">
        <v>29</v>
      </c>
      <c r="L143" s="230">
        <v>26.8</v>
      </c>
      <c r="M143" s="230"/>
      <c r="N143" s="230">
        <v>31.3</v>
      </c>
      <c r="O143" s="230">
        <v>27.45</v>
      </c>
      <c r="P143" s="230">
        <v>0</v>
      </c>
    </row>
    <row r="144" spans="1:16">
      <c r="A144" s="229">
        <v>0.46592592592586102</v>
      </c>
      <c r="B144" s="230">
        <v>8660</v>
      </c>
      <c r="C144" s="230">
        <v>39.46</v>
      </c>
      <c r="D144" s="111"/>
      <c r="E144" s="230">
        <v>34.200000000000003</v>
      </c>
      <c r="F144" s="230">
        <v>38.340000000000003</v>
      </c>
      <c r="G144" s="230">
        <v>356.1</v>
      </c>
      <c r="H144" s="230">
        <v>34.71</v>
      </c>
      <c r="I144" s="230">
        <v>34.92</v>
      </c>
      <c r="J144" s="230">
        <v>102</v>
      </c>
      <c r="K144" s="230">
        <v>28.95</v>
      </c>
      <c r="L144" s="230">
        <v>26.8</v>
      </c>
      <c r="M144" s="230"/>
      <c r="N144" s="230">
        <v>31.15</v>
      </c>
      <c r="O144" s="230">
        <v>27.5</v>
      </c>
      <c r="P144" s="230">
        <v>0</v>
      </c>
    </row>
    <row r="145" spans="1:16">
      <c r="A145" s="229">
        <v>0.46604166666660302</v>
      </c>
      <c r="B145" s="230">
        <v>8670</v>
      </c>
      <c r="C145" s="230">
        <v>39.39</v>
      </c>
      <c r="D145" s="111"/>
      <c r="E145" s="230">
        <v>34.200000000000003</v>
      </c>
      <c r="F145" s="230">
        <v>38.25</v>
      </c>
      <c r="G145" s="230">
        <v>358.1</v>
      </c>
      <c r="H145" s="230">
        <v>34.619999999999997</v>
      </c>
      <c r="I145" s="230">
        <v>34.94</v>
      </c>
      <c r="J145" s="230">
        <v>102.75</v>
      </c>
      <c r="K145" s="230">
        <v>29.05</v>
      </c>
      <c r="L145" s="230">
        <v>26.8</v>
      </c>
      <c r="M145" s="230"/>
      <c r="N145" s="230">
        <v>31.15</v>
      </c>
      <c r="O145" s="230">
        <v>27.55</v>
      </c>
      <c r="P145" s="230">
        <v>0</v>
      </c>
    </row>
    <row r="146" spans="1:16">
      <c r="A146" s="229">
        <v>0.46615740740734202</v>
      </c>
      <c r="B146" s="230">
        <v>8680</v>
      </c>
      <c r="C146" s="230">
        <v>39.19</v>
      </c>
      <c r="D146" s="111"/>
      <c r="E146" s="230">
        <v>34.18</v>
      </c>
      <c r="F146" s="230">
        <v>38.18</v>
      </c>
      <c r="G146" s="230">
        <v>357</v>
      </c>
      <c r="H146" s="230">
        <v>34.6</v>
      </c>
      <c r="I146" s="230">
        <v>34.909999999999997</v>
      </c>
      <c r="J146" s="230">
        <v>102.8</v>
      </c>
      <c r="K146" s="230">
        <v>29</v>
      </c>
      <c r="L146" s="230">
        <v>26.8</v>
      </c>
      <c r="M146" s="230"/>
      <c r="N146" s="230">
        <v>31.3</v>
      </c>
      <c r="O146" s="230">
        <v>27.45</v>
      </c>
      <c r="P146" s="230">
        <v>0</v>
      </c>
    </row>
    <row r="147" spans="1:16">
      <c r="A147" s="229">
        <v>0.46627314814808402</v>
      </c>
      <c r="B147" s="230">
        <v>8690</v>
      </c>
      <c r="C147" s="230">
        <v>39.32</v>
      </c>
      <c r="D147" s="111"/>
      <c r="E147" s="230">
        <v>34.18</v>
      </c>
      <c r="F147" s="230">
        <v>38.08</v>
      </c>
      <c r="G147" s="230">
        <v>355.4</v>
      </c>
      <c r="H147" s="230">
        <v>34.58</v>
      </c>
      <c r="I147" s="230">
        <v>34.93</v>
      </c>
      <c r="J147" s="230">
        <v>102.85</v>
      </c>
      <c r="K147" s="230">
        <v>29</v>
      </c>
      <c r="L147" s="230">
        <v>26.85</v>
      </c>
      <c r="M147" s="230"/>
      <c r="N147" s="230">
        <v>31.15</v>
      </c>
      <c r="O147" s="230">
        <v>27.45</v>
      </c>
      <c r="P147" s="230">
        <v>0</v>
      </c>
    </row>
    <row r="148" spans="1:16">
      <c r="A148" s="229">
        <v>0.46638888888882402</v>
      </c>
      <c r="B148" s="230">
        <v>8700</v>
      </c>
      <c r="C148" s="230">
        <v>39.479999999999997</v>
      </c>
      <c r="D148" s="111"/>
      <c r="E148" s="230">
        <v>34.18</v>
      </c>
      <c r="F148" s="230">
        <v>37.979999999999997</v>
      </c>
      <c r="G148" s="230">
        <v>358</v>
      </c>
      <c r="H148" s="230">
        <v>34.53</v>
      </c>
      <c r="I148" s="230">
        <v>34.909999999999997</v>
      </c>
      <c r="J148" s="230">
        <v>102.6</v>
      </c>
      <c r="K148" s="230">
        <v>29.05</v>
      </c>
      <c r="L148" s="230">
        <v>26.85</v>
      </c>
      <c r="M148" s="230"/>
      <c r="N148" s="230">
        <v>31.1</v>
      </c>
      <c r="O148" s="230">
        <v>27.5</v>
      </c>
      <c r="P148" s="230">
        <v>0</v>
      </c>
    </row>
    <row r="149" spans="1:16">
      <c r="A149" s="229">
        <v>0.46650462962956502</v>
      </c>
      <c r="B149" s="230">
        <v>8710</v>
      </c>
      <c r="C149" s="230">
        <v>39.44</v>
      </c>
      <c r="D149" s="111"/>
      <c r="E149" s="230">
        <v>34.159999999999997</v>
      </c>
      <c r="F149" s="230">
        <v>37.880000000000003</v>
      </c>
      <c r="G149" s="230">
        <v>361</v>
      </c>
      <c r="H149" s="230">
        <v>34.450000000000003</v>
      </c>
      <c r="I149" s="230">
        <v>34.92</v>
      </c>
      <c r="J149" s="230">
        <v>102.55</v>
      </c>
      <c r="K149" s="230">
        <v>29.1</v>
      </c>
      <c r="L149" s="230">
        <v>26.85</v>
      </c>
      <c r="M149" s="230"/>
      <c r="N149" s="230">
        <v>31.25</v>
      </c>
      <c r="O149" s="230">
        <v>27.5</v>
      </c>
      <c r="P149" s="230">
        <v>0</v>
      </c>
    </row>
    <row r="150" spans="1:16">
      <c r="A150" s="229">
        <v>0.46662037037030502</v>
      </c>
      <c r="B150" s="230">
        <v>8720</v>
      </c>
      <c r="C150" s="230">
        <v>39.21</v>
      </c>
      <c r="D150" s="111"/>
      <c r="E150" s="230">
        <v>34.18</v>
      </c>
      <c r="F150" s="230">
        <v>37.83</v>
      </c>
      <c r="G150" s="230">
        <v>359.5</v>
      </c>
      <c r="H150" s="230">
        <v>34.47</v>
      </c>
      <c r="I150" s="230">
        <v>34.96</v>
      </c>
      <c r="J150" s="230">
        <v>102.4</v>
      </c>
      <c r="K150" s="230">
        <v>29.1</v>
      </c>
      <c r="L150" s="230">
        <v>26.85</v>
      </c>
      <c r="M150" s="230"/>
      <c r="N150" s="230">
        <v>31.25</v>
      </c>
      <c r="O150" s="230">
        <v>27.55</v>
      </c>
      <c r="P150" s="230">
        <v>0</v>
      </c>
    </row>
    <row r="151" spans="1:16">
      <c r="A151" s="229">
        <v>0.46673611111104701</v>
      </c>
      <c r="B151" s="230">
        <v>8730</v>
      </c>
      <c r="C151" s="230">
        <v>39.299999999999997</v>
      </c>
      <c r="D151" s="111"/>
      <c r="E151" s="230">
        <v>34.17</v>
      </c>
      <c r="F151" s="230">
        <v>37.770000000000003</v>
      </c>
      <c r="G151" s="230">
        <v>357.1</v>
      </c>
      <c r="H151" s="230">
        <v>34.409999999999997</v>
      </c>
      <c r="I151" s="230">
        <v>34.950000000000003</v>
      </c>
      <c r="J151" s="230">
        <v>101.35</v>
      </c>
      <c r="K151" s="230">
        <v>29.15</v>
      </c>
      <c r="L151" s="230">
        <v>26.85</v>
      </c>
      <c r="M151" s="230"/>
      <c r="N151" s="230">
        <v>31.3</v>
      </c>
      <c r="O151" s="230">
        <v>27.55</v>
      </c>
      <c r="P151" s="230">
        <v>0</v>
      </c>
    </row>
    <row r="152" spans="1:16">
      <c r="A152" s="229">
        <v>0.46685185185178601</v>
      </c>
      <c r="B152" s="230">
        <v>8740</v>
      </c>
      <c r="C152" s="230">
        <v>39.42</v>
      </c>
      <c r="D152" s="111"/>
      <c r="E152" s="230">
        <v>34.159999999999997</v>
      </c>
      <c r="F152" s="230">
        <v>37.68</v>
      </c>
      <c r="G152" s="230">
        <v>357.7</v>
      </c>
      <c r="H152" s="230">
        <v>34.43</v>
      </c>
      <c r="I152" s="230">
        <v>34.909999999999997</v>
      </c>
      <c r="J152" s="230">
        <v>103.1</v>
      </c>
      <c r="K152" s="230">
        <v>29.15</v>
      </c>
      <c r="L152" s="230">
        <v>26.85</v>
      </c>
      <c r="M152" s="230"/>
      <c r="N152" s="230">
        <v>31.3</v>
      </c>
      <c r="O152" s="230">
        <v>27.55</v>
      </c>
      <c r="P152" s="230">
        <v>0</v>
      </c>
    </row>
    <row r="153" spans="1:16">
      <c r="A153" s="229">
        <v>0.46696759259252801</v>
      </c>
      <c r="B153" s="230">
        <v>8750</v>
      </c>
      <c r="C153" s="230">
        <v>39.15</v>
      </c>
      <c r="D153" s="111"/>
      <c r="E153" s="230">
        <v>34.15</v>
      </c>
      <c r="F153" s="230">
        <v>37.64</v>
      </c>
      <c r="G153" s="230">
        <v>356.4</v>
      </c>
      <c r="H153" s="230">
        <v>34.39</v>
      </c>
      <c r="I153" s="230">
        <v>34.9</v>
      </c>
      <c r="J153" s="230">
        <v>103.1</v>
      </c>
      <c r="K153" s="230">
        <v>29.2</v>
      </c>
      <c r="L153" s="230">
        <v>26.85</v>
      </c>
      <c r="M153" s="230"/>
      <c r="N153" s="230">
        <v>31.4</v>
      </c>
      <c r="O153" s="230">
        <v>27.6</v>
      </c>
      <c r="P153" s="230">
        <v>0</v>
      </c>
    </row>
    <row r="154" spans="1:16">
      <c r="A154" s="229">
        <v>0.46708333333326801</v>
      </c>
      <c r="B154" s="230">
        <v>8760</v>
      </c>
      <c r="C154" s="230">
        <v>39.5</v>
      </c>
      <c r="D154" s="111"/>
      <c r="E154" s="230">
        <v>34.14</v>
      </c>
      <c r="F154" s="230">
        <v>37.58</v>
      </c>
      <c r="G154" s="230">
        <v>358.4</v>
      </c>
      <c r="H154" s="230">
        <v>34.39</v>
      </c>
      <c r="I154" s="230">
        <v>34.909999999999997</v>
      </c>
      <c r="J154" s="230">
        <v>103.6</v>
      </c>
      <c r="K154" s="230">
        <v>29.2</v>
      </c>
      <c r="L154" s="230">
        <v>26.9</v>
      </c>
      <c r="M154" s="230"/>
      <c r="N154" s="230">
        <v>31.2</v>
      </c>
      <c r="O154" s="230">
        <v>27.6</v>
      </c>
      <c r="P154" s="230">
        <v>0</v>
      </c>
    </row>
    <row r="155" spans="1:16">
      <c r="A155" s="229">
        <v>0.46719907407400901</v>
      </c>
      <c r="B155" s="230">
        <v>8770</v>
      </c>
      <c r="C155" s="230">
        <v>39.28</v>
      </c>
      <c r="D155" s="111"/>
      <c r="E155" s="230">
        <v>34.130000000000003</v>
      </c>
      <c r="F155" s="230">
        <v>37.549999999999997</v>
      </c>
      <c r="G155" s="230">
        <v>357.4</v>
      </c>
      <c r="H155" s="230">
        <v>34.39</v>
      </c>
      <c r="I155" s="230">
        <v>34.92</v>
      </c>
      <c r="J155" s="230">
        <v>102.9</v>
      </c>
      <c r="K155" s="230">
        <v>29.3</v>
      </c>
      <c r="L155" s="230">
        <v>26.9</v>
      </c>
      <c r="M155" s="230"/>
      <c r="N155" s="230">
        <v>31.35</v>
      </c>
      <c r="O155" s="230">
        <v>27.6</v>
      </c>
      <c r="P155" s="230">
        <v>0</v>
      </c>
    </row>
    <row r="156" spans="1:16">
      <c r="A156" s="229">
        <v>0.46731481481474901</v>
      </c>
      <c r="B156" s="230">
        <v>8780</v>
      </c>
      <c r="C156" s="230">
        <v>39.229999999999997</v>
      </c>
      <c r="D156" s="111"/>
      <c r="E156" s="230">
        <v>34.130000000000003</v>
      </c>
      <c r="F156" s="230">
        <v>37.44</v>
      </c>
      <c r="G156" s="230">
        <v>356.4</v>
      </c>
      <c r="H156" s="230">
        <v>34.39</v>
      </c>
      <c r="I156" s="230">
        <v>34.869999999999997</v>
      </c>
      <c r="J156" s="230">
        <v>103.5</v>
      </c>
      <c r="K156" s="230">
        <v>29.3</v>
      </c>
      <c r="L156" s="230">
        <v>26.9</v>
      </c>
      <c r="M156" s="230"/>
      <c r="N156" s="230">
        <v>31.4</v>
      </c>
      <c r="O156" s="230">
        <v>27.6</v>
      </c>
      <c r="P156" s="230">
        <v>0</v>
      </c>
    </row>
    <row r="157" spans="1:16">
      <c r="A157" s="229">
        <v>0.46743055555549101</v>
      </c>
      <c r="B157" s="230">
        <v>8790</v>
      </c>
      <c r="C157" s="230">
        <v>39.46</v>
      </c>
      <c r="D157" s="111"/>
      <c r="E157" s="230">
        <v>34.130000000000003</v>
      </c>
      <c r="F157" s="230">
        <v>37.380000000000003</v>
      </c>
      <c r="G157" s="230">
        <v>357.5</v>
      </c>
      <c r="H157" s="230">
        <v>34.380000000000003</v>
      </c>
      <c r="I157" s="230">
        <v>34.840000000000003</v>
      </c>
      <c r="J157" s="230">
        <v>103.6</v>
      </c>
      <c r="K157" s="230">
        <v>29.35</v>
      </c>
      <c r="L157" s="230">
        <v>26.9</v>
      </c>
      <c r="M157" s="230"/>
      <c r="N157" s="230">
        <v>31.35</v>
      </c>
      <c r="O157" s="230">
        <v>27.55</v>
      </c>
      <c r="P157" s="230">
        <v>0</v>
      </c>
    </row>
    <row r="158" spans="1:16">
      <c r="A158" s="229">
        <v>0.46754629629623001</v>
      </c>
      <c r="B158" s="230">
        <v>8800</v>
      </c>
      <c r="C158" s="230">
        <v>39.450000000000003</v>
      </c>
      <c r="D158" s="111"/>
      <c r="E158" s="230">
        <v>34.130000000000003</v>
      </c>
      <c r="F158" s="230">
        <v>37.58</v>
      </c>
      <c r="G158" s="230">
        <v>359</v>
      </c>
      <c r="H158" s="230">
        <v>34.44</v>
      </c>
      <c r="I158" s="230">
        <v>34.86</v>
      </c>
      <c r="J158" s="230">
        <v>103.8</v>
      </c>
      <c r="K158" s="230">
        <v>29.25</v>
      </c>
      <c r="L158" s="230">
        <v>26.9</v>
      </c>
      <c r="M158" s="230"/>
      <c r="N158" s="230">
        <v>31.35</v>
      </c>
      <c r="O158" s="230">
        <v>27.7</v>
      </c>
      <c r="P158" s="230">
        <v>0</v>
      </c>
    </row>
    <row r="159" spans="1:16">
      <c r="A159" s="229">
        <v>0.46766203703697201</v>
      </c>
      <c r="B159" s="230">
        <v>8810</v>
      </c>
      <c r="C159" s="230">
        <v>39.42</v>
      </c>
      <c r="D159" s="111"/>
      <c r="E159" s="230">
        <v>34.14</v>
      </c>
      <c r="F159" s="230">
        <v>38.22</v>
      </c>
      <c r="G159" s="230">
        <v>358.6</v>
      </c>
      <c r="H159" s="230">
        <v>34.619999999999997</v>
      </c>
      <c r="I159" s="230">
        <v>34.880000000000003</v>
      </c>
      <c r="J159" s="230">
        <v>104</v>
      </c>
      <c r="K159" s="230">
        <v>29</v>
      </c>
      <c r="L159" s="230">
        <v>26.9</v>
      </c>
      <c r="M159" s="230"/>
      <c r="N159" s="230">
        <v>31.2</v>
      </c>
      <c r="O159" s="230">
        <v>27.4</v>
      </c>
      <c r="P159" s="230">
        <v>0</v>
      </c>
    </row>
    <row r="160" spans="1:16">
      <c r="A160" s="229">
        <v>0.46777777777771201</v>
      </c>
      <c r="B160" s="230">
        <v>8820</v>
      </c>
      <c r="C160" s="230">
        <v>39.33</v>
      </c>
      <c r="D160" s="111"/>
      <c r="E160" s="230">
        <v>34.130000000000003</v>
      </c>
      <c r="F160" s="230">
        <v>38.630000000000003</v>
      </c>
      <c r="G160" s="230">
        <v>357.7</v>
      </c>
      <c r="H160" s="230">
        <v>34.76</v>
      </c>
      <c r="I160" s="230">
        <v>34.869999999999997</v>
      </c>
      <c r="J160" s="230">
        <v>105.8</v>
      </c>
      <c r="K160" s="230">
        <v>28.9</v>
      </c>
      <c r="L160" s="230">
        <v>26.95</v>
      </c>
      <c r="M160" s="230"/>
      <c r="N160" s="230">
        <v>31.3</v>
      </c>
      <c r="O160" s="230">
        <v>27.5</v>
      </c>
      <c r="P160" s="230">
        <v>0</v>
      </c>
    </row>
    <row r="161" spans="1:16">
      <c r="A161" s="229">
        <v>0.46789351851845301</v>
      </c>
      <c r="B161" s="230">
        <v>8830</v>
      </c>
      <c r="C161" s="230">
        <v>39.200000000000003</v>
      </c>
      <c r="D161" s="111"/>
      <c r="E161" s="230">
        <v>34.130000000000003</v>
      </c>
      <c r="F161" s="230">
        <v>38.92</v>
      </c>
      <c r="G161" s="230">
        <v>358.6</v>
      </c>
      <c r="H161" s="230">
        <v>34.869999999999997</v>
      </c>
      <c r="I161" s="230">
        <v>34.85</v>
      </c>
      <c r="J161" s="230">
        <v>104.55</v>
      </c>
      <c r="K161" s="230">
        <v>29</v>
      </c>
      <c r="L161" s="230">
        <v>26.95</v>
      </c>
      <c r="M161" s="230"/>
      <c r="N161" s="230">
        <v>31.25</v>
      </c>
      <c r="O161" s="230">
        <v>27.6</v>
      </c>
      <c r="P161" s="230">
        <v>0</v>
      </c>
    </row>
    <row r="162" spans="1:16">
      <c r="A162" s="229">
        <v>0.46800925925919301</v>
      </c>
      <c r="B162" s="230">
        <v>8840</v>
      </c>
      <c r="C162" s="230">
        <v>39.409999999999997</v>
      </c>
      <c r="D162" s="111"/>
      <c r="E162" s="230">
        <v>34.1</v>
      </c>
      <c r="F162" s="230">
        <v>39.270000000000003</v>
      </c>
      <c r="G162" s="230">
        <v>359.1</v>
      </c>
      <c r="H162" s="230">
        <v>34.99</v>
      </c>
      <c r="I162" s="230">
        <v>34.85</v>
      </c>
      <c r="J162" s="230">
        <v>104.25</v>
      </c>
      <c r="K162" s="230">
        <v>29</v>
      </c>
      <c r="L162" s="230">
        <v>26.95</v>
      </c>
      <c r="M162" s="230"/>
      <c r="N162" s="230">
        <v>31.35</v>
      </c>
      <c r="O162" s="230">
        <v>27.55</v>
      </c>
      <c r="P162" s="230">
        <v>0</v>
      </c>
    </row>
    <row r="163" spans="1:16">
      <c r="A163" s="229">
        <v>0.46812499999993501</v>
      </c>
      <c r="B163" s="230">
        <v>8850</v>
      </c>
      <c r="C163" s="230">
        <v>39.450000000000003</v>
      </c>
      <c r="D163" s="111"/>
      <c r="E163" s="230">
        <v>34.11</v>
      </c>
      <c r="F163" s="230">
        <v>39.5</v>
      </c>
      <c r="G163" s="230">
        <v>355.4</v>
      </c>
      <c r="H163" s="230">
        <v>35.14</v>
      </c>
      <c r="I163" s="230">
        <v>34.85</v>
      </c>
      <c r="J163" s="230">
        <v>105.75</v>
      </c>
      <c r="K163" s="230">
        <v>29</v>
      </c>
      <c r="L163" s="230">
        <v>26.95</v>
      </c>
      <c r="M163" s="230"/>
      <c r="N163" s="230">
        <v>31.4</v>
      </c>
      <c r="O163" s="230">
        <v>27.4</v>
      </c>
      <c r="P163" s="230">
        <v>0</v>
      </c>
    </row>
    <row r="164" spans="1:16">
      <c r="A164" s="229">
        <v>0.46824074074067401</v>
      </c>
      <c r="B164" s="230">
        <v>8860</v>
      </c>
      <c r="C164" s="230">
        <v>39.369999999999997</v>
      </c>
      <c r="D164" s="111"/>
      <c r="E164" s="230">
        <v>34.1</v>
      </c>
      <c r="F164" s="230">
        <v>39.630000000000003</v>
      </c>
      <c r="G164" s="230">
        <v>358.9</v>
      </c>
      <c r="H164" s="230">
        <v>35.229999999999997</v>
      </c>
      <c r="I164" s="230">
        <v>34.840000000000003</v>
      </c>
      <c r="J164" s="230">
        <v>105.9</v>
      </c>
      <c r="K164" s="230">
        <v>29</v>
      </c>
      <c r="L164" s="230">
        <v>26.95</v>
      </c>
      <c r="M164" s="230"/>
      <c r="N164" s="230">
        <v>31.4</v>
      </c>
      <c r="O164" s="230">
        <v>27.35</v>
      </c>
      <c r="P164" s="230">
        <v>0</v>
      </c>
    </row>
    <row r="165" spans="1:16">
      <c r="A165" s="229">
        <v>0.46835648148141601</v>
      </c>
      <c r="B165" s="230">
        <v>8870</v>
      </c>
      <c r="C165" s="230">
        <v>39.24</v>
      </c>
      <c r="D165" s="111"/>
      <c r="E165" s="230">
        <v>34.1</v>
      </c>
      <c r="F165" s="230">
        <v>39.75</v>
      </c>
      <c r="G165" s="230">
        <v>361.9</v>
      </c>
      <c r="H165" s="230">
        <v>35.21</v>
      </c>
      <c r="I165" s="230">
        <v>34.840000000000003</v>
      </c>
      <c r="J165" s="230">
        <v>106.65</v>
      </c>
      <c r="K165" s="230">
        <v>28.95</v>
      </c>
      <c r="L165" s="230">
        <v>27</v>
      </c>
      <c r="M165" s="230"/>
      <c r="N165" s="230">
        <v>31.55</v>
      </c>
      <c r="O165" s="230">
        <v>27.3</v>
      </c>
      <c r="P165" s="230">
        <v>0</v>
      </c>
    </row>
    <row r="166" spans="1:16">
      <c r="A166" s="229">
        <v>0.46847222222215701</v>
      </c>
      <c r="B166" s="230">
        <v>8880</v>
      </c>
      <c r="C166" s="230">
        <v>39.4</v>
      </c>
      <c r="D166" s="111"/>
      <c r="E166" s="230">
        <v>34.08</v>
      </c>
      <c r="F166" s="230">
        <v>39.89</v>
      </c>
      <c r="G166" s="230">
        <v>360.2</v>
      </c>
      <c r="H166" s="230">
        <v>35.270000000000003</v>
      </c>
      <c r="I166" s="230">
        <v>34.83</v>
      </c>
      <c r="J166" s="230">
        <v>104.9</v>
      </c>
      <c r="K166" s="230">
        <v>28.95</v>
      </c>
      <c r="L166" s="230">
        <v>27</v>
      </c>
      <c r="M166" s="230"/>
      <c r="N166" s="230">
        <v>31.4</v>
      </c>
      <c r="O166" s="230">
        <v>27.35</v>
      </c>
      <c r="P166" s="230">
        <v>0</v>
      </c>
    </row>
    <row r="167" spans="1:16">
      <c r="A167" s="229">
        <v>0.46858796296289701</v>
      </c>
      <c r="B167" s="230">
        <v>8890</v>
      </c>
      <c r="C167" s="230">
        <v>39.369999999999997</v>
      </c>
      <c r="D167" s="111"/>
      <c r="E167" s="230">
        <v>34.07</v>
      </c>
      <c r="F167" s="230">
        <v>40.08</v>
      </c>
      <c r="G167" s="230">
        <v>360.8</v>
      </c>
      <c r="H167" s="230">
        <v>35.33</v>
      </c>
      <c r="I167" s="230">
        <v>34.840000000000003</v>
      </c>
      <c r="J167" s="230">
        <v>105.1</v>
      </c>
      <c r="K167" s="230">
        <v>28.95</v>
      </c>
      <c r="L167" s="230">
        <v>27</v>
      </c>
      <c r="M167" s="230"/>
      <c r="N167" s="230">
        <v>31.35</v>
      </c>
      <c r="O167" s="230">
        <v>27.45</v>
      </c>
      <c r="P167" s="230">
        <v>0</v>
      </c>
    </row>
    <row r="168" spans="1:16">
      <c r="A168" s="229">
        <v>0.46870370370363801</v>
      </c>
      <c r="B168" s="230">
        <v>8900</v>
      </c>
      <c r="C168" s="230">
        <v>39.409999999999997</v>
      </c>
      <c r="D168" s="111"/>
      <c r="E168" s="230">
        <v>34.04</v>
      </c>
      <c r="F168" s="230">
        <v>40.340000000000003</v>
      </c>
      <c r="G168" s="230">
        <v>359.1</v>
      </c>
      <c r="H168" s="230">
        <v>35.39</v>
      </c>
      <c r="I168" s="230">
        <v>34.840000000000003</v>
      </c>
      <c r="J168" s="230">
        <v>105.2</v>
      </c>
      <c r="K168" s="230">
        <v>29.1</v>
      </c>
      <c r="L168" s="230">
        <v>27</v>
      </c>
      <c r="M168" s="230"/>
      <c r="N168" s="230">
        <v>31.4</v>
      </c>
      <c r="O168" s="230">
        <v>27.5</v>
      </c>
      <c r="P168" s="230">
        <v>0</v>
      </c>
    </row>
    <row r="169" spans="1:16">
      <c r="A169" s="229">
        <v>0.46881944444437901</v>
      </c>
      <c r="B169" s="230">
        <v>8910</v>
      </c>
      <c r="C169" s="230">
        <v>39.369999999999997</v>
      </c>
      <c r="D169" s="111"/>
      <c r="E169" s="230">
        <v>34.04</v>
      </c>
      <c r="F169" s="230">
        <v>40.43</v>
      </c>
      <c r="G169" s="230">
        <v>359.4</v>
      </c>
      <c r="H169" s="230">
        <v>35.479999999999997</v>
      </c>
      <c r="I169" s="230">
        <v>34.83</v>
      </c>
      <c r="J169" s="230">
        <v>106.05</v>
      </c>
      <c r="K169" s="230">
        <v>29.05</v>
      </c>
      <c r="L169" s="230">
        <v>26.95</v>
      </c>
      <c r="M169" s="230"/>
      <c r="N169" s="230">
        <v>31.4</v>
      </c>
      <c r="O169" s="230">
        <v>27.45</v>
      </c>
      <c r="P169" s="230">
        <v>0</v>
      </c>
    </row>
    <row r="170" spans="1:16">
      <c r="A170" s="229">
        <v>0.46893518518511901</v>
      </c>
      <c r="B170" s="230">
        <v>8920</v>
      </c>
      <c r="C170" s="230">
        <v>39.380000000000003</v>
      </c>
      <c r="D170" s="111"/>
      <c r="E170" s="230">
        <v>34.049999999999997</v>
      </c>
      <c r="F170" s="230">
        <v>40.520000000000003</v>
      </c>
      <c r="G170" s="230">
        <v>359.7</v>
      </c>
      <c r="H170" s="230">
        <v>35.54</v>
      </c>
      <c r="I170" s="230">
        <v>34.840000000000003</v>
      </c>
      <c r="J170" s="230">
        <v>104.65</v>
      </c>
      <c r="K170" s="230">
        <v>29.15</v>
      </c>
      <c r="L170" s="230">
        <v>27</v>
      </c>
      <c r="M170" s="230"/>
      <c r="N170" s="230">
        <v>31.4</v>
      </c>
      <c r="O170" s="230">
        <v>27.5</v>
      </c>
      <c r="P170" s="230">
        <v>0</v>
      </c>
    </row>
    <row r="171" spans="1:16">
      <c r="A171" s="229">
        <v>0.46905092592586001</v>
      </c>
      <c r="B171" s="230">
        <v>8930</v>
      </c>
      <c r="C171" s="230">
        <v>39.340000000000003</v>
      </c>
      <c r="D171" s="111"/>
      <c r="E171" s="230">
        <v>34.03</v>
      </c>
      <c r="F171" s="230">
        <v>40.6</v>
      </c>
      <c r="G171" s="230">
        <v>358.6</v>
      </c>
      <c r="H171" s="230">
        <v>35.549999999999997</v>
      </c>
      <c r="I171" s="230">
        <v>34.83</v>
      </c>
      <c r="J171" s="230">
        <v>103.8</v>
      </c>
      <c r="K171" s="230">
        <v>29.1</v>
      </c>
      <c r="L171" s="230">
        <v>27</v>
      </c>
      <c r="M171" s="230"/>
      <c r="N171" s="230">
        <v>31.45</v>
      </c>
      <c r="O171" s="230">
        <v>27.45</v>
      </c>
      <c r="P171" s="230">
        <v>0</v>
      </c>
    </row>
    <row r="172" spans="1:16">
      <c r="A172" s="229">
        <v>0.46916666666660101</v>
      </c>
      <c r="B172" s="230">
        <v>8940</v>
      </c>
      <c r="C172" s="230">
        <v>39.42</v>
      </c>
      <c r="D172" s="111"/>
      <c r="E172" s="230">
        <v>34.049999999999997</v>
      </c>
      <c r="F172" s="230">
        <v>40.64</v>
      </c>
      <c r="G172" s="230">
        <v>361.1</v>
      </c>
      <c r="H172" s="230">
        <v>35.590000000000003</v>
      </c>
      <c r="I172" s="230">
        <v>34.83</v>
      </c>
      <c r="J172" s="230">
        <v>105.2</v>
      </c>
      <c r="K172" s="230">
        <v>29.2</v>
      </c>
      <c r="L172" s="230">
        <v>27</v>
      </c>
      <c r="M172" s="230"/>
      <c r="N172" s="230">
        <v>31.5</v>
      </c>
      <c r="O172" s="230">
        <v>27.5</v>
      </c>
      <c r="P172" s="230">
        <v>0</v>
      </c>
    </row>
    <row r="173" spans="1:16">
      <c r="A173" s="229">
        <v>0.46928240740734101</v>
      </c>
      <c r="B173" s="230">
        <v>8950</v>
      </c>
      <c r="C173" s="230">
        <v>39.4</v>
      </c>
      <c r="D173" s="111"/>
      <c r="E173" s="230">
        <v>34.03</v>
      </c>
      <c r="F173" s="230">
        <v>40.61</v>
      </c>
      <c r="G173" s="230">
        <v>360.5</v>
      </c>
      <c r="H173" s="230">
        <v>35.619999999999997</v>
      </c>
      <c r="I173" s="230">
        <v>34.81</v>
      </c>
      <c r="J173" s="230">
        <v>105.5</v>
      </c>
      <c r="K173" s="230">
        <v>29.2</v>
      </c>
      <c r="L173" s="230">
        <v>27</v>
      </c>
      <c r="M173" s="230"/>
      <c r="N173" s="230">
        <v>31.5</v>
      </c>
      <c r="O173" s="230">
        <v>27.55</v>
      </c>
      <c r="P173" s="230">
        <v>0</v>
      </c>
    </row>
    <row r="174" spans="1:16">
      <c r="A174" s="229">
        <v>0.46939814814808201</v>
      </c>
      <c r="B174" s="230">
        <v>8960</v>
      </c>
      <c r="C174" s="230">
        <v>39.18</v>
      </c>
      <c r="D174" s="111"/>
      <c r="E174" s="230">
        <v>34.04</v>
      </c>
      <c r="F174" s="230">
        <v>40.89</v>
      </c>
      <c r="G174" s="230">
        <v>361.2</v>
      </c>
      <c r="H174" s="230">
        <v>35.71</v>
      </c>
      <c r="I174" s="230">
        <v>34.840000000000003</v>
      </c>
      <c r="J174" s="230">
        <v>104.7</v>
      </c>
      <c r="K174" s="230">
        <v>29.1</v>
      </c>
      <c r="L174" s="230">
        <v>27</v>
      </c>
      <c r="M174" s="230"/>
      <c r="N174" s="230">
        <v>31.4</v>
      </c>
      <c r="O174" s="230">
        <v>27.5</v>
      </c>
      <c r="P174" s="230">
        <v>0</v>
      </c>
    </row>
    <row r="175" spans="1:16">
      <c r="A175" s="229">
        <v>0.46951388888882301</v>
      </c>
      <c r="B175" s="230">
        <v>8970</v>
      </c>
      <c r="C175" s="230">
        <v>39.15</v>
      </c>
      <c r="D175" s="111"/>
      <c r="E175" s="230">
        <v>34.03</v>
      </c>
      <c r="F175" s="230">
        <v>40.92</v>
      </c>
      <c r="G175" s="230">
        <v>361</v>
      </c>
      <c r="H175" s="230">
        <v>35.729999999999997</v>
      </c>
      <c r="I175" s="230">
        <v>34.83</v>
      </c>
      <c r="J175" s="230">
        <v>104.2</v>
      </c>
      <c r="K175" s="230">
        <v>29.1</v>
      </c>
      <c r="L175" s="230">
        <v>27</v>
      </c>
      <c r="M175" s="230"/>
      <c r="N175" s="230">
        <v>31.35</v>
      </c>
      <c r="O175" s="230">
        <v>27.45</v>
      </c>
      <c r="P175" s="230">
        <v>0</v>
      </c>
    </row>
    <row r="176" spans="1:16">
      <c r="A176" s="229">
        <v>0.46962962962956301</v>
      </c>
      <c r="B176" s="230">
        <v>8980</v>
      </c>
      <c r="C176" s="230">
        <v>39.25</v>
      </c>
      <c r="D176" s="111"/>
      <c r="E176" s="230">
        <v>34.03</v>
      </c>
      <c r="F176" s="230">
        <v>40.89</v>
      </c>
      <c r="G176" s="230">
        <v>359.7</v>
      </c>
      <c r="H176" s="230">
        <v>35.770000000000003</v>
      </c>
      <c r="I176" s="230">
        <v>34.799999999999997</v>
      </c>
      <c r="J176" s="230">
        <v>106.75</v>
      </c>
      <c r="K176" s="230">
        <v>29.05</v>
      </c>
      <c r="L176" s="230">
        <v>27</v>
      </c>
      <c r="M176" s="230"/>
      <c r="N176" s="230">
        <v>31.4</v>
      </c>
      <c r="O176" s="230">
        <v>27.5</v>
      </c>
      <c r="P176" s="230">
        <v>0</v>
      </c>
    </row>
    <row r="177" spans="1:16">
      <c r="A177" s="229">
        <v>0.46974537037030401</v>
      </c>
      <c r="B177" s="230">
        <v>8990</v>
      </c>
      <c r="C177" s="230">
        <v>39.299999999999997</v>
      </c>
      <c r="D177" s="111"/>
      <c r="E177" s="230">
        <v>34.020000000000003</v>
      </c>
      <c r="F177" s="230">
        <v>40.89</v>
      </c>
      <c r="G177" s="230">
        <v>361.9</v>
      </c>
      <c r="H177" s="230">
        <v>35.78</v>
      </c>
      <c r="I177" s="230">
        <v>34.79</v>
      </c>
      <c r="J177" s="230">
        <v>105.5</v>
      </c>
      <c r="K177" s="230">
        <v>29.2</v>
      </c>
      <c r="L177" s="230">
        <v>27</v>
      </c>
      <c r="M177" s="230"/>
      <c r="N177" s="230">
        <v>31.3</v>
      </c>
      <c r="O177" s="230">
        <v>27.55</v>
      </c>
      <c r="P177" s="230">
        <v>0</v>
      </c>
    </row>
    <row r="178" spans="1:16">
      <c r="A178" s="229">
        <v>0.469861111111045</v>
      </c>
      <c r="B178" s="230">
        <v>9000</v>
      </c>
      <c r="C178" s="230">
        <v>39.1</v>
      </c>
      <c r="D178" s="111"/>
      <c r="E178" s="230">
        <v>34.020000000000003</v>
      </c>
      <c r="F178" s="230">
        <v>41.06</v>
      </c>
      <c r="G178" s="230">
        <v>359.5</v>
      </c>
      <c r="H178" s="230">
        <v>35.799999999999997</v>
      </c>
      <c r="I178" s="230">
        <v>34.799999999999997</v>
      </c>
      <c r="J178" s="230">
        <v>104.3</v>
      </c>
      <c r="K178" s="230">
        <v>29.2</v>
      </c>
      <c r="L178" s="230">
        <v>27</v>
      </c>
      <c r="M178" s="230"/>
      <c r="N178" s="230">
        <v>31.25</v>
      </c>
      <c r="O178" s="230">
        <v>27.5</v>
      </c>
      <c r="P178" s="230">
        <v>0</v>
      </c>
    </row>
    <row r="179" spans="1:16">
      <c r="A179" s="229">
        <v>0.469976851851785</v>
      </c>
      <c r="B179" s="230">
        <v>9010</v>
      </c>
      <c r="C179" s="230">
        <v>39.07</v>
      </c>
      <c r="D179" s="111"/>
      <c r="E179" s="230">
        <v>34.03</v>
      </c>
      <c r="F179" s="230">
        <v>40.94</v>
      </c>
      <c r="G179" s="230">
        <v>357.7</v>
      </c>
      <c r="H179" s="230">
        <v>35.869999999999997</v>
      </c>
      <c r="I179" s="230">
        <v>34.76</v>
      </c>
      <c r="J179" s="230">
        <v>105.75</v>
      </c>
      <c r="K179" s="230">
        <v>29.15</v>
      </c>
      <c r="L179" s="230">
        <v>27.05</v>
      </c>
      <c r="M179" s="230"/>
      <c r="N179" s="230">
        <v>31.45</v>
      </c>
      <c r="O179" s="230">
        <v>27.4</v>
      </c>
      <c r="P179" s="230">
        <v>0</v>
      </c>
    </row>
    <row r="180" spans="1:16">
      <c r="A180" s="229">
        <v>0.470092592592526</v>
      </c>
      <c r="B180" s="230">
        <v>9020</v>
      </c>
      <c r="C180" s="230">
        <v>39.380000000000003</v>
      </c>
      <c r="D180" s="111"/>
      <c r="E180" s="230">
        <v>34.03</v>
      </c>
      <c r="F180" s="230">
        <v>40.93</v>
      </c>
      <c r="G180" s="230">
        <v>358.8</v>
      </c>
      <c r="H180" s="230">
        <v>35.86</v>
      </c>
      <c r="I180" s="230">
        <v>34.76</v>
      </c>
      <c r="J180" s="230">
        <v>104.3</v>
      </c>
      <c r="K180" s="230">
        <v>29.2</v>
      </c>
      <c r="L180" s="230">
        <v>27.05</v>
      </c>
      <c r="M180" s="230"/>
      <c r="N180" s="230">
        <v>31.5</v>
      </c>
      <c r="O180" s="230">
        <v>27.5</v>
      </c>
      <c r="P180" s="230">
        <v>0</v>
      </c>
    </row>
    <row r="181" spans="1:16">
      <c r="A181" s="229">
        <v>0.470208333333267</v>
      </c>
      <c r="B181" s="230">
        <v>9030</v>
      </c>
      <c r="C181" s="230">
        <v>39.35</v>
      </c>
      <c r="D181" s="111"/>
      <c r="E181" s="230">
        <v>34.020000000000003</v>
      </c>
      <c r="F181" s="230">
        <v>41.07</v>
      </c>
      <c r="G181" s="230">
        <v>359.2</v>
      </c>
      <c r="H181" s="230">
        <v>35.93</v>
      </c>
      <c r="I181" s="230">
        <v>34.75</v>
      </c>
      <c r="J181" s="230">
        <v>106.3</v>
      </c>
      <c r="K181" s="230">
        <v>29.25</v>
      </c>
      <c r="L181" s="230">
        <v>27.05</v>
      </c>
      <c r="M181" s="230"/>
      <c r="N181" s="230">
        <v>31.45</v>
      </c>
      <c r="O181" s="230">
        <v>27.35</v>
      </c>
      <c r="P181" s="230">
        <v>0</v>
      </c>
    </row>
    <row r="182" spans="1:16">
      <c r="A182" s="229">
        <v>0.470324074074007</v>
      </c>
      <c r="B182" s="230">
        <v>9040</v>
      </c>
      <c r="C182" s="230">
        <v>39.31</v>
      </c>
      <c r="D182" s="111"/>
      <c r="E182" s="230">
        <v>34.020000000000003</v>
      </c>
      <c r="F182" s="230">
        <v>41.01</v>
      </c>
      <c r="G182" s="230">
        <v>359.3</v>
      </c>
      <c r="H182" s="230">
        <v>35.9</v>
      </c>
      <c r="I182" s="230">
        <v>34.71</v>
      </c>
      <c r="J182" s="230">
        <v>104.3</v>
      </c>
      <c r="K182" s="230">
        <v>29.2</v>
      </c>
      <c r="L182" s="230">
        <v>27.05</v>
      </c>
      <c r="M182" s="230"/>
      <c r="N182" s="230">
        <v>31.5</v>
      </c>
      <c r="O182" s="230">
        <v>27.55</v>
      </c>
      <c r="P182" s="230">
        <v>0</v>
      </c>
    </row>
    <row r="183" spans="1:16">
      <c r="A183" s="229">
        <v>0.470439814814748</v>
      </c>
      <c r="B183" s="230">
        <v>9050</v>
      </c>
      <c r="C183" s="230">
        <v>39.4</v>
      </c>
      <c r="D183" s="111"/>
      <c r="E183" s="230">
        <v>34.020000000000003</v>
      </c>
      <c r="F183" s="230">
        <v>41.06</v>
      </c>
      <c r="G183" s="230">
        <v>360.3</v>
      </c>
      <c r="H183" s="230">
        <v>36.049999999999997</v>
      </c>
      <c r="I183" s="230">
        <v>34.700000000000003</v>
      </c>
      <c r="J183" s="230">
        <v>104.85</v>
      </c>
      <c r="K183" s="230">
        <v>29.15</v>
      </c>
      <c r="L183" s="230">
        <v>27.05</v>
      </c>
      <c r="M183" s="230"/>
      <c r="N183" s="230">
        <v>31.65</v>
      </c>
      <c r="O183" s="230">
        <v>27.6</v>
      </c>
      <c r="P183" s="230">
        <v>0</v>
      </c>
    </row>
    <row r="184" spans="1:16">
      <c r="A184" s="229">
        <v>0.470555555555489</v>
      </c>
      <c r="B184" s="230">
        <v>9060</v>
      </c>
      <c r="C184" s="230">
        <v>39.46</v>
      </c>
      <c r="D184" s="111"/>
      <c r="E184" s="230">
        <v>34.03</v>
      </c>
      <c r="F184" s="230">
        <v>41.16</v>
      </c>
      <c r="G184" s="230">
        <v>362.9</v>
      </c>
      <c r="H184" s="230">
        <v>36</v>
      </c>
      <c r="I184" s="230">
        <v>34.72</v>
      </c>
      <c r="J184" s="230">
        <v>105.6</v>
      </c>
      <c r="K184" s="230">
        <v>29.2</v>
      </c>
      <c r="L184" s="230">
        <v>27.05</v>
      </c>
      <c r="M184" s="230"/>
      <c r="N184" s="230">
        <v>31.8</v>
      </c>
      <c r="O184" s="230">
        <v>27.5</v>
      </c>
      <c r="P184" s="230">
        <v>0</v>
      </c>
    </row>
    <row r="185" spans="1:16">
      <c r="A185" s="229">
        <v>0.470671296296229</v>
      </c>
      <c r="B185" s="230">
        <v>9070</v>
      </c>
      <c r="C185" s="230">
        <v>39.21</v>
      </c>
      <c r="D185" s="111"/>
      <c r="E185" s="230">
        <v>34.01</v>
      </c>
      <c r="F185" s="230">
        <v>41.2</v>
      </c>
      <c r="G185" s="230">
        <v>361.3</v>
      </c>
      <c r="H185" s="230">
        <v>36.020000000000003</v>
      </c>
      <c r="I185" s="230">
        <v>34.71</v>
      </c>
      <c r="J185" s="230">
        <v>106.4</v>
      </c>
      <c r="K185" s="230">
        <v>29.15</v>
      </c>
      <c r="L185" s="230">
        <v>27.05</v>
      </c>
      <c r="M185" s="230"/>
      <c r="N185" s="230">
        <v>31.6</v>
      </c>
      <c r="O185" s="230">
        <v>27.5</v>
      </c>
      <c r="P185" s="230">
        <v>0</v>
      </c>
    </row>
    <row r="186" spans="1:16">
      <c r="A186" s="229">
        <v>0.47078703703697</v>
      </c>
      <c r="B186" s="230">
        <v>9080</v>
      </c>
      <c r="C186" s="230">
        <v>39.21</v>
      </c>
      <c r="D186" s="111"/>
      <c r="E186" s="230">
        <v>34</v>
      </c>
      <c r="F186" s="230">
        <v>41.22</v>
      </c>
      <c r="G186" s="230">
        <v>358.5</v>
      </c>
      <c r="H186" s="230">
        <v>36.090000000000003</v>
      </c>
      <c r="I186" s="230">
        <v>34.700000000000003</v>
      </c>
      <c r="J186" s="230">
        <v>105.9</v>
      </c>
      <c r="K186" s="230">
        <v>29.25</v>
      </c>
      <c r="L186" s="230">
        <v>27.05</v>
      </c>
      <c r="M186" s="230"/>
      <c r="N186" s="230">
        <v>31.5</v>
      </c>
      <c r="O186" s="230">
        <v>27.45</v>
      </c>
      <c r="P186" s="230">
        <v>0</v>
      </c>
    </row>
    <row r="187" spans="1:16">
      <c r="A187" s="229">
        <v>0.470902777777711</v>
      </c>
      <c r="B187" s="230">
        <v>9090</v>
      </c>
      <c r="C187" s="230">
        <v>39.31</v>
      </c>
      <c r="D187" s="111"/>
      <c r="E187" s="230">
        <v>34.01</v>
      </c>
      <c r="F187" s="230">
        <v>41.31</v>
      </c>
      <c r="G187" s="230">
        <v>357.7</v>
      </c>
      <c r="H187" s="230">
        <v>36.130000000000003</v>
      </c>
      <c r="I187" s="230">
        <v>34.729999999999997</v>
      </c>
      <c r="J187" s="230">
        <v>106.55</v>
      </c>
      <c r="K187" s="230">
        <v>29.25</v>
      </c>
      <c r="L187" s="230">
        <v>27.05</v>
      </c>
      <c r="M187" s="230"/>
      <c r="N187" s="230">
        <v>31.45</v>
      </c>
      <c r="O187" s="230">
        <v>27.4</v>
      </c>
      <c r="P187" s="230">
        <v>0</v>
      </c>
    </row>
    <row r="188" spans="1:16">
      <c r="A188" s="229">
        <v>0.471018518518451</v>
      </c>
      <c r="B188" s="230">
        <v>9100</v>
      </c>
      <c r="C188" s="230">
        <v>39.270000000000003</v>
      </c>
      <c r="D188" s="111"/>
      <c r="E188" s="230">
        <v>33.99</v>
      </c>
      <c r="F188" s="230">
        <v>41.35</v>
      </c>
      <c r="G188" s="230">
        <v>359.3</v>
      </c>
      <c r="H188" s="230">
        <v>36.08</v>
      </c>
      <c r="I188" s="230">
        <v>34.71</v>
      </c>
      <c r="J188" s="230">
        <v>107.75</v>
      </c>
      <c r="K188" s="230">
        <v>29.2</v>
      </c>
      <c r="L188" s="230">
        <v>27.05</v>
      </c>
      <c r="M188" s="230"/>
      <c r="N188" s="230">
        <v>31.4</v>
      </c>
      <c r="O188" s="230">
        <v>27.45</v>
      </c>
      <c r="P188" s="230">
        <v>0</v>
      </c>
    </row>
    <row r="189" spans="1:16">
      <c r="A189" s="229">
        <v>0.471134259259192</v>
      </c>
      <c r="B189" s="230">
        <v>9110</v>
      </c>
      <c r="C189" s="230">
        <v>39.380000000000003</v>
      </c>
      <c r="D189" s="111"/>
      <c r="E189" s="230">
        <v>34</v>
      </c>
      <c r="F189" s="230">
        <v>41.44</v>
      </c>
      <c r="G189" s="230">
        <v>359.8</v>
      </c>
      <c r="H189" s="230">
        <v>36.119999999999997</v>
      </c>
      <c r="I189" s="230">
        <v>34.72</v>
      </c>
      <c r="J189" s="230">
        <v>106.7</v>
      </c>
      <c r="K189" s="230">
        <v>29.35</v>
      </c>
      <c r="L189" s="230">
        <v>27.05</v>
      </c>
      <c r="M189" s="230"/>
      <c r="N189" s="230">
        <v>31.2</v>
      </c>
      <c r="O189" s="230">
        <v>27.45</v>
      </c>
      <c r="P189" s="230">
        <v>0</v>
      </c>
    </row>
    <row r="190" spans="1:16">
      <c r="A190" s="229">
        <v>0.471249999999933</v>
      </c>
      <c r="B190" s="230">
        <v>9120</v>
      </c>
      <c r="C190" s="230">
        <v>39.340000000000003</v>
      </c>
      <c r="D190" s="111"/>
      <c r="E190" s="230">
        <v>34.01</v>
      </c>
      <c r="F190" s="230">
        <v>41.44</v>
      </c>
      <c r="G190" s="230">
        <v>360.7</v>
      </c>
      <c r="H190" s="230">
        <v>35.92</v>
      </c>
      <c r="I190" s="230">
        <v>34.75</v>
      </c>
      <c r="J190" s="230">
        <v>105.65</v>
      </c>
      <c r="K190" s="230">
        <v>28.95</v>
      </c>
      <c r="L190" s="230">
        <v>27.05</v>
      </c>
      <c r="M190" s="230"/>
      <c r="N190" s="230">
        <v>30.95</v>
      </c>
      <c r="O190" s="230">
        <v>27.1</v>
      </c>
      <c r="P190" s="230">
        <v>0</v>
      </c>
    </row>
    <row r="191" spans="1:16">
      <c r="A191" s="229">
        <v>0.471365740740673</v>
      </c>
      <c r="B191" s="230">
        <v>9130</v>
      </c>
      <c r="C191" s="230">
        <v>39.21</v>
      </c>
      <c r="D191" s="111"/>
      <c r="E191" s="230">
        <v>33.99</v>
      </c>
      <c r="F191" s="230">
        <v>41.43</v>
      </c>
      <c r="G191" s="230">
        <v>360.7</v>
      </c>
      <c r="H191" s="230">
        <v>35.630000000000003</v>
      </c>
      <c r="I191" s="230">
        <v>34.74</v>
      </c>
      <c r="J191" s="230">
        <v>106.55</v>
      </c>
      <c r="K191" s="230">
        <v>28.6</v>
      </c>
      <c r="L191" s="230">
        <v>27.05</v>
      </c>
      <c r="M191" s="230"/>
      <c r="N191" s="230">
        <v>30.85</v>
      </c>
      <c r="O191" s="230">
        <v>27</v>
      </c>
      <c r="P191" s="230">
        <v>0</v>
      </c>
    </row>
    <row r="192" spans="1:16">
      <c r="A192" s="229">
        <v>0.471481481481414</v>
      </c>
      <c r="B192" s="230">
        <v>9140</v>
      </c>
      <c r="C192" s="230">
        <v>39.020000000000003</v>
      </c>
      <c r="D192" s="111"/>
      <c r="E192" s="230">
        <v>33.979999999999997</v>
      </c>
      <c r="F192" s="230">
        <v>41.38</v>
      </c>
      <c r="G192" s="230">
        <v>358.5</v>
      </c>
      <c r="H192" s="230">
        <v>35.43</v>
      </c>
      <c r="I192" s="230">
        <v>34.729999999999997</v>
      </c>
      <c r="J192" s="230">
        <v>103.75</v>
      </c>
      <c r="K192" s="230">
        <v>28.5</v>
      </c>
      <c r="L192" s="230">
        <v>27</v>
      </c>
      <c r="M192" s="230"/>
      <c r="N192" s="230">
        <v>30.9</v>
      </c>
      <c r="O192" s="230">
        <v>26.95</v>
      </c>
      <c r="P192" s="230">
        <v>0</v>
      </c>
    </row>
    <row r="193" spans="1:16">
      <c r="A193" s="229">
        <v>0.471597222222154</v>
      </c>
      <c r="B193" s="230">
        <v>9150</v>
      </c>
      <c r="C193" s="230">
        <v>39.11</v>
      </c>
      <c r="D193" s="111"/>
      <c r="E193" s="230">
        <v>34</v>
      </c>
      <c r="F193" s="230">
        <v>41.84</v>
      </c>
      <c r="G193" s="230">
        <v>359.6</v>
      </c>
      <c r="H193" s="230">
        <v>35.299999999999997</v>
      </c>
      <c r="I193" s="230">
        <v>34.78</v>
      </c>
      <c r="J193" s="230">
        <v>105.6</v>
      </c>
      <c r="K193" s="230">
        <v>28.45</v>
      </c>
      <c r="L193" s="230">
        <v>27.05</v>
      </c>
      <c r="M193" s="230"/>
      <c r="N193" s="230">
        <v>30.95</v>
      </c>
      <c r="O193" s="230">
        <v>26.8</v>
      </c>
      <c r="P193" s="230">
        <v>0</v>
      </c>
    </row>
    <row r="194" spans="1:16">
      <c r="A194" s="229">
        <v>0.471712962962894</v>
      </c>
      <c r="B194" s="230">
        <v>9160</v>
      </c>
      <c r="C194" s="230">
        <v>39.049999999999997</v>
      </c>
      <c r="D194" s="111"/>
      <c r="E194" s="230">
        <v>33.979999999999997</v>
      </c>
      <c r="F194" s="230">
        <v>41.4</v>
      </c>
      <c r="G194" s="230">
        <v>360.9</v>
      </c>
      <c r="H194" s="230">
        <v>35.35</v>
      </c>
      <c r="I194" s="230">
        <v>34.729999999999997</v>
      </c>
      <c r="J194" s="230">
        <v>105.3</v>
      </c>
      <c r="K194" s="230">
        <v>28.35</v>
      </c>
      <c r="L194" s="230">
        <v>27</v>
      </c>
      <c r="M194" s="230"/>
      <c r="N194" s="230">
        <v>30.95</v>
      </c>
      <c r="O194" s="230">
        <v>26.7</v>
      </c>
      <c r="P194" s="230">
        <v>0</v>
      </c>
    </row>
    <row r="195" spans="1:16">
      <c r="A195" s="229">
        <v>0.471828703703635</v>
      </c>
      <c r="B195" s="230">
        <v>9170</v>
      </c>
      <c r="C195" s="230">
        <v>39.299999999999997</v>
      </c>
      <c r="D195" s="111"/>
      <c r="E195" s="230">
        <v>33.979999999999997</v>
      </c>
      <c r="F195" s="230">
        <v>41.7</v>
      </c>
      <c r="G195" s="230">
        <v>360.7</v>
      </c>
      <c r="H195" s="230">
        <v>35.32</v>
      </c>
      <c r="I195" s="230">
        <v>34.69</v>
      </c>
      <c r="J195" s="230">
        <v>104.55</v>
      </c>
      <c r="K195" s="230">
        <v>28.25</v>
      </c>
      <c r="L195" s="230">
        <v>27</v>
      </c>
      <c r="M195" s="230"/>
      <c r="N195" s="230">
        <v>30.7</v>
      </c>
      <c r="O195" s="230">
        <v>26.7</v>
      </c>
      <c r="P195" s="230">
        <v>0</v>
      </c>
    </row>
    <row r="196" spans="1:16">
      <c r="A196" s="229">
        <v>0.471944444444376</v>
      </c>
      <c r="B196" s="230">
        <v>9180</v>
      </c>
      <c r="C196" s="230">
        <v>39.020000000000003</v>
      </c>
      <c r="D196" s="111"/>
      <c r="E196" s="230">
        <v>33.979999999999997</v>
      </c>
      <c r="F196" s="230">
        <v>41.66</v>
      </c>
      <c r="G196" s="230">
        <v>361.9</v>
      </c>
      <c r="H196" s="230">
        <v>35.36</v>
      </c>
      <c r="I196" s="230">
        <v>34.75</v>
      </c>
      <c r="J196" s="230">
        <v>102</v>
      </c>
      <c r="K196" s="230">
        <v>28.15</v>
      </c>
      <c r="L196" s="230">
        <v>27</v>
      </c>
      <c r="M196" s="230"/>
      <c r="N196" s="230">
        <v>30.5</v>
      </c>
      <c r="O196" s="230">
        <v>26.8</v>
      </c>
      <c r="P196" s="230">
        <v>0</v>
      </c>
    </row>
    <row r="197" spans="1:16">
      <c r="A197" s="229">
        <v>0.472060185185116</v>
      </c>
      <c r="B197" s="230">
        <v>9190</v>
      </c>
      <c r="C197" s="230">
        <v>38.43</v>
      </c>
      <c r="D197" s="111"/>
      <c r="E197" s="230">
        <v>33.979999999999997</v>
      </c>
      <c r="F197" s="230">
        <v>41.62</v>
      </c>
      <c r="G197" s="230">
        <v>360.6</v>
      </c>
      <c r="H197" s="230">
        <v>35.35</v>
      </c>
      <c r="I197" s="230">
        <v>34.729999999999997</v>
      </c>
      <c r="J197" s="230">
        <v>101.2</v>
      </c>
      <c r="K197" s="230">
        <v>28.05</v>
      </c>
      <c r="L197" s="230">
        <v>27</v>
      </c>
      <c r="M197" s="230"/>
      <c r="N197" s="230">
        <v>30.55</v>
      </c>
      <c r="O197" s="230">
        <v>26.7</v>
      </c>
      <c r="P197" s="230">
        <v>0</v>
      </c>
    </row>
    <row r="198" spans="1:16">
      <c r="A198" s="229">
        <v>0.472175925925857</v>
      </c>
      <c r="B198" s="230">
        <v>9200</v>
      </c>
      <c r="C198" s="230">
        <v>38.42</v>
      </c>
      <c r="D198" s="111"/>
      <c r="E198" s="230">
        <v>33.979999999999997</v>
      </c>
      <c r="F198" s="230">
        <v>41.56</v>
      </c>
      <c r="G198" s="230">
        <v>361.5</v>
      </c>
      <c r="H198" s="230">
        <v>35.35</v>
      </c>
      <c r="I198" s="230">
        <v>34.74</v>
      </c>
      <c r="J198" s="230">
        <v>101.8</v>
      </c>
      <c r="K198" s="230">
        <v>28</v>
      </c>
      <c r="L198" s="230">
        <v>27</v>
      </c>
      <c r="M198" s="230"/>
      <c r="N198" s="230">
        <v>30.7</v>
      </c>
      <c r="O198" s="230">
        <v>26.85</v>
      </c>
      <c r="P198" s="230">
        <v>0</v>
      </c>
    </row>
    <row r="199" spans="1:16">
      <c r="A199" s="229">
        <v>0.472291666666598</v>
      </c>
      <c r="B199" s="230">
        <v>9210</v>
      </c>
      <c r="C199" s="230">
        <v>38.380000000000003</v>
      </c>
      <c r="D199" s="111"/>
      <c r="E199" s="230">
        <v>33.97</v>
      </c>
      <c r="F199" s="230">
        <v>41.58</v>
      </c>
      <c r="G199" s="230">
        <v>360.7</v>
      </c>
      <c r="H199" s="230">
        <v>35.53</v>
      </c>
      <c r="I199" s="230">
        <v>34.75</v>
      </c>
      <c r="J199" s="230">
        <v>101.05</v>
      </c>
      <c r="K199" s="230">
        <v>27.9</v>
      </c>
      <c r="L199" s="230">
        <v>27</v>
      </c>
      <c r="M199" s="230"/>
      <c r="N199" s="230">
        <v>30.65</v>
      </c>
      <c r="O199" s="230">
        <v>26.8</v>
      </c>
      <c r="P199" s="230">
        <v>0</v>
      </c>
    </row>
    <row r="200" spans="1:16">
      <c r="A200" s="229">
        <v>0.472407407407338</v>
      </c>
      <c r="B200" s="230">
        <v>9220</v>
      </c>
      <c r="C200" s="230">
        <v>38.380000000000003</v>
      </c>
      <c r="D200" s="111"/>
      <c r="E200" s="230">
        <v>33.96</v>
      </c>
      <c r="F200" s="230">
        <v>41.52</v>
      </c>
      <c r="G200" s="230">
        <v>360.3</v>
      </c>
      <c r="H200" s="230">
        <v>35.450000000000003</v>
      </c>
      <c r="I200" s="230">
        <v>34.770000000000003</v>
      </c>
      <c r="J200" s="230">
        <v>102.05</v>
      </c>
      <c r="K200" s="230">
        <v>27.85</v>
      </c>
      <c r="L200" s="230">
        <v>27</v>
      </c>
      <c r="M200" s="230"/>
      <c r="N200" s="230">
        <v>30.9</v>
      </c>
      <c r="O200" s="230">
        <v>26.75</v>
      </c>
      <c r="P200" s="230">
        <v>0</v>
      </c>
    </row>
    <row r="201" spans="1:16">
      <c r="A201" s="229">
        <v>0.472523148148079</v>
      </c>
      <c r="B201" s="230">
        <v>9230</v>
      </c>
      <c r="C201" s="230">
        <v>38.369999999999997</v>
      </c>
      <c r="D201" s="111"/>
      <c r="E201" s="230">
        <v>33.94</v>
      </c>
      <c r="F201" s="230">
        <v>41.32</v>
      </c>
      <c r="G201" s="230">
        <v>360.3</v>
      </c>
      <c r="H201" s="230">
        <v>35.479999999999997</v>
      </c>
      <c r="I201" s="230">
        <v>34.74</v>
      </c>
      <c r="J201" s="230">
        <v>100.75</v>
      </c>
      <c r="K201" s="230">
        <v>27.8</v>
      </c>
      <c r="L201" s="230">
        <v>27</v>
      </c>
      <c r="M201" s="230"/>
      <c r="N201" s="230">
        <v>30.9</v>
      </c>
      <c r="O201" s="230">
        <v>26.7</v>
      </c>
      <c r="P201" s="230">
        <v>0</v>
      </c>
    </row>
    <row r="202" spans="1:16">
      <c r="A202" s="229">
        <v>0.47263888888882</v>
      </c>
      <c r="B202" s="230">
        <v>9240</v>
      </c>
      <c r="C202" s="230">
        <v>38.35</v>
      </c>
      <c r="D202" s="111"/>
      <c r="E202" s="230">
        <v>33.950000000000003</v>
      </c>
      <c r="F202" s="230">
        <v>41.35</v>
      </c>
      <c r="G202" s="230">
        <v>359.4</v>
      </c>
      <c r="H202" s="230">
        <v>35.479999999999997</v>
      </c>
      <c r="I202" s="230">
        <v>34.71</v>
      </c>
      <c r="J202" s="230">
        <v>101.7</v>
      </c>
      <c r="K202" s="230">
        <v>27.75</v>
      </c>
      <c r="L202" s="230">
        <v>27</v>
      </c>
      <c r="M202" s="230"/>
      <c r="N202" s="230">
        <v>31.2</v>
      </c>
      <c r="O202" s="230">
        <v>26.7</v>
      </c>
      <c r="P202" s="230">
        <v>0</v>
      </c>
    </row>
    <row r="203" spans="1:16">
      <c r="A203" s="229">
        <v>0.47275462962956</v>
      </c>
      <c r="B203" s="230">
        <v>9250</v>
      </c>
      <c r="C203" s="230">
        <v>38.340000000000003</v>
      </c>
      <c r="D203" s="111"/>
      <c r="E203" s="230">
        <v>33.94</v>
      </c>
      <c r="F203" s="230">
        <v>41.64</v>
      </c>
      <c r="G203" s="230">
        <v>357.3</v>
      </c>
      <c r="H203" s="230">
        <v>35.54</v>
      </c>
      <c r="I203" s="230">
        <v>34.71</v>
      </c>
      <c r="J203" s="230">
        <v>101.8</v>
      </c>
      <c r="K203" s="230">
        <v>27.75</v>
      </c>
      <c r="L203" s="230">
        <v>27</v>
      </c>
      <c r="M203" s="230"/>
      <c r="N203" s="230">
        <v>30.95</v>
      </c>
      <c r="O203" s="230">
        <v>26.7</v>
      </c>
      <c r="P203" s="230">
        <v>0</v>
      </c>
    </row>
    <row r="204" spans="1:16">
      <c r="A204" s="229">
        <v>0.472870370370301</v>
      </c>
      <c r="B204" s="230">
        <v>9260</v>
      </c>
      <c r="C204" s="230">
        <v>38.32</v>
      </c>
      <c r="D204" s="111"/>
      <c r="E204" s="230">
        <v>33.96</v>
      </c>
      <c r="F204" s="230">
        <v>41.69</v>
      </c>
      <c r="G204" s="230">
        <v>357.6</v>
      </c>
      <c r="H204" s="230">
        <v>35.520000000000003</v>
      </c>
      <c r="I204" s="230">
        <v>34.700000000000003</v>
      </c>
      <c r="J204" s="230">
        <v>100.75</v>
      </c>
      <c r="K204" s="230">
        <v>27.7</v>
      </c>
      <c r="L204" s="230">
        <v>27</v>
      </c>
      <c r="M204" s="230"/>
      <c r="N204" s="230">
        <v>30.85</v>
      </c>
      <c r="O204" s="230">
        <v>26.7</v>
      </c>
      <c r="P204" s="230">
        <v>0</v>
      </c>
    </row>
    <row r="205" spans="1:16">
      <c r="A205" s="229">
        <v>0.472986111111042</v>
      </c>
      <c r="B205" s="230">
        <v>9270</v>
      </c>
      <c r="C205" s="230">
        <v>38.28</v>
      </c>
      <c r="D205" s="111"/>
      <c r="E205" s="230">
        <v>33.96</v>
      </c>
      <c r="F205" s="230">
        <v>41.67</v>
      </c>
      <c r="G205" s="230">
        <v>359.1</v>
      </c>
      <c r="H205" s="230">
        <v>35.49</v>
      </c>
      <c r="I205" s="230">
        <v>34.68</v>
      </c>
      <c r="J205" s="230">
        <v>101.8</v>
      </c>
      <c r="K205" s="230">
        <v>27.65</v>
      </c>
      <c r="L205" s="230">
        <v>27</v>
      </c>
      <c r="M205" s="230"/>
      <c r="N205" s="230">
        <v>30.45</v>
      </c>
      <c r="O205" s="230">
        <v>26.75</v>
      </c>
      <c r="P205" s="230">
        <v>0</v>
      </c>
    </row>
    <row r="206" spans="1:16">
      <c r="A206" s="229">
        <v>0.473101851851782</v>
      </c>
      <c r="B206" s="230">
        <v>9280</v>
      </c>
      <c r="C206" s="230">
        <v>38.22</v>
      </c>
      <c r="D206" s="111"/>
      <c r="E206" s="230">
        <v>33.96</v>
      </c>
      <c r="F206" s="230">
        <v>41.78</v>
      </c>
      <c r="G206" s="230">
        <v>358.7</v>
      </c>
      <c r="H206" s="230">
        <v>35.46</v>
      </c>
      <c r="I206" s="230">
        <v>34.67</v>
      </c>
      <c r="J206" s="230">
        <v>103.8</v>
      </c>
      <c r="K206" s="230">
        <v>27.6</v>
      </c>
      <c r="L206" s="230">
        <v>27</v>
      </c>
      <c r="M206" s="230"/>
      <c r="N206" s="230">
        <v>30.9</v>
      </c>
      <c r="O206" s="230">
        <v>26.65</v>
      </c>
      <c r="P206" s="230">
        <v>0</v>
      </c>
    </row>
    <row r="207" spans="1:16">
      <c r="A207" s="229">
        <v>0.473217592592523</v>
      </c>
      <c r="B207" s="230">
        <v>9290</v>
      </c>
      <c r="C207" s="230">
        <v>38.17</v>
      </c>
      <c r="D207" s="111"/>
      <c r="E207" s="230">
        <v>33.950000000000003</v>
      </c>
      <c r="F207" s="230">
        <v>41.81</v>
      </c>
      <c r="G207" s="230">
        <v>359.3</v>
      </c>
      <c r="H207" s="230">
        <v>35.53</v>
      </c>
      <c r="I207" s="230">
        <v>34.68</v>
      </c>
      <c r="J207" s="230">
        <v>102.6</v>
      </c>
      <c r="K207" s="230">
        <v>27.55</v>
      </c>
      <c r="L207" s="230">
        <v>27</v>
      </c>
      <c r="M207" s="230"/>
      <c r="N207" s="230">
        <v>31.05</v>
      </c>
      <c r="O207" s="230">
        <v>26.65</v>
      </c>
      <c r="P207" s="230">
        <v>0</v>
      </c>
    </row>
    <row r="208" spans="1:16">
      <c r="A208" s="229">
        <v>0.47333333333326399</v>
      </c>
      <c r="B208" s="230">
        <v>9300</v>
      </c>
      <c r="C208" s="230">
        <v>38.130000000000003</v>
      </c>
      <c r="D208" s="111"/>
      <c r="E208" s="230">
        <v>33.93</v>
      </c>
      <c r="F208" s="230">
        <v>41.59</v>
      </c>
      <c r="G208" s="230">
        <v>360.9</v>
      </c>
      <c r="H208" s="230">
        <v>35.479999999999997</v>
      </c>
      <c r="I208" s="230">
        <v>34.68</v>
      </c>
      <c r="J208" s="230">
        <v>103.6</v>
      </c>
      <c r="K208" s="230">
        <v>27.5</v>
      </c>
      <c r="L208" s="230">
        <v>27</v>
      </c>
      <c r="M208" s="230"/>
      <c r="N208" s="230">
        <v>30.95</v>
      </c>
      <c r="O208" s="230">
        <v>26.65</v>
      </c>
      <c r="P208" s="230">
        <v>0</v>
      </c>
    </row>
    <row r="209" spans="1:16">
      <c r="A209" s="229">
        <v>0.47344907407400399</v>
      </c>
      <c r="B209" s="230">
        <v>9310</v>
      </c>
      <c r="C209" s="230">
        <v>38.1</v>
      </c>
      <c r="D209" s="111"/>
      <c r="E209" s="230">
        <v>33.93</v>
      </c>
      <c r="F209" s="230">
        <v>41.54</v>
      </c>
      <c r="G209" s="230">
        <v>361.5</v>
      </c>
      <c r="H209" s="230">
        <v>35.57</v>
      </c>
      <c r="I209" s="230">
        <v>34.69</v>
      </c>
      <c r="J209" s="230">
        <v>104.2</v>
      </c>
      <c r="K209" s="230">
        <v>27.5</v>
      </c>
      <c r="L209" s="230">
        <v>27</v>
      </c>
      <c r="M209" s="230"/>
      <c r="N209" s="230">
        <v>31</v>
      </c>
      <c r="O209" s="230">
        <v>26.75</v>
      </c>
      <c r="P209" s="230">
        <v>0</v>
      </c>
    </row>
    <row r="210" spans="1:16">
      <c r="A210" s="229">
        <v>0.47356481481474499</v>
      </c>
      <c r="B210" s="230">
        <v>9320</v>
      </c>
      <c r="C210" s="230">
        <v>38.03</v>
      </c>
      <c r="D210" s="111"/>
      <c r="E210" s="230">
        <v>33.94</v>
      </c>
      <c r="F210" s="230">
        <v>41.46</v>
      </c>
      <c r="G210" s="230">
        <v>360.9</v>
      </c>
      <c r="H210" s="230">
        <v>35.53</v>
      </c>
      <c r="I210" s="230">
        <v>34.69</v>
      </c>
      <c r="J210" s="230">
        <v>102.8</v>
      </c>
      <c r="K210" s="230">
        <v>28.4</v>
      </c>
      <c r="L210" s="230">
        <v>27</v>
      </c>
      <c r="M210" s="230"/>
      <c r="N210" s="230">
        <v>30.55</v>
      </c>
      <c r="O210" s="230">
        <v>27.1</v>
      </c>
      <c r="P210" s="230">
        <v>0</v>
      </c>
    </row>
    <row r="211" spans="1:16">
      <c r="A211" s="229">
        <v>0.47368055555548599</v>
      </c>
      <c r="B211" s="230">
        <v>9330</v>
      </c>
      <c r="C211" s="230">
        <v>38</v>
      </c>
      <c r="D211" s="111"/>
      <c r="E211" s="230">
        <v>33.94</v>
      </c>
      <c r="F211" s="230">
        <v>41.56</v>
      </c>
      <c r="G211" s="230">
        <v>360.5</v>
      </c>
      <c r="H211" s="230">
        <v>35.51</v>
      </c>
      <c r="I211" s="230">
        <v>34.67</v>
      </c>
      <c r="J211" s="230">
        <v>100.95</v>
      </c>
      <c r="K211" s="230">
        <v>28.65</v>
      </c>
      <c r="L211" s="230">
        <v>27.05</v>
      </c>
      <c r="M211" s="230"/>
      <c r="N211" s="230">
        <v>30.8</v>
      </c>
      <c r="O211" s="230">
        <v>27.2</v>
      </c>
      <c r="P211" s="230">
        <v>0</v>
      </c>
    </row>
    <row r="212" spans="1:16">
      <c r="A212" s="229">
        <v>0.47379629629622599</v>
      </c>
      <c r="B212" s="230">
        <v>9340</v>
      </c>
      <c r="C212" s="230">
        <v>38.01</v>
      </c>
      <c r="D212" s="111"/>
      <c r="E212" s="230">
        <v>33.950000000000003</v>
      </c>
      <c r="F212" s="230">
        <v>41.56</v>
      </c>
      <c r="G212" s="230">
        <v>360.9</v>
      </c>
      <c r="H212" s="230">
        <v>35.44</v>
      </c>
      <c r="I212" s="230">
        <v>34.659999999999997</v>
      </c>
      <c r="J212" s="230">
        <v>102.3</v>
      </c>
      <c r="K212" s="230">
        <v>28.75</v>
      </c>
      <c r="L212" s="230">
        <v>27.1</v>
      </c>
      <c r="M212" s="230"/>
      <c r="N212" s="230">
        <v>30.8</v>
      </c>
      <c r="O212" s="230">
        <v>27.45</v>
      </c>
      <c r="P212" s="230">
        <v>0</v>
      </c>
    </row>
    <row r="213" spans="1:16">
      <c r="A213" s="229">
        <v>0.47391203703696699</v>
      </c>
      <c r="B213" s="230">
        <v>9350</v>
      </c>
      <c r="C213" s="230">
        <v>38</v>
      </c>
      <c r="D213" s="111"/>
      <c r="E213" s="230">
        <v>33.96</v>
      </c>
      <c r="F213" s="230">
        <v>41.52</v>
      </c>
      <c r="G213" s="230">
        <v>360.3</v>
      </c>
      <c r="H213" s="230">
        <v>35.409999999999997</v>
      </c>
      <c r="I213" s="230">
        <v>34.65</v>
      </c>
      <c r="J213" s="230">
        <v>101.15</v>
      </c>
      <c r="K213" s="230">
        <v>28.8</v>
      </c>
      <c r="L213" s="230">
        <v>27.05</v>
      </c>
      <c r="M213" s="230"/>
      <c r="N213" s="230">
        <v>30.9</v>
      </c>
      <c r="O213" s="230">
        <v>27.55</v>
      </c>
      <c r="P213" s="230">
        <v>0</v>
      </c>
    </row>
    <row r="214" spans="1:16">
      <c r="A214" s="229">
        <v>0.47402777777770799</v>
      </c>
      <c r="B214" s="230">
        <v>9360</v>
      </c>
      <c r="C214" s="230">
        <v>37.979999999999997</v>
      </c>
      <c r="D214" s="111"/>
      <c r="E214" s="230">
        <v>33.96</v>
      </c>
      <c r="F214" s="230">
        <v>41.34</v>
      </c>
      <c r="G214" s="230">
        <v>361.4</v>
      </c>
      <c r="H214" s="230">
        <v>35.450000000000003</v>
      </c>
      <c r="I214" s="230">
        <v>34.619999999999997</v>
      </c>
      <c r="J214" s="230">
        <v>100.9</v>
      </c>
      <c r="K214" s="230">
        <v>28.9</v>
      </c>
      <c r="L214" s="230">
        <v>27.05</v>
      </c>
      <c r="M214" s="230"/>
      <c r="N214" s="230">
        <v>30.7</v>
      </c>
      <c r="O214" s="230">
        <v>27.55</v>
      </c>
      <c r="P214" s="230">
        <v>0</v>
      </c>
    </row>
    <row r="215" spans="1:16">
      <c r="A215" s="229">
        <v>0.47414351851844799</v>
      </c>
      <c r="B215" s="230">
        <v>9370</v>
      </c>
      <c r="C215" s="230">
        <v>37.99</v>
      </c>
      <c r="D215" s="111"/>
      <c r="E215" s="230">
        <v>33.97</v>
      </c>
      <c r="F215" s="230">
        <v>41.68</v>
      </c>
      <c r="G215" s="230">
        <v>363.3</v>
      </c>
      <c r="H215" s="230">
        <v>35.44</v>
      </c>
      <c r="I215" s="230">
        <v>34.659999999999997</v>
      </c>
      <c r="J215" s="230">
        <v>100.15</v>
      </c>
      <c r="K215" s="230">
        <v>28.85</v>
      </c>
      <c r="L215" s="230">
        <v>27.05</v>
      </c>
      <c r="M215" s="230"/>
      <c r="N215" s="230">
        <v>30.65</v>
      </c>
      <c r="O215" s="230">
        <v>27.55</v>
      </c>
      <c r="P215" s="230">
        <v>0</v>
      </c>
    </row>
    <row r="216" spans="1:16">
      <c r="A216" s="229">
        <v>0.47425925925918899</v>
      </c>
      <c r="B216" s="230">
        <v>9380</v>
      </c>
      <c r="C216" s="230">
        <v>38.049999999999997</v>
      </c>
      <c r="D216" s="111"/>
      <c r="E216" s="230">
        <v>33.979999999999997</v>
      </c>
      <c r="F216" s="230">
        <v>41.74</v>
      </c>
      <c r="G216" s="230">
        <v>361.1</v>
      </c>
      <c r="H216" s="230">
        <v>35.450000000000003</v>
      </c>
      <c r="I216" s="230">
        <v>34.65</v>
      </c>
      <c r="J216" s="230">
        <v>100.55</v>
      </c>
      <c r="K216" s="230">
        <v>28.95</v>
      </c>
      <c r="L216" s="230">
        <v>27.05</v>
      </c>
      <c r="M216" s="230"/>
      <c r="N216" s="230">
        <v>30.6</v>
      </c>
      <c r="O216" s="230">
        <v>27.7</v>
      </c>
      <c r="P216" s="230">
        <v>0</v>
      </c>
    </row>
    <row r="217" spans="1:16">
      <c r="A217" s="229">
        <v>0.47437499999992999</v>
      </c>
      <c r="B217" s="230">
        <v>9390</v>
      </c>
      <c r="C217" s="230">
        <v>38.07</v>
      </c>
      <c r="D217" s="111"/>
      <c r="E217" s="230">
        <v>33.97</v>
      </c>
      <c r="F217" s="230">
        <v>41.65</v>
      </c>
      <c r="G217" s="230">
        <v>361.6</v>
      </c>
      <c r="H217" s="230">
        <v>35.450000000000003</v>
      </c>
      <c r="I217" s="230">
        <v>34.65</v>
      </c>
      <c r="J217" s="230">
        <v>103.55</v>
      </c>
      <c r="K217" s="230">
        <v>28.75</v>
      </c>
      <c r="L217" s="230">
        <v>27.05</v>
      </c>
      <c r="M217" s="230"/>
      <c r="N217" s="230">
        <v>30.95</v>
      </c>
      <c r="O217" s="230">
        <v>27.35</v>
      </c>
      <c r="P217" s="230">
        <v>0</v>
      </c>
    </row>
    <row r="218" spans="1:16">
      <c r="A218" s="229">
        <v>0.47449074074066999</v>
      </c>
      <c r="B218" s="230">
        <v>9400</v>
      </c>
      <c r="C218" s="230">
        <v>38.159999999999997</v>
      </c>
      <c r="D218" s="111"/>
      <c r="E218" s="230">
        <v>34</v>
      </c>
      <c r="F218" s="230">
        <v>41.57</v>
      </c>
      <c r="G218" s="230">
        <v>361.5</v>
      </c>
      <c r="H218" s="230">
        <v>35.42</v>
      </c>
      <c r="I218" s="230">
        <v>34.69</v>
      </c>
      <c r="J218" s="230">
        <v>104.95</v>
      </c>
      <c r="K218" s="230">
        <v>28.7</v>
      </c>
      <c r="L218" s="230">
        <v>27.05</v>
      </c>
      <c r="M218" s="230"/>
      <c r="N218" s="230">
        <v>31</v>
      </c>
      <c r="O218" s="230">
        <v>27.35</v>
      </c>
      <c r="P218" s="230">
        <v>0</v>
      </c>
    </row>
    <row r="219" spans="1:16">
      <c r="A219" s="229">
        <v>0.47460648148141099</v>
      </c>
      <c r="B219" s="230">
        <v>9410</v>
      </c>
      <c r="C219" s="230">
        <v>38.229999999999997</v>
      </c>
      <c r="D219" s="111"/>
      <c r="E219" s="230">
        <v>34</v>
      </c>
      <c r="F219" s="230">
        <v>41.71</v>
      </c>
      <c r="G219" s="230">
        <v>361.4</v>
      </c>
      <c r="H219" s="230">
        <v>35.479999999999997</v>
      </c>
      <c r="I219" s="230">
        <v>34.67</v>
      </c>
      <c r="J219" s="230">
        <v>103.9</v>
      </c>
      <c r="K219" s="230">
        <v>28.75</v>
      </c>
      <c r="L219" s="230">
        <v>27.05</v>
      </c>
      <c r="M219" s="230"/>
      <c r="N219" s="230">
        <v>30.9</v>
      </c>
      <c r="O219" s="230">
        <v>27.35</v>
      </c>
      <c r="P219" s="230">
        <v>0</v>
      </c>
    </row>
    <row r="220" spans="1:16">
      <c r="A220" s="229">
        <v>0.47472222222215199</v>
      </c>
      <c r="B220" s="230">
        <v>9420</v>
      </c>
      <c r="C220" s="230">
        <v>38.36</v>
      </c>
      <c r="D220" s="111"/>
      <c r="E220" s="230">
        <v>34.020000000000003</v>
      </c>
      <c r="F220" s="230">
        <v>41.74</v>
      </c>
      <c r="G220" s="230">
        <v>361.4</v>
      </c>
      <c r="H220" s="230">
        <v>35.49</v>
      </c>
      <c r="I220" s="230">
        <v>34.64</v>
      </c>
      <c r="J220" s="230">
        <v>104.2</v>
      </c>
      <c r="K220" s="230">
        <v>28.8</v>
      </c>
      <c r="L220" s="230">
        <v>27.05</v>
      </c>
      <c r="M220" s="230"/>
      <c r="N220" s="230">
        <v>30.95</v>
      </c>
      <c r="O220" s="230">
        <v>27.3</v>
      </c>
      <c r="P220" s="230">
        <v>0</v>
      </c>
    </row>
    <row r="221" spans="1:16">
      <c r="A221" s="229">
        <v>0.47483796296289199</v>
      </c>
      <c r="B221" s="230">
        <v>9430</v>
      </c>
      <c r="C221" s="230">
        <v>38.44</v>
      </c>
      <c r="D221" s="111"/>
      <c r="E221" s="230">
        <v>34.03</v>
      </c>
      <c r="F221" s="230">
        <v>41.78</v>
      </c>
      <c r="G221" s="230">
        <v>359.9</v>
      </c>
      <c r="H221" s="230">
        <v>35.54</v>
      </c>
      <c r="I221" s="230">
        <v>34.64</v>
      </c>
      <c r="J221" s="230">
        <v>103.4</v>
      </c>
      <c r="K221" s="230">
        <v>28.8</v>
      </c>
      <c r="L221" s="230">
        <v>27.05</v>
      </c>
      <c r="M221" s="230"/>
      <c r="N221" s="230">
        <v>30.85</v>
      </c>
      <c r="O221" s="230">
        <v>27.25</v>
      </c>
      <c r="P221" s="230">
        <v>0</v>
      </c>
    </row>
    <row r="222" spans="1:16">
      <c r="A222" s="229">
        <v>0.47495370370363299</v>
      </c>
      <c r="B222" s="230">
        <v>9440</v>
      </c>
      <c r="C222" s="230">
        <v>38.44</v>
      </c>
      <c r="D222" s="111"/>
      <c r="E222" s="230">
        <v>34.04</v>
      </c>
      <c r="F222" s="230">
        <v>41.87</v>
      </c>
      <c r="G222" s="230">
        <v>359.6</v>
      </c>
      <c r="H222" s="230">
        <v>35.53</v>
      </c>
      <c r="I222" s="230">
        <v>34.65</v>
      </c>
      <c r="J222" s="230">
        <v>104.7</v>
      </c>
      <c r="K222" s="230">
        <v>28.8</v>
      </c>
      <c r="L222" s="230">
        <v>27.05</v>
      </c>
      <c r="M222" s="230"/>
      <c r="N222" s="230">
        <v>31</v>
      </c>
      <c r="O222" s="230">
        <v>27.3</v>
      </c>
      <c r="P222" s="230">
        <v>0</v>
      </c>
    </row>
    <row r="223" spans="1:16">
      <c r="A223" s="229">
        <v>0.47506944444437399</v>
      </c>
      <c r="B223" s="230">
        <v>9450</v>
      </c>
      <c r="C223" s="230">
        <v>38.61</v>
      </c>
      <c r="D223" s="111"/>
      <c r="E223" s="230">
        <v>34.03</v>
      </c>
      <c r="F223" s="230">
        <v>41.99</v>
      </c>
      <c r="G223" s="230">
        <v>360.6</v>
      </c>
      <c r="H223" s="230">
        <v>35.549999999999997</v>
      </c>
      <c r="I223" s="230">
        <v>34.67</v>
      </c>
      <c r="J223" s="230">
        <v>105</v>
      </c>
      <c r="K223" s="230">
        <v>28.9</v>
      </c>
      <c r="L223" s="230">
        <v>27.1</v>
      </c>
      <c r="M223" s="230"/>
      <c r="N223" s="230">
        <v>30.75</v>
      </c>
      <c r="O223" s="230">
        <v>27.3</v>
      </c>
      <c r="P223" s="230">
        <v>0</v>
      </c>
    </row>
    <row r="224" spans="1:16">
      <c r="A224" s="229">
        <v>0.47518518518511399</v>
      </c>
      <c r="B224" s="230">
        <v>9460</v>
      </c>
      <c r="C224" s="230">
        <v>38.61</v>
      </c>
      <c r="D224" s="111"/>
      <c r="E224" s="230">
        <v>34.049999999999997</v>
      </c>
      <c r="F224" s="230">
        <v>41.77</v>
      </c>
      <c r="G224" s="230">
        <v>359</v>
      </c>
      <c r="H224" s="230">
        <v>35.53</v>
      </c>
      <c r="I224" s="230">
        <v>34.659999999999997</v>
      </c>
      <c r="J224" s="230">
        <v>105.05</v>
      </c>
      <c r="K224" s="230">
        <v>28.95</v>
      </c>
      <c r="L224" s="230">
        <v>27.05</v>
      </c>
      <c r="M224" s="230"/>
      <c r="N224" s="230">
        <v>31</v>
      </c>
      <c r="O224" s="230">
        <v>27.15</v>
      </c>
      <c r="P224" s="230">
        <v>0</v>
      </c>
    </row>
    <row r="225" spans="1:16">
      <c r="A225" s="229">
        <v>0.47530092592585499</v>
      </c>
      <c r="B225" s="230">
        <v>9470</v>
      </c>
      <c r="C225" s="230">
        <v>38.6</v>
      </c>
      <c r="D225" s="111"/>
      <c r="E225" s="230">
        <v>34.049999999999997</v>
      </c>
      <c r="F225" s="230">
        <v>41.68</v>
      </c>
      <c r="G225" s="230">
        <v>361.2</v>
      </c>
      <c r="H225" s="230">
        <v>35.549999999999997</v>
      </c>
      <c r="I225" s="230">
        <v>34.64</v>
      </c>
      <c r="J225" s="230">
        <v>104.8</v>
      </c>
      <c r="K225" s="230">
        <v>28.95</v>
      </c>
      <c r="L225" s="230">
        <v>27.1</v>
      </c>
      <c r="M225" s="230"/>
      <c r="N225" s="230">
        <v>31.15</v>
      </c>
      <c r="O225" s="230">
        <v>27.2</v>
      </c>
      <c r="P225" s="230">
        <v>0</v>
      </c>
    </row>
    <row r="226" spans="1:16">
      <c r="A226" s="229">
        <v>0.47541666666659599</v>
      </c>
      <c r="B226" s="230">
        <v>9480</v>
      </c>
      <c r="C226" s="230">
        <v>38.75</v>
      </c>
      <c r="D226" s="111"/>
      <c r="E226" s="230">
        <v>34.06</v>
      </c>
      <c r="F226" s="230">
        <v>41.86</v>
      </c>
      <c r="G226" s="230">
        <v>361.2</v>
      </c>
      <c r="H226" s="230">
        <v>35.6</v>
      </c>
      <c r="I226" s="230">
        <v>34.630000000000003</v>
      </c>
      <c r="J226" s="230">
        <v>104.65</v>
      </c>
      <c r="K226" s="230">
        <v>29</v>
      </c>
      <c r="L226" s="230">
        <v>27.1</v>
      </c>
      <c r="M226" s="230"/>
      <c r="N226" s="230">
        <v>30.55</v>
      </c>
      <c r="O226" s="230">
        <v>27.5</v>
      </c>
      <c r="P226" s="230">
        <v>0</v>
      </c>
    </row>
    <row r="227" spans="1:16">
      <c r="A227" s="229">
        <v>0.47553240740733599</v>
      </c>
      <c r="B227" s="230">
        <v>9490</v>
      </c>
      <c r="C227" s="230">
        <v>38.81</v>
      </c>
      <c r="D227" s="111"/>
      <c r="E227" s="230">
        <v>34.08</v>
      </c>
      <c r="F227" s="230">
        <v>41.75</v>
      </c>
      <c r="G227" s="230">
        <v>360.9</v>
      </c>
      <c r="H227" s="230">
        <v>35.56</v>
      </c>
      <c r="I227" s="230">
        <v>34.619999999999997</v>
      </c>
      <c r="J227" s="230">
        <v>104.7</v>
      </c>
      <c r="K227" s="230">
        <v>29.05</v>
      </c>
      <c r="L227" s="230">
        <v>27.1</v>
      </c>
      <c r="M227" s="230"/>
      <c r="N227" s="230">
        <v>30.7</v>
      </c>
      <c r="O227" s="230">
        <v>27.3</v>
      </c>
      <c r="P227" s="230">
        <v>0</v>
      </c>
    </row>
    <row r="228" spans="1:16">
      <c r="A228" s="229">
        <v>0.47564814814807699</v>
      </c>
      <c r="B228" s="230">
        <v>9500</v>
      </c>
      <c r="C228" s="230">
        <v>38.869999999999997</v>
      </c>
      <c r="D228" s="111"/>
      <c r="E228" s="230">
        <v>34.090000000000003</v>
      </c>
      <c r="F228" s="230">
        <v>41.74</v>
      </c>
      <c r="G228" s="230">
        <v>361.1</v>
      </c>
      <c r="H228" s="230">
        <v>35.549999999999997</v>
      </c>
      <c r="I228" s="230">
        <v>34.6</v>
      </c>
      <c r="J228" s="230">
        <v>104.6</v>
      </c>
      <c r="K228" s="230">
        <v>29</v>
      </c>
      <c r="L228" s="230">
        <v>27.05</v>
      </c>
      <c r="M228" s="230"/>
      <c r="N228" s="230">
        <v>30.75</v>
      </c>
      <c r="O228" s="230">
        <v>27.3</v>
      </c>
      <c r="P228" s="230">
        <v>0</v>
      </c>
    </row>
    <row r="229" spans="1:16">
      <c r="A229" s="229">
        <v>0.47576388888881799</v>
      </c>
      <c r="B229" s="230">
        <v>9510</v>
      </c>
      <c r="C229" s="230">
        <v>38.799999999999997</v>
      </c>
      <c r="D229" s="111"/>
      <c r="E229" s="230">
        <v>34.1</v>
      </c>
      <c r="F229" s="230">
        <v>41.69</v>
      </c>
      <c r="G229" s="230">
        <v>361.5</v>
      </c>
      <c r="H229" s="230">
        <v>35.61</v>
      </c>
      <c r="I229" s="230">
        <v>34.61</v>
      </c>
      <c r="J229" s="230">
        <v>104.55</v>
      </c>
      <c r="K229" s="230">
        <v>29.05</v>
      </c>
      <c r="L229" s="230">
        <v>27.1</v>
      </c>
      <c r="M229" s="230"/>
      <c r="N229" s="230">
        <v>30.7</v>
      </c>
      <c r="O229" s="230">
        <v>27.3</v>
      </c>
      <c r="P229" s="230">
        <v>0</v>
      </c>
    </row>
    <row r="230" spans="1:16">
      <c r="A230" s="229">
        <v>0.47587962962955799</v>
      </c>
      <c r="B230" s="230">
        <v>9520</v>
      </c>
      <c r="C230" s="230">
        <v>38.79</v>
      </c>
      <c r="D230" s="111"/>
      <c r="E230" s="230">
        <v>34.090000000000003</v>
      </c>
      <c r="F230" s="230">
        <v>41.73</v>
      </c>
      <c r="G230" s="230">
        <v>360.9</v>
      </c>
      <c r="H230" s="230">
        <v>35.58</v>
      </c>
      <c r="I230" s="230">
        <v>34.630000000000003</v>
      </c>
      <c r="J230" s="230">
        <v>105.5</v>
      </c>
      <c r="K230" s="230">
        <v>29.05</v>
      </c>
      <c r="L230" s="230">
        <v>27.1</v>
      </c>
      <c r="M230" s="230"/>
      <c r="N230" s="230">
        <v>30.6</v>
      </c>
      <c r="O230" s="230">
        <v>27.45</v>
      </c>
      <c r="P230" s="230">
        <v>0</v>
      </c>
    </row>
    <row r="231" spans="1:16">
      <c r="A231" s="229">
        <v>0.47599537037029899</v>
      </c>
      <c r="B231" s="230">
        <v>9530</v>
      </c>
      <c r="C231" s="230">
        <v>38.840000000000003</v>
      </c>
      <c r="D231" s="111"/>
      <c r="E231" s="230">
        <v>34.1</v>
      </c>
      <c r="F231" s="230">
        <v>41.84</v>
      </c>
      <c r="G231" s="230">
        <v>359.4</v>
      </c>
      <c r="H231" s="230">
        <v>35.57</v>
      </c>
      <c r="I231" s="230">
        <v>34.630000000000003</v>
      </c>
      <c r="J231" s="230">
        <v>105.2</v>
      </c>
      <c r="K231" s="230">
        <v>29.1</v>
      </c>
      <c r="L231" s="230">
        <v>27.1</v>
      </c>
      <c r="M231" s="230"/>
      <c r="N231" s="230">
        <v>30.75</v>
      </c>
      <c r="O231" s="230">
        <v>27.4</v>
      </c>
      <c r="P231" s="230">
        <v>0</v>
      </c>
    </row>
    <row r="232" spans="1:16">
      <c r="A232" s="229">
        <v>0.47611111111103999</v>
      </c>
      <c r="B232" s="230">
        <v>9540</v>
      </c>
      <c r="C232" s="230">
        <v>38.99</v>
      </c>
      <c r="D232" s="111"/>
      <c r="E232" s="230">
        <v>34.090000000000003</v>
      </c>
      <c r="F232" s="230">
        <v>41.8</v>
      </c>
      <c r="G232" s="230">
        <v>360.5</v>
      </c>
      <c r="H232" s="230">
        <v>35.57</v>
      </c>
      <c r="I232" s="230">
        <v>34.630000000000003</v>
      </c>
      <c r="J232" s="230">
        <v>104.05</v>
      </c>
      <c r="K232" s="230">
        <v>29.1</v>
      </c>
      <c r="L232" s="230">
        <v>27.1</v>
      </c>
      <c r="M232" s="230"/>
      <c r="N232" s="230">
        <v>30.9</v>
      </c>
      <c r="O232" s="230">
        <v>27.55</v>
      </c>
      <c r="P232" s="230">
        <v>0</v>
      </c>
    </row>
    <row r="233" spans="1:16">
      <c r="A233" s="229">
        <v>0.47622685185177999</v>
      </c>
      <c r="B233" s="230">
        <v>9550</v>
      </c>
      <c r="C233" s="230">
        <v>38.950000000000003</v>
      </c>
      <c r="D233" s="111"/>
      <c r="E233" s="230">
        <v>34.11</v>
      </c>
      <c r="F233" s="230">
        <v>41.65</v>
      </c>
      <c r="G233" s="230">
        <v>362</v>
      </c>
      <c r="H233" s="230">
        <v>35.6</v>
      </c>
      <c r="I233" s="230">
        <v>34.619999999999997</v>
      </c>
      <c r="J233" s="230">
        <v>104.55</v>
      </c>
      <c r="K233" s="230">
        <v>29.1</v>
      </c>
      <c r="L233" s="230">
        <v>27.1</v>
      </c>
      <c r="M233" s="230"/>
      <c r="N233" s="230">
        <v>30.85</v>
      </c>
      <c r="O233" s="230">
        <v>27.45</v>
      </c>
      <c r="P233" s="230">
        <v>0</v>
      </c>
    </row>
    <row r="234" spans="1:16">
      <c r="A234" s="229">
        <v>0.47634259259252099</v>
      </c>
      <c r="B234" s="230">
        <v>9560</v>
      </c>
      <c r="C234" s="230">
        <v>38.92</v>
      </c>
      <c r="D234" s="111"/>
      <c r="E234" s="230">
        <v>34.119999999999997</v>
      </c>
      <c r="F234" s="230">
        <v>41.73</v>
      </c>
      <c r="G234" s="230">
        <v>359</v>
      </c>
      <c r="H234" s="230">
        <v>35.6</v>
      </c>
      <c r="I234" s="230">
        <v>34.590000000000003</v>
      </c>
      <c r="J234" s="230">
        <v>104.95</v>
      </c>
      <c r="K234" s="230">
        <v>29</v>
      </c>
      <c r="L234" s="230">
        <v>27.05</v>
      </c>
      <c r="M234" s="230"/>
      <c r="N234" s="230">
        <v>30.75</v>
      </c>
      <c r="O234" s="230">
        <v>27.45</v>
      </c>
      <c r="P234" s="230">
        <v>0</v>
      </c>
    </row>
    <row r="235" spans="1:16">
      <c r="A235" s="229">
        <v>0.47645833333326199</v>
      </c>
      <c r="B235" s="230">
        <v>9570</v>
      </c>
      <c r="C235" s="230">
        <v>38.909999999999997</v>
      </c>
      <c r="D235" s="111"/>
      <c r="E235" s="230">
        <v>34.130000000000003</v>
      </c>
      <c r="F235" s="230">
        <v>41.8</v>
      </c>
      <c r="G235" s="230">
        <v>357.9</v>
      </c>
      <c r="H235" s="230">
        <v>35.57</v>
      </c>
      <c r="I235" s="230">
        <v>34.590000000000003</v>
      </c>
      <c r="J235" s="230">
        <v>104.5</v>
      </c>
      <c r="K235" s="230">
        <v>29.05</v>
      </c>
      <c r="L235" s="230">
        <v>27.05</v>
      </c>
      <c r="M235" s="230"/>
      <c r="N235" s="230">
        <v>30.5</v>
      </c>
      <c r="O235" s="230">
        <v>27.45</v>
      </c>
      <c r="P235" s="230">
        <v>0</v>
      </c>
    </row>
    <row r="236" spans="1:16">
      <c r="A236" s="229">
        <v>0.47657407407400199</v>
      </c>
      <c r="B236" s="230">
        <v>9580</v>
      </c>
      <c r="C236" s="230">
        <v>39.090000000000003</v>
      </c>
      <c r="D236" s="111"/>
      <c r="E236" s="230">
        <v>34.14</v>
      </c>
      <c r="F236" s="230">
        <v>42.11</v>
      </c>
      <c r="G236" s="230">
        <v>357</v>
      </c>
      <c r="H236" s="230">
        <v>35.58</v>
      </c>
      <c r="I236" s="230">
        <v>34.6</v>
      </c>
      <c r="J236" s="230">
        <v>104.25</v>
      </c>
      <c r="K236" s="230">
        <v>29.2</v>
      </c>
      <c r="L236" s="230">
        <v>27.1</v>
      </c>
      <c r="M236" s="230"/>
      <c r="N236" s="230">
        <v>30.5</v>
      </c>
      <c r="O236" s="230">
        <v>27.4</v>
      </c>
      <c r="P236" s="230">
        <v>0</v>
      </c>
    </row>
    <row r="237" spans="1:16">
      <c r="A237" s="229">
        <v>0.47668981481474298</v>
      </c>
      <c r="B237" s="230">
        <v>9590</v>
      </c>
      <c r="C237" s="230">
        <v>39.17</v>
      </c>
      <c r="D237" s="111"/>
      <c r="E237" s="230">
        <v>34.15</v>
      </c>
      <c r="F237" s="230">
        <v>42.27</v>
      </c>
      <c r="G237" s="230">
        <v>359.9</v>
      </c>
      <c r="H237" s="230">
        <v>35.590000000000003</v>
      </c>
      <c r="I237" s="230">
        <v>34.58</v>
      </c>
      <c r="J237" s="230">
        <v>103.1</v>
      </c>
      <c r="K237" s="230">
        <v>29.15</v>
      </c>
      <c r="L237" s="230">
        <v>27.1</v>
      </c>
      <c r="M237" s="230"/>
      <c r="N237" s="230">
        <v>30.65</v>
      </c>
      <c r="O237" s="230">
        <v>27.35</v>
      </c>
      <c r="P237" s="230">
        <v>0</v>
      </c>
    </row>
    <row r="238" spans="1:16">
      <c r="A238" s="229">
        <v>0.47680555555548398</v>
      </c>
      <c r="B238" s="230">
        <v>9600</v>
      </c>
      <c r="C238" s="230">
        <v>39.07</v>
      </c>
      <c r="D238" s="111"/>
      <c r="E238" s="230">
        <v>34.15</v>
      </c>
      <c r="F238" s="230">
        <v>42.04</v>
      </c>
      <c r="G238" s="230">
        <v>359.6</v>
      </c>
      <c r="H238" s="230">
        <v>35.61</v>
      </c>
      <c r="I238" s="230">
        <v>34.57</v>
      </c>
      <c r="J238" s="230">
        <v>102.2</v>
      </c>
      <c r="K238" s="230">
        <v>29.05</v>
      </c>
      <c r="L238" s="230">
        <v>27.05</v>
      </c>
      <c r="M238" s="230"/>
      <c r="N238" s="230">
        <v>30.5</v>
      </c>
      <c r="O238" s="230">
        <v>27.4</v>
      </c>
      <c r="P238" s="230">
        <v>0</v>
      </c>
    </row>
    <row r="239" spans="1:16">
      <c r="A239" s="229">
        <v>0.47692129629622398</v>
      </c>
      <c r="B239" s="230">
        <v>9610</v>
      </c>
      <c r="C239" s="230">
        <v>38.93</v>
      </c>
      <c r="D239" s="111"/>
      <c r="E239" s="230">
        <v>34.159999999999997</v>
      </c>
      <c r="F239" s="230">
        <v>42.01</v>
      </c>
      <c r="G239" s="230">
        <v>360</v>
      </c>
      <c r="H239" s="230">
        <v>35.630000000000003</v>
      </c>
      <c r="I239" s="230">
        <v>34.58</v>
      </c>
      <c r="J239" s="230">
        <v>102.95</v>
      </c>
      <c r="K239" s="230">
        <v>29.05</v>
      </c>
      <c r="L239" s="230">
        <v>27.1</v>
      </c>
      <c r="M239" s="230"/>
      <c r="N239" s="230">
        <v>30.25</v>
      </c>
      <c r="O239" s="230">
        <v>27.35</v>
      </c>
      <c r="P239" s="230">
        <v>0</v>
      </c>
    </row>
    <row r="240" spans="1:16">
      <c r="A240" s="229">
        <v>0.47703703703696498</v>
      </c>
      <c r="B240" s="230">
        <v>9620</v>
      </c>
      <c r="C240" s="230">
        <v>39.14</v>
      </c>
      <c r="D240" s="111"/>
      <c r="E240" s="230">
        <v>34.17</v>
      </c>
      <c r="F240" s="230">
        <v>41.95</v>
      </c>
      <c r="G240" s="230">
        <v>358.6</v>
      </c>
      <c r="H240" s="230">
        <v>35.6</v>
      </c>
      <c r="I240" s="230">
        <v>34.56</v>
      </c>
      <c r="J240" s="230">
        <v>103.85</v>
      </c>
      <c r="K240" s="230">
        <v>29.05</v>
      </c>
      <c r="L240" s="230">
        <v>27.1</v>
      </c>
      <c r="M240" s="230"/>
      <c r="N240" s="230">
        <v>30.6</v>
      </c>
      <c r="O240" s="230">
        <v>27.4</v>
      </c>
      <c r="P240" s="230">
        <v>0</v>
      </c>
    </row>
    <row r="241" spans="1:16">
      <c r="A241" s="229">
        <v>0.47715277777770598</v>
      </c>
      <c r="B241" s="230">
        <v>9630</v>
      </c>
      <c r="C241" s="230">
        <v>39.19</v>
      </c>
      <c r="D241" s="111"/>
      <c r="E241" s="230">
        <v>34.19</v>
      </c>
      <c r="F241" s="230">
        <v>42.04</v>
      </c>
      <c r="G241" s="230">
        <v>359.4</v>
      </c>
      <c r="H241" s="230">
        <v>35.53</v>
      </c>
      <c r="I241" s="230">
        <v>34.57</v>
      </c>
      <c r="J241" s="230">
        <v>103.95</v>
      </c>
      <c r="K241" s="230">
        <v>29.15</v>
      </c>
      <c r="L241" s="230">
        <v>27.1</v>
      </c>
      <c r="M241" s="230"/>
      <c r="N241" s="230">
        <v>30.55</v>
      </c>
      <c r="O241" s="230">
        <v>27.4</v>
      </c>
      <c r="P241" s="230">
        <v>0</v>
      </c>
    </row>
    <row r="242" spans="1:16">
      <c r="A242" s="229">
        <v>0.47726851851844598</v>
      </c>
      <c r="B242" s="230">
        <v>9640</v>
      </c>
      <c r="C242" s="230">
        <v>39.020000000000003</v>
      </c>
      <c r="D242" s="111"/>
      <c r="E242" s="230">
        <v>34.200000000000003</v>
      </c>
      <c r="F242" s="230">
        <v>42.13</v>
      </c>
      <c r="G242" s="230">
        <v>357</v>
      </c>
      <c r="H242" s="230">
        <v>35.549999999999997</v>
      </c>
      <c r="I242" s="230">
        <v>34.56</v>
      </c>
      <c r="J242" s="230">
        <v>103</v>
      </c>
      <c r="K242" s="230">
        <v>29.05</v>
      </c>
      <c r="L242" s="230">
        <v>27.1</v>
      </c>
      <c r="M242" s="230"/>
      <c r="N242" s="230">
        <v>30.6</v>
      </c>
      <c r="O242" s="230">
        <v>27.45</v>
      </c>
      <c r="P242" s="230">
        <v>0</v>
      </c>
    </row>
    <row r="243" spans="1:16">
      <c r="A243" s="229">
        <v>0.47738425925918698</v>
      </c>
      <c r="B243" s="230">
        <v>9650</v>
      </c>
      <c r="C243" s="230">
        <v>39.06</v>
      </c>
      <c r="D243" s="111"/>
      <c r="E243" s="230">
        <v>34.21</v>
      </c>
      <c r="F243" s="230">
        <v>42.25</v>
      </c>
      <c r="G243" s="230">
        <v>357.3</v>
      </c>
      <c r="H243" s="230">
        <v>35.520000000000003</v>
      </c>
      <c r="I243" s="230">
        <v>34.58</v>
      </c>
      <c r="J243" s="230">
        <v>102.75</v>
      </c>
      <c r="K243" s="230">
        <v>29.15</v>
      </c>
      <c r="L243" s="230">
        <v>27.1</v>
      </c>
      <c r="M243" s="230"/>
      <c r="N243" s="230">
        <v>30.55</v>
      </c>
      <c r="O243" s="230">
        <v>27.45</v>
      </c>
      <c r="P243" s="230">
        <v>0</v>
      </c>
    </row>
    <row r="244" spans="1:16">
      <c r="A244" s="229">
        <v>0.47749999999992798</v>
      </c>
      <c r="B244" s="230">
        <v>9660</v>
      </c>
      <c r="C244" s="230">
        <v>39.19</v>
      </c>
      <c r="D244" s="111"/>
      <c r="E244" s="230">
        <v>34.229999999999997</v>
      </c>
      <c r="F244" s="230">
        <v>42.4</v>
      </c>
      <c r="G244" s="230">
        <v>355.2</v>
      </c>
      <c r="H244" s="230">
        <v>35.57</v>
      </c>
      <c r="I244" s="230">
        <v>34.590000000000003</v>
      </c>
      <c r="J244" s="230">
        <v>102.95</v>
      </c>
      <c r="K244" s="230">
        <v>29.1</v>
      </c>
      <c r="L244" s="230">
        <v>27.1</v>
      </c>
      <c r="M244" s="230"/>
      <c r="N244" s="230">
        <v>30.55</v>
      </c>
      <c r="O244" s="230">
        <v>27.45</v>
      </c>
      <c r="P244" s="230">
        <v>0</v>
      </c>
    </row>
    <row r="245" spans="1:16">
      <c r="A245" s="229">
        <v>0.47761574074066798</v>
      </c>
      <c r="B245" s="230">
        <v>9670</v>
      </c>
      <c r="C245" s="230">
        <v>39.21</v>
      </c>
      <c r="D245" s="111"/>
      <c r="E245" s="230">
        <v>34.22</v>
      </c>
      <c r="F245" s="230">
        <v>41.88</v>
      </c>
      <c r="G245" s="230">
        <v>357</v>
      </c>
      <c r="H245" s="230">
        <v>35.619999999999997</v>
      </c>
      <c r="I245" s="230">
        <v>34.53</v>
      </c>
      <c r="J245" s="230">
        <v>102.95</v>
      </c>
      <c r="K245" s="230">
        <v>29.05</v>
      </c>
      <c r="L245" s="230">
        <v>27.1</v>
      </c>
      <c r="M245" s="230"/>
      <c r="N245" s="230">
        <v>31</v>
      </c>
      <c r="O245" s="230">
        <v>27.5</v>
      </c>
      <c r="P245" s="230">
        <v>0</v>
      </c>
    </row>
    <row r="246" spans="1:16">
      <c r="A246" s="229">
        <v>0.47773148148140898</v>
      </c>
      <c r="B246" s="230">
        <v>9680</v>
      </c>
      <c r="C246" s="230">
        <v>39.15</v>
      </c>
      <c r="D246" s="111"/>
      <c r="E246" s="230">
        <v>34.25</v>
      </c>
      <c r="F246" s="230">
        <v>41.61</v>
      </c>
      <c r="G246" s="230">
        <v>361.1</v>
      </c>
      <c r="H246" s="230">
        <v>35.619999999999997</v>
      </c>
      <c r="I246" s="230">
        <v>34.54</v>
      </c>
      <c r="J246" s="230">
        <v>103.5</v>
      </c>
      <c r="K246" s="230">
        <v>29.15</v>
      </c>
      <c r="L246" s="230">
        <v>27.1</v>
      </c>
      <c r="M246" s="230"/>
      <c r="N246" s="230">
        <v>30.65</v>
      </c>
      <c r="O246" s="230">
        <v>27.4</v>
      </c>
      <c r="P246" s="230">
        <v>0</v>
      </c>
    </row>
    <row r="247" spans="1:16">
      <c r="A247" s="229">
        <v>0.47784722222214998</v>
      </c>
      <c r="B247" s="230">
        <v>9690</v>
      </c>
      <c r="C247" s="230">
        <v>39.26</v>
      </c>
      <c r="D247" s="111"/>
      <c r="E247" s="230">
        <v>34.25</v>
      </c>
      <c r="F247" s="230">
        <v>41.48</v>
      </c>
      <c r="G247" s="230">
        <v>361.9</v>
      </c>
      <c r="H247" s="230">
        <v>35.61</v>
      </c>
      <c r="I247" s="230">
        <v>34.53</v>
      </c>
      <c r="J247" s="230">
        <v>103.65</v>
      </c>
      <c r="K247" s="230">
        <v>29.2</v>
      </c>
      <c r="L247" s="230">
        <v>27.1</v>
      </c>
      <c r="M247" s="230"/>
      <c r="N247" s="230">
        <v>30.75</v>
      </c>
      <c r="O247" s="230">
        <v>27.45</v>
      </c>
      <c r="P247" s="230">
        <v>0</v>
      </c>
    </row>
    <row r="248" spans="1:16">
      <c r="A248" s="229">
        <v>0.47796296296288998</v>
      </c>
      <c r="B248" s="230">
        <v>9700</v>
      </c>
      <c r="C248" s="230">
        <v>39.25</v>
      </c>
      <c r="D248" s="111"/>
      <c r="E248" s="230">
        <v>34.25</v>
      </c>
      <c r="F248" s="230">
        <v>41.86</v>
      </c>
      <c r="G248" s="230">
        <v>362.2</v>
      </c>
      <c r="H248" s="230">
        <v>35.61</v>
      </c>
      <c r="I248" s="230">
        <v>34.549999999999997</v>
      </c>
      <c r="J248" s="230">
        <v>103.45</v>
      </c>
      <c r="K248" s="230">
        <v>29.15</v>
      </c>
      <c r="L248" s="230">
        <v>27.1</v>
      </c>
      <c r="M248" s="230"/>
      <c r="N248" s="230">
        <v>30.65</v>
      </c>
      <c r="O248" s="230">
        <v>27.5</v>
      </c>
      <c r="P248" s="230">
        <v>0</v>
      </c>
    </row>
    <row r="249" spans="1:16">
      <c r="A249" s="229">
        <v>0.47807870370363098</v>
      </c>
      <c r="B249" s="230">
        <v>9710</v>
      </c>
      <c r="C249" s="230">
        <v>39.31</v>
      </c>
      <c r="D249" s="111"/>
      <c r="E249" s="230">
        <v>34.270000000000003</v>
      </c>
      <c r="F249" s="230">
        <v>42.24</v>
      </c>
      <c r="G249" s="230">
        <v>360.2</v>
      </c>
      <c r="H249" s="230">
        <v>35.659999999999997</v>
      </c>
      <c r="I249" s="230">
        <v>34.57</v>
      </c>
      <c r="J249" s="230">
        <v>102.3</v>
      </c>
      <c r="K249" s="230">
        <v>29.2</v>
      </c>
      <c r="L249" s="230">
        <v>27.1</v>
      </c>
      <c r="M249" s="230"/>
      <c r="N249" s="230">
        <v>30.5</v>
      </c>
      <c r="O249" s="230">
        <v>27.55</v>
      </c>
      <c r="P249" s="230">
        <v>0</v>
      </c>
    </row>
    <row r="250" spans="1:16">
      <c r="A250" s="229">
        <v>0.47819444444437198</v>
      </c>
      <c r="B250" s="230">
        <v>9720</v>
      </c>
      <c r="C250" s="230">
        <v>39.33</v>
      </c>
      <c r="D250" s="111"/>
      <c r="E250" s="230">
        <v>34.25</v>
      </c>
      <c r="F250" s="230">
        <v>42.27</v>
      </c>
      <c r="G250" s="230">
        <v>359.9</v>
      </c>
      <c r="H250" s="230">
        <v>35.57</v>
      </c>
      <c r="I250" s="230">
        <v>34.57</v>
      </c>
      <c r="J250" s="230">
        <v>102.8</v>
      </c>
      <c r="K250" s="230">
        <v>28.95</v>
      </c>
      <c r="L250" s="230">
        <v>27.05</v>
      </c>
      <c r="M250" s="230"/>
      <c r="N250" s="230">
        <v>30.5</v>
      </c>
      <c r="O250" s="230">
        <v>27.35</v>
      </c>
      <c r="P250" s="230">
        <v>0</v>
      </c>
    </row>
    <row r="251" spans="1:16">
      <c r="A251" s="229">
        <v>0.47831018518511198</v>
      </c>
      <c r="B251" s="230">
        <v>9730</v>
      </c>
      <c r="C251" s="230">
        <v>39.380000000000003</v>
      </c>
      <c r="D251" s="111"/>
      <c r="E251" s="230">
        <v>34.26</v>
      </c>
      <c r="F251" s="230">
        <v>42.21</v>
      </c>
      <c r="G251" s="230">
        <v>360.9</v>
      </c>
      <c r="H251" s="230">
        <v>35.630000000000003</v>
      </c>
      <c r="I251" s="230">
        <v>34.590000000000003</v>
      </c>
      <c r="J251" s="230">
        <v>102.35</v>
      </c>
      <c r="K251" s="230">
        <v>28.8</v>
      </c>
      <c r="L251" s="230">
        <v>27.05</v>
      </c>
      <c r="M251" s="230"/>
      <c r="N251" s="230">
        <v>30.35</v>
      </c>
      <c r="O251" s="230">
        <v>26.95</v>
      </c>
      <c r="P251" s="230">
        <v>0</v>
      </c>
    </row>
    <row r="252" spans="1:16">
      <c r="A252" s="229">
        <v>0.47842592592585298</v>
      </c>
      <c r="B252" s="230">
        <v>9740</v>
      </c>
      <c r="C252" s="230">
        <v>39.17</v>
      </c>
      <c r="D252" s="111"/>
      <c r="E252" s="230">
        <v>34.25</v>
      </c>
      <c r="F252" s="230">
        <v>41.89</v>
      </c>
      <c r="G252" s="230">
        <v>359.6</v>
      </c>
      <c r="H252" s="230">
        <v>35.6</v>
      </c>
      <c r="I252" s="230">
        <v>34.58</v>
      </c>
      <c r="J252" s="230">
        <v>101.85</v>
      </c>
      <c r="K252" s="230">
        <v>28.65</v>
      </c>
      <c r="L252" s="230">
        <v>27</v>
      </c>
      <c r="M252" s="230"/>
      <c r="N252" s="230">
        <v>30.9</v>
      </c>
      <c r="O252" s="230">
        <v>26.8</v>
      </c>
      <c r="P252" s="230">
        <v>0</v>
      </c>
    </row>
    <row r="253" spans="1:16">
      <c r="A253" s="229">
        <v>0.47854166666659398</v>
      </c>
      <c r="B253" s="230">
        <v>9750</v>
      </c>
      <c r="C253" s="230">
        <v>39.28</v>
      </c>
      <c r="D253" s="111"/>
      <c r="E253" s="230">
        <v>34.25</v>
      </c>
      <c r="F253" s="230">
        <v>41.93</v>
      </c>
      <c r="G253" s="230">
        <v>358.8</v>
      </c>
      <c r="H253" s="230">
        <v>35.619999999999997</v>
      </c>
      <c r="I253" s="230">
        <v>34.58</v>
      </c>
      <c r="J253" s="230">
        <v>101.35</v>
      </c>
      <c r="K253" s="230">
        <v>28.55</v>
      </c>
      <c r="L253" s="230">
        <v>27</v>
      </c>
      <c r="M253" s="230"/>
      <c r="N253" s="230">
        <v>30.95</v>
      </c>
      <c r="O253" s="230">
        <v>26.7</v>
      </c>
      <c r="P253" s="230">
        <v>0</v>
      </c>
    </row>
    <row r="254" spans="1:16">
      <c r="A254" s="229">
        <v>0.47865740740733398</v>
      </c>
      <c r="B254" s="230">
        <v>9760</v>
      </c>
      <c r="C254" s="230">
        <v>39.33</v>
      </c>
      <c r="D254" s="111"/>
      <c r="E254" s="230">
        <v>34.25</v>
      </c>
      <c r="F254" s="230">
        <v>42.32</v>
      </c>
      <c r="G254" s="230">
        <v>359</v>
      </c>
      <c r="H254" s="230">
        <v>35.590000000000003</v>
      </c>
      <c r="I254" s="230">
        <v>34.6</v>
      </c>
      <c r="J254" s="230">
        <v>101</v>
      </c>
      <c r="K254" s="230">
        <v>28.35</v>
      </c>
      <c r="L254" s="230">
        <v>27</v>
      </c>
      <c r="M254" s="230"/>
      <c r="N254" s="230">
        <v>31</v>
      </c>
      <c r="O254" s="230">
        <v>26.6</v>
      </c>
      <c r="P254" s="230">
        <v>0</v>
      </c>
    </row>
    <row r="255" spans="1:16">
      <c r="A255" s="229">
        <v>0.47877314814807498</v>
      </c>
      <c r="B255" s="230">
        <v>9770</v>
      </c>
      <c r="C255" s="230">
        <v>39.06</v>
      </c>
      <c r="D255" s="111"/>
      <c r="E255" s="230">
        <v>34.24</v>
      </c>
      <c r="F255" s="230">
        <v>42.32</v>
      </c>
      <c r="G255" s="230">
        <v>358.4</v>
      </c>
      <c r="H255" s="230">
        <v>35.630000000000003</v>
      </c>
      <c r="I255" s="230">
        <v>34.6</v>
      </c>
      <c r="J255" s="230">
        <v>101.4</v>
      </c>
      <c r="K255" s="230">
        <v>28.25</v>
      </c>
      <c r="L255" s="230">
        <v>27</v>
      </c>
      <c r="M255" s="230"/>
      <c r="N255" s="230">
        <v>30.7</v>
      </c>
      <c r="O255" s="230">
        <v>26.7</v>
      </c>
      <c r="P255" s="230">
        <v>0</v>
      </c>
    </row>
    <row r="256" spans="1:16">
      <c r="A256" s="229">
        <v>0.47888888888881598</v>
      </c>
      <c r="B256" s="230">
        <v>9780</v>
      </c>
      <c r="C256" s="230">
        <v>36.78</v>
      </c>
      <c r="D256" s="111"/>
      <c r="E256" s="230">
        <v>34.25</v>
      </c>
      <c r="F256" s="230">
        <v>42.28</v>
      </c>
      <c r="G256" s="230">
        <v>360.4</v>
      </c>
      <c r="H256" s="230">
        <v>35.659999999999997</v>
      </c>
      <c r="I256" s="230">
        <v>34.6</v>
      </c>
      <c r="J256" s="230">
        <v>101.35</v>
      </c>
      <c r="K256" s="230">
        <v>28.2</v>
      </c>
      <c r="L256" s="230">
        <v>27</v>
      </c>
      <c r="M256" s="230"/>
      <c r="N256" s="230">
        <v>31.05</v>
      </c>
      <c r="O256" s="230">
        <v>26.7</v>
      </c>
      <c r="P256" s="230">
        <v>0</v>
      </c>
    </row>
    <row r="257" spans="1:16">
      <c r="A257" s="229">
        <v>0.47900462962955598</v>
      </c>
      <c r="B257" s="230">
        <v>9790</v>
      </c>
      <c r="C257" s="230">
        <v>37.31</v>
      </c>
      <c r="D257" s="111"/>
      <c r="E257" s="230">
        <v>34.24</v>
      </c>
      <c r="F257" s="230">
        <v>41.91</v>
      </c>
      <c r="G257" s="230">
        <v>358.7</v>
      </c>
      <c r="H257" s="230">
        <v>35.67</v>
      </c>
      <c r="I257" s="230">
        <v>34.58</v>
      </c>
      <c r="J257" s="230">
        <v>100.75</v>
      </c>
      <c r="K257" s="230">
        <v>28.1</v>
      </c>
      <c r="L257" s="230">
        <v>27</v>
      </c>
      <c r="M257" s="230"/>
      <c r="N257" s="230">
        <v>31</v>
      </c>
      <c r="O257" s="230">
        <v>26.7</v>
      </c>
      <c r="P257" s="230">
        <v>0</v>
      </c>
    </row>
    <row r="258" spans="1:16">
      <c r="A258" s="229">
        <v>0.47912037037029698</v>
      </c>
      <c r="B258" s="230">
        <v>9800</v>
      </c>
      <c r="C258" s="230">
        <v>37.659999999999997</v>
      </c>
      <c r="D258" s="111"/>
      <c r="E258" s="230">
        <v>34.22</v>
      </c>
      <c r="F258" s="230">
        <v>41.99</v>
      </c>
      <c r="G258" s="230">
        <v>361.2</v>
      </c>
      <c r="H258" s="230">
        <v>35.65</v>
      </c>
      <c r="I258" s="230">
        <v>34.53</v>
      </c>
      <c r="J258" s="230">
        <v>100.95</v>
      </c>
      <c r="K258" s="230">
        <v>28.05</v>
      </c>
      <c r="L258" s="230">
        <v>27</v>
      </c>
      <c r="M258" s="230"/>
      <c r="N258" s="230">
        <v>30.75</v>
      </c>
      <c r="O258" s="230">
        <v>26.75</v>
      </c>
      <c r="P258" s="230">
        <v>0</v>
      </c>
    </row>
    <row r="259" spans="1:16">
      <c r="A259" s="229">
        <v>0.47923611111103798</v>
      </c>
      <c r="B259" s="230">
        <v>9810</v>
      </c>
      <c r="C259" s="230">
        <v>37.94</v>
      </c>
      <c r="D259" s="111"/>
      <c r="E259" s="230">
        <v>34.229999999999997</v>
      </c>
      <c r="F259" s="230">
        <v>42.27</v>
      </c>
      <c r="G259" s="230">
        <v>360.2</v>
      </c>
      <c r="H259" s="230">
        <v>35.64</v>
      </c>
      <c r="I259" s="230">
        <v>34.56</v>
      </c>
      <c r="J259" s="230">
        <v>101.45</v>
      </c>
      <c r="K259" s="230">
        <v>28</v>
      </c>
      <c r="L259" s="230">
        <v>27</v>
      </c>
      <c r="M259" s="230"/>
      <c r="N259" s="230">
        <v>30.9</v>
      </c>
      <c r="O259" s="230">
        <v>26.75</v>
      </c>
      <c r="P259" s="230">
        <v>0</v>
      </c>
    </row>
    <row r="260" spans="1:16">
      <c r="A260" s="229">
        <v>0.47935185185177798</v>
      </c>
      <c r="B260" s="230">
        <v>9820</v>
      </c>
      <c r="C260" s="230">
        <v>38.17</v>
      </c>
      <c r="D260" s="111"/>
      <c r="E260" s="230">
        <v>34.22</v>
      </c>
      <c r="F260" s="230">
        <v>42.13</v>
      </c>
      <c r="G260" s="230">
        <v>361.8</v>
      </c>
      <c r="H260" s="230">
        <v>35.630000000000003</v>
      </c>
      <c r="I260" s="230">
        <v>34.57</v>
      </c>
      <c r="J260" s="230">
        <v>101.3</v>
      </c>
      <c r="K260" s="230">
        <v>27.95</v>
      </c>
      <c r="L260" s="230">
        <v>27</v>
      </c>
      <c r="M260" s="230"/>
      <c r="N260" s="230">
        <v>30.9</v>
      </c>
      <c r="O260" s="230">
        <v>26.7</v>
      </c>
      <c r="P260" s="230">
        <v>0</v>
      </c>
    </row>
    <row r="261" spans="1:16">
      <c r="A261" s="229">
        <v>0.47946759259251898</v>
      </c>
      <c r="B261" s="230">
        <v>9830</v>
      </c>
      <c r="C261" s="230">
        <v>38.28</v>
      </c>
      <c r="D261" s="111"/>
      <c r="E261" s="230">
        <v>34.200000000000003</v>
      </c>
      <c r="F261" s="230">
        <v>42.32</v>
      </c>
      <c r="G261" s="230">
        <v>359.2</v>
      </c>
      <c r="H261" s="230">
        <v>35.630000000000003</v>
      </c>
      <c r="I261" s="230">
        <v>34.53</v>
      </c>
      <c r="J261" s="230">
        <v>100.55</v>
      </c>
      <c r="K261" s="230">
        <v>27.9</v>
      </c>
      <c r="L261" s="230">
        <v>27</v>
      </c>
      <c r="M261" s="230"/>
      <c r="N261" s="230">
        <v>30.8</v>
      </c>
      <c r="O261" s="230">
        <v>26.8</v>
      </c>
      <c r="P261" s="230">
        <v>0</v>
      </c>
    </row>
    <row r="262" spans="1:16">
      <c r="A262" s="229">
        <v>0.47958333333325998</v>
      </c>
      <c r="B262" s="230">
        <v>9840</v>
      </c>
      <c r="C262" s="230">
        <v>38.369999999999997</v>
      </c>
      <c r="D262" s="111"/>
      <c r="E262" s="230">
        <v>34.21</v>
      </c>
      <c r="F262" s="230">
        <v>42.68</v>
      </c>
      <c r="G262" s="230">
        <v>361</v>
      </c>
      <c r="H262" s="230">
        <v>35.64</v>
      </c>
      <c r="I262" s="230">
        <v>34.549999999999997</v>
      </c>
      <c r="J262" s="230">
        <v>100.95</v>
      </c>
      <c r="K262" s="230">
        <v>27.8</v>
      </c>
      <c r="L262" s="230">
        <v>27</v>
      </c>
      <c r="M262" s="230"/>
      <c r="N262" s="230">
        <v>30.85</v>
      </c>
      <c r="O262" s="230">
        <v>26.75</v>
      </c>
      <c r="P262" s="230">
        <v>0</v>
      </c>
    </row>
    <row r="263" spans="1:16">
      <c r="A263" s="229">
        <v>0.47969907407399998</v>
      </c>
      <c r="B263" s="230">
        <v>9850</v>
      </c>
      <c r="C263" s="230">
        <v>38.4</v>
      </c>
      <c r="D263" s="111"/>
      <c r="E263" s="230">
        <v>34.200000000000003</v>
      </c>
      <c r="F263" s="230">
        <v>42.37</v>
      </c>
      <c r="G263" s="230">
        <v>361</v>
      </c>
      <c r="H263" s="230">
        <v>35.65</v>
      </c>
      <c r="I263" s="230">
        <v>34.53</v>
      </c>
      <c r="J263" s="230">
        <v>101.6</v>
      </c>
      <c r="K263" s="230">
        <v>27.75</v>
      </c>
      <c r="L263" s="230">
        <v>27</v>
      </c>
      <c r="M263" s="230"/>
      <c r="N263" s="230">
        <v>30.65</v>
      </c>
      <c r="O263" s="230">
        <v>26.7</v>
      </c>
      <c r="P263" s="230">
        <v>0</v>
      </c>
    </row>
    <row r="264" spans="1:16">
      <c r="A264" s="229">
        <v>0.47981481481474098</v>
      </c>
      <c r="B264" s="230">
        <v>9860</v>
      </c>
      <c r="C264" s="230">
        <v>38.44</v>
      </c>
      <c r="D264" s="111"/>
      <c r="E264" s="230">
        <v>34.19</v>
      </c>
      <c r="F264" s="230">
        <v>42.13</v>
      </c>
      <c r="G264" s="230">
        <v>359.9</v>
      </c>
      <c r="H264" s="230">
        <v>35.630000000000003</v>
      </c>
      <c r="I264" s="230">
        <v>34.54</v>
      </c>
      <c r="J264" s="230">
        <v>101.55</v>
      </c>
      <c r="K264" s="230">
        <v>27.7</v>
      </c>
      <c r="L264" s="230">
        <v>27</v>
      </c>
      <c r="M264" s="230"/>
      <c r="N264" s="230">
        <v>30.6</v>
      </c>
      <c r="O264" s="230">
        <v>26.7</v>
      </c>
      <c r="P264" s="230">
        <v>0</v>
      </c>
    </row>
    <row r="265" spans="1:16">
      <c r="A265" s="229">
        <v>0.47993055555548197</v>
      </c>
      <c r="B265" s="230">
        <v>9870</v>
      </c>
      <c r="C265" s="230">
        <v>38.44</v>
      </c>
      <c r="D265" s="111"/>
      <c r="E265" s="230">
        <v>34.18</v>
      </c>
      <c r="F265" s="230">
        <v>42.25</v>
      </c>
      <c r="G265" s="230">
        <v>356.7</v>
      </c>
      <c r="H265" s="230">
        <v>35.57</v>
      </c>
      <c r="I265" s="230">
        <v>34.520000000000003</v>
      </c>
      <c r="J265" s="230">
        <v>103.2</v>
      </c>
      <c r="K265" s="230">
        <v>27.7</v>
      </c>
      <c r="L265" s="230">
        <v>27</v>
      </c>
      <c r="M265" s="230"/>
      <c r="N265" s="230">
        <v>30.65</v>
      </c>
      <c r="O265" s="230">
        <v>26.75</v>
      </c>
      <c r="P265" s="230">
        <v>0</v>
      </c>
    </row>
    <row r="266" spans="1:16">
      <c r="A266" s="229">
        <v>0.48004629629622197</v>
      </c>
      <c r="B266" s="230">
        <v>9880</v>
      </c>
      <c r="C266" s="230">
        <v>38.409999999999997</v>
      </c>
      <c r="D266" s="111"/>
      <c r="E266" s="230">
        <v>34.17</v>
      </c>
      <c r="F266" s="230">
        <v>42.26</v>
      </c>
      <c r="G266" s="230">
        <v>360.5</v>
      </c>
      <c r="H266" s="230">
        <v>35.6</v>
      </c>
      <c r="I266" s="230">
        <v>34.54</v>
      </c>
      <c r="J266" s="230">
        <v>102.05</v>
      </c>
      <c r="K266" s="230">
        <v>27.65</v>
      </c>
      <c r="L266" s="230">
        <v>27</v>
      </c>
      <c r="M266" s="230"/>
      <c r="N266" s="230">
        <v>30.9</v>
      </c>
      <c r="O266" s="230">
        <v>26.65</v>
      </c>
      <c r="P266" s="230">
        <v>0</v>
      </c>
    </row>
    <row r="267" spans="1:16">
      <c r="A267" s="229">
        <v>0.48016203703696297</v>
      </c>
      <c r="B267" s="230">
        <v>9890</v>
      </c>
      <c r="C267" s="230">
        <v>38.39</v>
      </c>
      <c r="D267" s="111"/>
      <c r="E267" s="230">
        <v>34.17</v>
      </c>
      <c r="F267" s="230">
        <v>42.64</v>
      </c>
      <c r="G267" s="230">
        <v>359.4</v>
      </c>
      <c r="H267" s="230">
        <v>35.67</v>
      </c>
      <c r="I267" s="230">
        <v>34.53</v>
      </c>
      <c r="J267" s="230">
        <v>101.9</v>
      </c>
      <c r="K267" s="230">
        <v>27.65</v>
      </c>
      <c r="L267" s="230">
        <v>27</v>
      </c>
      <c r="M267" s="230"/>
      <c r="N267" s="230">
        <v>30.75</v>
      </c>
      <c r="O267" s="230">
        <v>26.7</v>
      </c>
      <c r="P267" s="230">
        <v>0</v>
      </c>
    </row>
    <row r="268" spans="1:16">
      <c r="A268" s="229">
        <v>0.48027777777770397</v>
      </c>
      <c r="B268" s="230">
        <v>9900</v>
      </c>
      <c r="C268" s="230">
        <v>38.369999999999997</v>
      </c>
      <c r="D268" s="111"/>
      <c r="E268" s="230">
        <v>34.159999999999997</v>
      </c>
      <c r="F268" s="230">
        <v>42.75</v>
      </c>
      <c r="G268" s="230">
        <v>359.5</v>
      </c>
      <c r="H268" s="230">
        <v>35.65</v>
      </c>
      <c r="I268" s="230">
        <v>34.47</v>
      </c>
      <c r="J268" s="230">
        <v>102.6</v>
      </c>
      <c r="K268" s="230">
        <v>27.6</v>
      </c>
      <c r="L268" s="230">
        <v>27</v>
      </c>
      <c r="M268" s="230"/>
      <c r="N268" s="230">
        <v>30.65</v>
      </c>
      <c r="O268" s="230">
        <v>26.7</v>
      </c>
      <c r="P268" s="230">
        <v>0</v>
      </c>
    </row>
    <row r="269" spans="1:16">
      <c r="A269" s="229">
        <v>0.48039351851844397</v>
      </c>
      <c r="B269" s="230">
        <v>9910</v>
      </c>
      <c r="C269" s="230">
        <v>38.39</v>
      </c>
      <c r="D269" s="111"/>
      <c r="E269" s="230">
        <v>34.15</v>
      </c>
      <c r="F269" s="230">
        <v>42.78</v>
      </c>
      <c r="G269" s="230">
        <v>360.3</v>
      </c>
      <c r="H269" s="230">
        <v>35.61</v>
      </c>
      <c r="I269" s="230">
        <v>34.46</v>
      </c>
      <c r="J269" s="230">
        <v>102.95</v>
      </c>
      <c r="K269" s="230">
        <v>27.6</v>
      </c>
      <c r="L269" s="230">
        <v>26.95</v>
      </c>
      <c r="M269" s="230"/>
      <c r="N269" s="230">
        <v>30.85</v>
      </c>
      <c r="O269" s="230">
        <v>26.7</v>
      </c>
      <c r="P269" s="230">
        <v>0</v>
      </c>
    </row>
    <row r="270" spans="1:16">
      <c r="A270" s="229">
        <v>0.48050925925918497</v>
      </c>
      <c r="B270" s="230">
        <v>9920</v>
      </c>
      <c r="C270" s="230">
        <v>38.380000000000003</v>
      </c>
      <c r="D270" s="111"/>
      <c r="E270" s="230">
        <v>34.14</v>
      </c>
      <c r="F270" s="230">
        <v>43.07</v>
      </c>
      <c r="G270" s="230">
        <v>355.8</v>
      </c>
      <c r="H270" s="230">
        <v>35.630000000000003</v>
      </c>
      <c r="I270" s="230">
        <v>34.46</v>
      </c>
      <c r="J270" s="230">
        <v>102.6</v>
      </c>
      <c r="K270" s="230">
        <v>27.55</v>
      </c>
      <c r="L270" s="230">
        <v>27</v>
      </c>
      <c r="M270" s="230"/>
      <c r="N270" s="230">
        <v>30.65</v>
      </c>
      <c r="O270" s="230">
        <v>26.6</v>
      </c>
      <c r="P270" s="230">
        <v>0</v>
      </c>
    </row>
    <row r="271" spans="1:16">
      <c r="A271" s="229">
        <v>0.48062499999992597</v>
      </c>
      <c r="B271" s="230">
        <v>9930</v>
      </c>
      <c r="C271" s="230">
        <v>38.33</v>
      </c>
      <c r="D271" s="111"/>
      <c r="E271" s="230">
        <v>34.130000000000003</v>
      </c>
      <c r="F271" s="230">
        <v>42.87</v>
      </c>
      <c r="G271" s="230">
        <v>357.5</v>
      </c>
      <c r="H271" s="230">
        <v>35.68</v>
      </c>
      <c r="I271" s="230">
        <v>34.47</v>
      </c>
      <c r="J271" s="230">
        <v>103.1</v>
      </c>
      <c r="K271" s="230">
        <v>27.5</v>
      </c>
      <c r="L271" s="230">
        <v>26.95</v>
      </c>
      <c r="M271" s="230"/>
      <c r="N271" s="230">
        <v>30.6</v>
      </c>
      <c r="O271" s="230">
        <v>26.55</v>
      </c>
      <c r="P271" s="230">
        <v>0</v>
      </c>
    </row>
    <row r="272" spans="1:16">
      <c r="A272" s="229">
        <v>0.48074074074066597</v>
      </c>
      <c r="B272" s="230">
        <v>9940</v>
      </c>
      <c r="C272" s="230">
        <v>38.33</v>
      </c>
      <c r="D272" s="111"/>
      <c r="E272" s="230">
        <v>34.11</v>
      </c>
      <c r="F272" s="230">
        <v>42.61</v>
      </c>
      <c r="G272" s="230">
        <v>357.9</v>
      </c>
      <c r="H272" s="230">
        <v>35.659999999999997</v>
      </c>
      <c r="I272" s="230">
        <v>34.43</v>
      </c>
      <c r="J272" s="230">
        <v>101.6</v>
      </c>
      <c r="K272" s="230">
        <v>27.85</v>
      </c>
      <c r="L272" s="230">
        <v>26.95</v>
      </c>
      <c r="M272" s="230"/>
      <c r="N272" s="230">
        <v>30.75</v>
      </c>
      <c r="O272" s="230">
        <v>26.7</v>
      </c>
      <c r="P272" s="230">
        <v>0</v>
      </c>
    </row>
    <row r="273" spans="1:16">
      <c r="A273" s="229">
        <v>0.48085648148140703</v>
      </c>
      <c r="B273" s="230">
        <v>9950</v>
      </c>
      <c r="C273" s="230">
        <v>38.32</v>
      </c>
      <c r="D273" s="111"/>
      <c r="E273" s="230">
        <v>34.130000000000003</v>
      </c>
      <c r="F273" s="230">
        <v>42.5</v>
      </c>
      <c r="G273" s="230">
        <v>359.2</v>
      </c>
      <c r="H273" s="230">
        <v>35.64</v>
      </c>
      <c r="I273" s="230">
        <v>34.47</v>
      </c>
      <c r="J273" s="230">
        <v>103.6</v>
      </c>
      <c r="K273" s="230">
        <v>28.4</v>
      </c>
      <c r="L273" s="230">
        <v>26.95</v>
      </c>
      <c r="M273" s="230"/>
      <c r="N273" s="230">
        <v>30.45</v>
      </c>
      <c r="O273" s="230">
        <v>26.95</v>
      </c>
      <c r="P273" s="230">
        <v>0</v>
      </c>
    </row>
    <row r="274" spans="1:16">
      <c r="A274" s="229">
        <v>0.48097222222214803</v>
      </c>
      <c r="B274" s="230">
        <v>9960</v>
      </c>
      <c r="C274" s="230">
        <v>38.340000000000003</v>
      </c>
      <c r="D274" s="111"/>
      <c r="E274" s="230">
        <v>34.119999999999997</v>
      </c>
      <c r="F274" s="230">
        <v>42.3</v>
      </c>
      <c r="G274" s="230">
        <v>361.1</v>
      </c>
      <c r="H274" s="230">
        <v>35.74</v>
      </c>
      <c r="I274" s="230">
        <v>34.44</v>
      </c>
      <c r="J274" s="230">
        <v>101.7</v>
      </c>
      <c r="K274" s="230">
        <v>28.55</v>
      </c>
      <c r="L274" s="230">
        <v>27</v>
      </c>
      <c r="M274" s="230"/>
      <c r="N274" s="230">
        <v>30.5</v>
      </c>
      <c r="O274" s="230">
        <v>27.05</v>
      </c>
      <c r="P274" s="230">
        <v>0</v>
      </c>
    </row>
    <row r="275" spans="1:16">
      <c r="A275" s="229">
        <v>0.48108796296288803</v>
      </c>
      <c r="B275" s="230">
        <v>9970</v>
      </c>
      <c r="C275" s="230">
        <v>38.4</v>
      </c>
      <c r="D275" s="111"/>
      <c r="E275" s="230">
        <v>34.119999999999997</v>
      </c>
      <c r="F275" s="230">
        <v>42.19</v>
      </c>
      <c r="G275" s="230">
        <v>360.5</v>
      </c>
      <c r="H275" s="230">
        <v>35.68</v>
      </c>
      <c r="I275" s="230">
        <v>34.43</v>
      </c>
      <c r="J275" s="230">
        <v>102</v>
      </c>
      <c r="K275" s="230">
        <v>28.65</v>
      </c>
      <c r="L275" s="230">
        <v>27</v>
      </c>
      <c r="M275" s="230"/>
      <c r="N275" s="230">
        <v>30.65</v>
      </c>
      <c r="O275" s="230">
        <v>27.4</v>
      </c>
      <c r="P275" s="230">
        <v>0</v>
      </c>
    </row>
    <row r="276" spans="1:16">
      <c r="A276" s="229">
        <v>0.48120370370362903</v>
      </c>
      <c r="B276" s="230">
        <v>9980</v>
      </c>
      <c r="C276" s="230">
        <v>38.11</v>
      </c>
      <c r="D276" s="111"/>
      <c r="E276" s="230">
        <v>34.119999999999997</v>
      </c>
      <c r="F276" s="230">
        <v>42.21</v>
      </c>
      <c r="G276" s="230">
        <v>358.4</v>
      </c>
      <c r="H276" s="230">
        <v>35.65</v>
      </c>
      <c r="I276" s="230">
        <v>34.450000000000003</v>
      </c>
      <c r="J276" s="230">
        <v>102.05</v>
      </c>
      <c r="K276" s="230">
        <v>28.7</v>
      </c>
      <c r="L276" s="230">
        <v>27</v>
      </c>
      <c r="M276" s="230"/>
      <c r="N276" s="230">
        <v>30.6</v>
      </c>
      <c r="O276" s="230">
        <v>27.6</v>
      </c>
      <c r="P276" s="230">
        <v>0</v>
      </c>
    </row>
    <row r="277" spans="1:16">
      <c r="A277" s="229">
        <v>0.48131944444437003</v>
      </c>
      <c r="B277" s="230">
        <v>9990</v>
      </c>
      <c r="C277" s="230">
        <v>38.08</v>
      </c>
      <c r="D277" s="111"/>
      <c r="E277" s="230">
        <v>34.119999999999997</v>
      </c>
      <c r="F277" s="230">
        <v>42.18</v>
      </c>
      <c r="G277" s="230">
        <v>358.1</v>
      </c>
      <c r="H277" s="230">
        <v>35.700000000000003</v>
      </c>
      <c r="I277" s="230">
        <v>34.49</v>
      </c>
      <c r="J277" s="230">
        <v>104.1</v>
      </c>
      <c r="K277" s="230">
        <v>28.4</v>
      </c>
      <c r="L277" s="230">
        <v>27</v>
      </c>
      <c r="M277" s="230"/>
      <c r="N277" s="230">
        <v>30.9</v>
      </c>
      <c r="O277" s="230">
        <v>27.35</v>
      </c>
      <c r="P277" s="230">
        <v>0</v>
      </c>
    </row>
    <row r="278" spans="1:16">
      <c r="A278" s="229">
        <v>0.48143518518511003</v>
      </c>
      <c r="B278" s="230">
        <v>10000</v>
      </c>
      <c r="C278" s="230">
        <v>38.06</v>
      </c>
      <c r="D278" s="111"/>
      <c r="E278" s="230">
        <v>34.119999999999997</v>
      </c>
      <c r="F278" s="230">
        <v>42.05</v>
      </c>
      <c r="G278" s="230">
        <v>358.8</v>
      </c>
      <c r="H278" s="230">
        <v>35.67</v>
      </c>
      <c r="I278" s="230">
        <v>34.520000000000003</v>
      </c>
      <c r="J278" s="230">
        <v>104</v>
      </c>
      <c r="K278" s="230">
        <v>28.35</v>
      </c>
      <c r="L278" s="230">
        <v>27.05</v>
      </c>
      <c r="M278" s="230"/>
      <c r="N278" s="230">
        <v>30.45</v>
      </c>
      <c r="O278" s="230">
        <v>27.8</v>
      </c>
      <c r="P278" s="230">
        <v>0</v>
      </c>
    </row>
    <row r="279" spans="1:16">
      <c r="A279" s="229">
        <v>0.48155092592585103</v>
      </c>
      <c r="B279" s="230">
        <v>10010</v>
      </c>
      <c r="C279" s="230">
        <v>38.21</v>
      </c>
      <c r="D279" s="111"/>
      <c r="E279" s="230">
        <v>34.11</v>
      </c>
      <c r="F279" s="230">
        <v>42.12</v>
      </c>
      <c r="G279" s="230">
        <v>359.9</v>
      </c>
      <c r="H279" s="230">
        <v>35.72</v>
      </c>
      <c r="I279" s="230">
        <v>34.51</v>
      </c>
      <c r="J279" s="230">
        <v>104.85</v>
      </c>
      <c r="K279" s="230">
        <v>28.35</v>
      </c>
      <c r="L279" s="230">
        <v>27.05</v>
      </c>
      <c r="M279" s="230"/>
      <c r="N279" s="230">
        <v>30.45</v>
      </c>
      <c r="O279" s="230">
        <v>27.75</v>
      </c>
      <c r="P279" s="230">
        <v>0</v>
      </c>
    </row>
    <row r="280" spans="1:16">
      <c r="A280" s="229">
        <v>0.48166666666659202</v>
      </c>
      <c r="B280" s="230">
        <v>10020</v>
      </c>
      <c r="C280" s="230">
        <v>38.29</v>
      </c>
      <c r="D280" s="111"/>
      <c r="E280" s="230">
        <v>34.130000000000003</v>
      </c>
      <c r="F280" s="230">
        <v>42.28</v>
      </c>
      <c r="G280" s="230">
        <v>358.9</v>
      </c>
      <c r="H280" s="230">
        <v>35.69</v>
      </c>
      <c r="I280" s="230">
        <v>34.53</v>
      </c>
      <c r="J280" s="230">
        <v>104.35</v>
      </c>
      <c r="K280" s="230">
        <v>28.45</v>
      </c>
      <c r="L280" s="230">
        <v>27.05</v>
      </c>
      <c r="M280" s="230"/>
      <c r="N280" s="230">
        <v>30.5</v>
      </c>
      <c r="O280" s="230">
        <v>27.7</v>
      </c>
      <c r="P280" s="230">
        <v>0</v>
      </c>
    </row>
    <row r="281" spans="1:16">
      <c r="A281" s="229">
        <v>0.48178240740733203</v>
      </c>
      <c r="B281" s="230">
        <v>10030</v>
      </c>
      <c r="C281" s="230">
        <v>38.340000000000003</v>
      </c>
      <c r="D281" s="111"/>
      <c r="E281" s="230">
        <v>34.130000000000003</v>
      </c>
      <c r="F281" s="230">
        <v>42.33</v>
      </c>
      <c r="G281" s="230">
        <v>361.3</v>
      </c>
      <c r="H281" s="230">
        <v>35.67</v>
      </c>
      <c r="I281" s="230">
        <v>34.54</v>
      </c>
      <c r="J281" s="230">
        <v>103.8</v>
      </c>
      <c r="K281" s="230">
        <v>28.45</v>
      </c>
      <c r="L281" s="230">
        <v>27</v>
      </c>
      <c r="M281" s="230"/>
      <c r="N281" s="230">
        <v>30.55</v>
      </c>
      <c r="O281" s="230">
        <v>27.6</v>
      </c>
      <c r="P281" s="230">
        <v>0</v>
      </c>
    </row>
    <row r="282" spans="1:16">
      <c r="A282" s="229">
        <v>0.48189814814807302</v>
      </c>
      <c r="B282" s="230">
        <v>10040</v>
      </c>
      <c r="C282" s="230">
        <v>38.380000000000003</v>
      </c>
      <c r="D282" s="111"/>
      <c r="E282" s="230">
        <v>34.130000000000003</v>
      </c>
      <c r="F282" s="230">
        <v>42.28</v>
      </c>
      <c r="G282" s="230">
        <v>359.8</v>
      </c>
      <c r="H282" s="230">
        <v>35.659999999999997</v>
      </c>
      <c r="I282" s="230">
        <v>34.549999999999997</v>
      </c>
      <c r="J282" s="230">
        <v>104.9</v>
      </c>
      <c r="K282" s="230">
        <v>28.55</v>
      </c>
      <c r="L282" s="230">
        <v>27.05</v>
      </c>
      <c r="M282" s="230"/>
      <c r="N282" s="230">
        <v>30.8</v>
      </c>
      <c r="O282" s="230">
        <v>27.55</v>
      </c>
      <c r="P282" s="230">
        <v>0</v>
      </c>
    </row>
    <row r="283" spans="1:16">
      <c r="A283" s="229">
        <v>0.48201388888881402</v>
      </c>
      <c r="B283" s="230">
        <v>10050</v>
      </c>
      <c r="C283" s="230">
        <v>38.340000000000003</v>
      </c>
      <c r="D283" s="111"/>
      <c r="E283" s="230">
        <v>34.14</v>
      </c>
      <c r="F283" s="230">
        <v>42.13</v>
      </c>
      <c r="G283" s="230">
        <v>360.8</v>
      </c>
      <c r="H283" s="230">
        <v>35.68</v>
      </c>
      <c r="I283" s="230">
        <v>34.549999999999997</v>
      </c>
      <c r="J283" s="230">
        <v>104.75</v>
      </c>
      <c r="K283" s="230">
        <v>28.45</v>
      </c>
      <c r="L283" s="230">
        <v>27.05</v>
      </c>
      <c r="M283" s="230"/>
      <c r="N283" s="230">
        <v>30.55</v>
      </c>
      <c r="O283" s="230">
        <v>27.5</v>
      </c>
      <c r="P283" s="230">
        <v>0</v>
      </c>
    </row>
    <row r="284" spans="1:16">
      <c r="A284" s="229">
        <v>0.48212962962955402</v>
      </c>
      <c r="B284" s="230">
        <v>10060</v>
      </c>
      <c r="C284" s="230">
        <v>38.409999999999997</v>
      </c>
      <c r="D284" s="111"/>
      <c r="E284" s="230">
        <v>34.15</v>
      </c>
      <c r="F284" s="230">
        <v>42.18</v>
      </c>
      <c r="G284" s="230">
        <v>362.2</v>
      </c>
      <c r="H284" s="230">
        <v>35.659999999999997</v>
      </c>
      <c r="I284" s="230">
        <v>34.5</v>
      </c>
      <c r="J284" s="230">
        <v>104.8</v>
      </c>
      <c r="K284" s="230">
        <v>28.5</v>
      </c>
      <c r="L284" s="230">
        <v>27.05</v>
      </c>
      <c r="M284" s="230"/>
      <c r="N284" s="230">
        <v>30.85</v>
      </c>
      <c r="O284" s="230">
        <v>27.3</v>
      </c>
      <c r="P284" s="230">
        <v>0</v>
      </c>
    </row>
    <row r="285" spans="1:16">
      <c r="A285" s="229">
        <v>0.48224537037029502</v>
      </c>
      <c r="B285" s="230">
        <v>10070</v>
      </c>
      <c r="C285" s="230">
        <v>38.479999999999997</v>
      </c>
      <c r="D285" s="111"/>
      <c r="E285" s="230">
        <v>34.159999999999997</v>
      </c>
      <c r="F285" s="230">
        <v>42.11</v>
      </c>
      <c r="G285" s="230">
        <v>363.3</v>
      </c>
      <c r="H285" s="230">
        <v>35.71</v>
      </c>
      <c r="I285" s="230">
        <v>34.51</v>
      </c>
      <c r="J285" s="230">
        <v>104.5</v>
      </c>
      <c r="K285" s="230">
        <v>28.5</v>
      </c>
      <c r="L285" s="230">
        <v>27.05</v>
      </c>
      <c r="M285" s="230"/>
      <c r="N285" s="230">
        <v>30.55</v>
      </c>
      <c r="O285" s="230">
        <v>27.55</v>
      </c>
      <c r="P285" s="230">
        <v>0</v>
      </c>
    </row>
    <row r="286" spans="1:16">
      <c r="A286" s="229">
        <v>0.48236111111103702</v>
      </c>
      <c r="B286" s="230">
        <v>10080</v>
      </c>
      <c r="C286" s="230">
        <v>38.51</v>
      </c>
      <c r="D286" s="111"/>
      <c r="E286" s="230">
        <v>34.159999999999997</v>
      </c>
      <c r="F286" s="230">
        <v>42.48</v>
      </c>
      <c r="G286" s="230">
        <v>362.5</v>
      </c>
      <c r="H286" s="230">
        <v>35.67</v>
      </c>
      <c r="I286" s="230">
        <v>34.520000000000003</v>
      </c>
      <c r="J286" s="230">
        <v>104.4</v>
      </c>
      <c r="K286" s="230">
        <v>28.5</v>
      </c>
      <c r="L286" s="230">
        <v>27</v>
      </c>
      <c r="M286" s="230"/>
      <c r="N286" s="230">
        <v>30.55</v>
      </c>
      <c r="O286" s="230">
        <v>27.3</v>
      </c>
      <c r="P286" s="230">
        <v>0</v>
      </c>
    </row>
    <row r="287" spans="1:16">
      <c r="A287" s="229">
        <v>0.48247685185177602</v>
      </c>
      <c r="B287" s="230">
        <v>10090</v>
      </c>
      <c r="C287" s="230">
        <v>38.54</v>
      </c>
      <c r="D287" s="111"/>
      <c r="E287" s="230">
        <v>34.159999999999997</v>
      </c>
      <c r="F287" s="230">
        <v>42.33</v>
      </c>
      <c r="G287" s="230">
        <v>361.9</v>
      </c>
      <c r="H287" s="230">
        <v>35.64</v>
      </c>
      <c r="I287" s="230">
        <v>34.47</v>
      </c>
      <c r="J287" s="230">
        <v>104.25</v>
      </c>
      <c r="K287" s="230">
        <v>28.55</v>
      </c>
      <c r="L287" s="230">
        <v>27.1</v>
      </c>
      <c r="M287" s="230"/>
      <c r="N287" s="230">
        <v>30.7</v>
      </c>
      <c r="O287" s="230">
        <v>27.55</v>
      </c>
      <c r="P287" s="230">
        <v>0</v>
      </c>
    </row>
    <row r="288" spans="1:16">
      <c r="A288" s="229">
        <v>0.48259259259251802</v>
      </c>
      <c r="B288" s="230">
        <v>10100</v>
      </c>
      <c r="C288" s="230">
        <v>38.450000000000003</v>
      </c>
      <c r="D288" s="111"/>
      <c r="E288" s="230">
        <v>34.17</v>
      </c>
      <c r="F288" s="230">
        <v>42.48</v>
      </c>
      <c r="G288" s="230">
        <v>362</v>
      </c>
      <c r="H288" s="230">
        <v>35.64</v>
      </c>
      <c r="I288" s="230">
        <v>34.450000000000003</v>
      </c>
      <c r="J288" s="230">
        <v>104.7</v>
      </c>
      <c r="K288" s="230">
        <v>28.5</v>
      </c>
      <c r="L288" s="230">
        <v>27.05</v>
      </c>
      <c r="M288" s="230"/>
      <c r="N288" s="230">
        <v>30.5</v>
      </c>
      <c r="O288" s="230">
        <v>27.5</v>
      </c>
      <c r="P288" s="230">
        <v>0</v>
      </c>
    </row>
    <row r="289" spans="1:16">
      <c r="A289" s="229">
        <v>0.48270833333325802</v>
      </c>
      <c r="B289" s="230">
        <v>10110</v>
      </c>
      <c r="C289" s="230">
        <v>38.630000000000003</v>
      </c>
      <c r="D289" s="111"/>
      <c r="E289" s="230">
        <v>34.18</v>
      </c>
      <c r="F289" s="230">
        <v>42.47</v>
      </c>
      <c r="G289" s="230">
        <v>360.1</v>
      </c>
      <c r="H289" s="230">
        <v>35.630000000000003</v>
      </c>
      <c r="I289" s="230">
        <v>34.44</v>
      </c>
      <c r="J289" s="230">
        <v>104.25</v>
      </c>
      <c r="K289" s="230">
        <v>28.65</v>
      </c>
      <c r="L289" s="230">
        <v>27.1</v>
      </c>
      <c r="M289" s="230"/>
      <c r="N289" s="230">
        <v>30.55</v>
      </c>
      <c r="O289" s="230">
        <v>27.35</v>
      </c>
      <c r="P289" s="230">
        <v>0</v>
      </c>
    </row>
    <row r="290" spans="1:16">
      <c r="A290" s="229">
        <v>0.48282407407399902</v>
      </c>
      <c r="B290" s="230">
        <v>10120</v>
      </c>
      <c r="C290" s="230">
        <v>38.619999999999997</v>
      </c>
      <c r="D290" s="111"/>
      <c r="E290" s="230">
        <v>34.19</v>
      </c>
      <c r="F290" s="230">
        <v>42.48</v>
      </c>
      <c r="G290" s="230">
        <v>360.7</v>
      </c>
      <c r="H290" s="230">
        <v>35.700000000000003</v>
      </c>
      <c r="I290" s="230">
        <v>34.479999999999997</v>
      </c>
      <c r="J290" s="230">
        <v>104.8</v>
      </c>
      <c r="K290" s="230">
        <v>28.65</v>
      </c>
      <c r="L290" s="230">
        <v>27.1</v>
      </c>
      <c r="M290" s="230"/>
      <c r="N290" s="230">
        <v>30.6</v>
      </c>
      <c r="O290" s="230">
        <v>27.7</v>
      </c>
      <c r="P290" s="230">
        <v>0</v>
      </c>
    </row>
    <row r="291" spans="1:16">
      <c r="A291" s="229">
        <v>0.48293981481473902</v>
      </c>
      <c r="B291" s="230">
        <v>10130</v>
      </c>
      <c r="C291" s="230">
        <v>38.700000000000003</v>
      </c>
      <c r="D291" s="111"/>
      <c r="E291" s="230">
        <v>34.19</v>
      </c>
      <c r="F291" s="230">
        <v>42.59</v>
      </c>
      <c r="G291" s="230">
        <v>360.5</v>
      </c>
      <c r="H291" s="230">
        <v>35.67</v>
      </c>
      <c r="I291" s="230">
        <v>34.479999999999997</v>
      </c>
      <c r="J291" s="230">
        <v>104.8</v>
      </c>
      <c r="K291" s="230">
        <v>28.6</v>
      </c>
      <c r="L291" s="230">
        <v>27.1</v>
      </c>
      <c r="M291" s="230"/>
      <c r="N291" s="230">
        <v>30.5</v>
      </c>
      <c r="O291" s="230">
        <v>27.45</v>
      </c>
      <c r="P291" s="230">
        <v>0</v>
      </c>
    </row>
    <row r="292" spans="1:16">
      <c r="A292" s="229">
        <v>0.48305555555548102</v>
      </c>
      <c r="B292" s="230">
        <v>10140</v>
      </c>
      <c r="C292" s="230">
        <v>38.64</v>
      </c>
      <c r="D292" s="111"/>
      <c r="E292" s="230">
        <v>34.19</v>
      </c>
      <c r="F292" s="230">
        <v>42.56</v>
      </c>
      <c r="G292" s="230">
        <v>361</v>
      </c>
      <c r="H292" s="230">
        <v>35.61</v>
      </c>
      <c r="I292" s="230">
        <v>34.479999999999997</v>
      </c>
      <c r="J292" s="230">
        <v>104</v>
      </c>
      <c r="K292" s="230">
        <v>28.65</v>
      </c>
      <c r="L292" s="230">
        <v>27.1</v>
      </c>
      <c r="M292" s="230"/>
      <c r="N292" s="230">
        <v>30.5</v>
      </c>
      <c r="O292" s="230">
        <v>27.25</v>
      </c>
      <c r="P292" s="230">
        <v>0</v>
      </c>
    </row>
    <row r="293" spans="1:16">
      <c r="A293" s="229">
        <v>0.48317129629622002</v>
      </c>
      <c r="B293" s="230">
        <v>10150</v>
      </c>
      <c r="C293" s="230">
        <v>38.51</v>
      </c>
      <c r="D293" s="111"/>
      <c r="E293" s="230">
        <v>34.19</v>
      </c>
      <c r="F293" s="230">
        <v>42.61</v>
      </c>
      <c r="G293" s="230">
        <v>360.9</v>
      </c>
      <c r="H293" s="230">
        <v>35.64</v>
      </c>
      <c r="I293" s="230">
        <v>34.479999999999997</v>
      </c>
      <c r="J293" s="230">
        <v>102.85</v>
      </c>
      <c r="K293" s="230">
        <v>28.7</v>
      </c>
      <c r="L293" s="230">
        <v>27.1</v>
      </c>
      <c r="M293" s="230"/>
      <c r="N293" s="230">
        <v>30.4</v>
      </c>
      <c r="O293" s="230">
        <v>27.55</v>
      </c>
      <c r="P293" s="230">
        <v>0</v>
      </c>
    </row>
    <row r="294" spans="1:16">
      <c r="A294" s="229">
        <v>0.48328703703696202</v>
      </c>
      <c r="B294" s="230">
        <v>10160</v>
      </c>
      <c r="C294" s="230">
        <v>38.6</v>
      </c>
      <c r="D294" s="111"/>
      <c r="E294" s="230">
        <v>34.19</v>
      </c>
      <c r="F294" s="230">
        <v>42.43</v>
      </c>
      <c r="G294" s="230">
        <v>363.3</v>
      </c>
      <c r="H294" s="230">
        <v>35.64</v>
      </c>
      <c r="I294" s="230">
        <v>34.5</v>
      </c>
      <c r="J294" s="230">
        <v>103.75</v>
      </c>
      <c r="K294" s="230">
        <v>28.7</v>
      </c>
      <c r="L294" s="230">
        <v>27.1</v>
      </c>
      <c r="M294" s="230"/>
      <c r="N294" s="230">
        <v>30.6</v>
      </c>
      <c r="O294" s="230">
        <v>27.5</v>
      </c>
      <c r="P294" s="230">
        <v>0</v>
      </c>
    </row>
    <row r="295" spans="1:16">
      <c r="A295" s="229">
        <v>0.48340277777770202</v>
      </c>
      <c r="B295" s="230">
        <v>10170</v>
      </c>
      <c r="C295" s="230">
        <v>38.74</v>
      </c>
      <c r="D295" s="111"/>
      <c r="E295" s="230">
        <v>34.19</v>
      </c>
      <c r="F295" s="230">
        <v>42.55</v>
      </c>
      <c r="G295" s="230">
        <v>359.7</v>
      </c>
      <c r="H295" s="230">
        <v>35.68</v>
      </c>
      <c r="I295" s="230">
        <v>34.54</v>
      </c>
      <c r="J295" s="230">
        <v>103</v>
      </c>
      <c r="K295" s="230">
        <v>28.7</v>
      </c>
      <c r="L295" s="230">
        <v>27.1</v>
      </c>
      <c r="M295" s="230"/>
      <c r="N295" s="230">
        <v>30.6</v>
      </c>
      <c r="O295" s="230">
        <v>27.6</v>
      </c>
      <c r="P295" s="230">
        <v>0</v>
      </c>
    </row>
    <row r="296" spans="1:16">
      <c r="A296" s="229">
        <v>0.48351851851844302</v>
      </c>
      <c r="B296" s="230">
        <v>10180</v>
      </c>
      <c r="C296" s="230">
        <v>38.54</v>
      </c>
      <c r="D296" s="111"/>
      <c r="E296" s="230">
        <v>34.19</v>
      </c>
      <c r="F296" s="230">
        <v>42.81</v>
      </c>
      <c r="G296" s="230">
        <v>359</v>
      </c>
      <c r="H296" s="230">
        <v>35.729999999999997</v>
      </c>
      <c r="I296" s="230">
        <v>34.54</v>
      </c>
      <c r="J296" s="230">
        <v>102.95</v>
      </c>
      <c r="K296" s="230">
        <v>28.7</v>
      </c>
      <c r="L296" s="230">
        <v>27.1</v>
      </c>
      <c r="M296" s="230"/>
      <c r="N296" s="230">
        <v>30.6</v>
      </c>
      <c r="O296" s="230">
        <v>27.3</v>
      </c>
      <c r="P296" s="230">
        <v>0</v>
      </c>
    </row>
    <row r="297" spans="1:16">
      <c r="A297" s="229">
        <v>0.48363425925918302</v>
      </c>
      <c r="B297" s="230">
        <v>10190</v>
      </c>
      <c r="C297" s="230">
        <v>38.69</v>
      </c>
      <c r="D297" s="111"/>
      <c r="E297" s="230">
        <v>34.19</v>
      </c>
      <c r="F297" s="230">
        <v>42.61</v>
      </c>
      <c r="G297" s="230">
        <v>361.5</v>
      </c>
      <c r="H297" s="230">
        <v>35.64</v>
      </c>
      <c r="I297" s="230">
        <v>34.54</v>
      </c>
      <c r="J297" s="230">
        <v>103.85</v>
      </c>
      <c r="K297" s="230">
        <v>28.7</v>
      </c>
      <c r="L297" s="230">
        <v>27.1</v>
      </c>
      <c r="M297" s="230"/>
      <c r="N297" s="230">
        <v>30.6</v>
      </c>
      <c r="O297" s="230">
        <v>27.65</v>
      </c>
      <c r="P297" s="230">
        <v>0</v>
      </c>
    </row>
    <row r="298" spans="1:16">
      <c r="A298" s="229">
        <v>0.48374999999992502</v>
      </c>
      <c r="B298" s="230">
        <v>10200</v>
      </c>
      <c r="C298" s="230">
        <v>38.58</v>
      </c>
      <c r="D298" s="111"/>
      <c r="E298" s="230">
        <v>34.200000000000003</v>
      </c>
      <c r="F298" s="230">
        <v>42.5</v>
      </c>
      <c r="G298" s="230">
        <v>361</v>
      </c>
      <c r="H298" s="230">
        <v>35.64</v>
      </c>
      <c r="I298" s="230">
        <v>34.57</v>
      </c>
      <c r="J298" s="230">
        <v>103.65</v>
      </c>
      <c r="K298" s="230">
        <v>28.75</v>
      </c>
      <c r="L298" s="230">
        <v>27.1</v>
      </c>
      <c r="M298" s="230"/>
      <c r="N298" s="230">
        <v>30.3</v>
      </c>
      <c r="O298" s="230">
        <v>27.3</v>
      </c>
      <c r="P298" s="230">
        <v>0</v>
      </c>
    </row>
    <row r="299" spans="1:16">
      <c r="A299" s="229">
        <v>0.48386574074066402</v>
      </c>
      <c r="B299" s="230">
        <v>10210</v>
      </c>
      <c r="C299" s="230">
        <v>38.86</v>
      </c>
      <c r="D299" s="111"/>
      <c r="E299" s="230">
        <v>34.200000000000003</v>
      </c>
      <c r="F299" s="230">
        <v>42.53</v>
      </c>
      <c r="G299" s="230">
        <v>359.9</v>
      </c>
      <c r="H299" s="230">
        <v>35.659999999999997</v>
      </c>
      <c r="I299" s="230">
        <v>34.56</v>
      </c>
      <c r="J299" s="230">
        <v>103.15</v>
      </c>
      <c r="K299" s="230">
        <v>28.75</v>
      </c>
      <c r="L299" s="230">
        <v>27.1</v>
      </c>
      <c r="M299" s="230"/>
      <c r="N299" s="230">
        <v>30.45</v>
      </c>
      <c r="O299" s="230">
        <v>27.6</v>
      </c>
      <c r="P299" s="230">
        <v>0</v>
      </c>
    </row>
    <row r="300" spans="1:16">
      <c r="A300" s="229">
        <v>0.48398148148140602</v>
      </c>
      <c r="B300" s="230">
        <v>10220</v>
      </c>
      <c r="C300" s="230">
        <v>38.67</v>
      </c>
      <c r="D300" s="111"/>
      <c r="E300" s="230">
        <v>34.21</v>
      </c>
      <c r="F300" s="230">
        <v>42.44</v>
      </c>
      <c r="G300" s="230">
        <v>359.1</v>
      </c>
      <c r="H300" s="230">
        <v>35.71</v>
      </c>
      <c r="I300" s="230">
        <v>34.57</v>
      </c>
      <c r="J300" s="230">
        <v>103.7</v>
      </c>
      <c r="K300" s="230">
        <v>28.75</v>
      </c>
      <c r="L300" s="230">
        <v>27.1</v>
      </c>
      <c r="M300" s="230"/>
      <c r="N300" s="230">
        <v>30.35</v>
      </c>
      <c r="O300" s="230">
        <v>27.65</v>
      </c>
      <c r="P300" s="230">
        <v>0</v>
      </c>
    </row>
    <row r="301" spans="1:16">
      <c r="A301" s="229">
        <v>0.48409722222214602</v>
      </c>
      <c r="B301" s="230">
        <v>10230</v>
      </c>
      <c r="C301" s="230">
        <v>38.79</v>
      </c>
      <c r="D301" s="111"/>
      <c r="E301" s="230">
        <v>34.21</v>
      </c>
      <c r="F301" s="230">
        <v>42.62</v>
      </c>
      <c r="G301" s="230">
        <v>360.3</v>
      </c>
      <c r="H301" s="230">
        <v>35.69</v>
      </c>
      <c r="I301" s="230">
        <v>34.57</v>
      </c>
      <c r="J301" s="230">
        <v>103.9</v>
      </c>
      <c r="K301" s="230">
        <v>28.75</v>
      </c>
      <c r="L301" s="230">
        <v>27.1</v>
      </c>
      <c r="M301" s="230"/>
      <c r="N301" s="230">
        <v>30.55</v>
      </c>
      <c r="O301" s="230">
        <v>27.8</v>
      </c>
      <c r="P301" s="230">
        <v>0</v>
      </c>
    </row>
    <row r="302" spans="1:16">
      <c r="A302" s="229">
        <v>0.48421296296288702</v>
      </c>
      <c r="B302" s="230">
        <v>10240</v>
      </c>
      <c r="C302" s="230">
        <v>38.61</v>
      </c>
      <c r="D302" s="111"/>
      <c r="E302" s="230">
        <v>34.22</v>
      </c>
      <c r="F302" s="230">
        <v>43</v>
      </c>
      <c r="G302" s="230">
        <v>361.9</v>
      </c>
      <c r="H302" s="230">
        <v>35.67</v>
      </c>
      <c r="I302" s="230">
        <v>34.590000000000003</v>
      </c>
      <c r="J302" s="230">
        <v>103.3</v>
      </c>
      <c r="K302" s="230">
        <v>28.75</v>
      </c>
      <c r="L302" s="230">
        <v>27.1</v>
      </c>
      <c r="M302" s="230"/>
      <c r="N302" s="230">
        <v>30.95</v>
      </c>
      <c r="O302" s="230">
        <v>27.4</v>
      </c>
      <c r="P302" s="230">
        <v>0</v>
      </c>
    </row>
    <row r="303" spans="1:16">
      <c r="A303" s="229">
        <v>0.48432870370362702</v>
      </c>
      <c r="B303" s="230">
        <v>10250</v>
      </c>
      <c r="C303" s="230">
        <v>38.869999999999997</v>
      </c>
      <c r="D303" s="111"/>
      <c r="E303" s="230">
        <v>34.24</v>
      </c>
      <c r="F303" s="230">
        <v>42.59</v>
      </c>
      <c r="G303" s="230">
        <v>363.8</v>
      </c>
      <c r="H303" s="230">
        <v>35.700000000000003</v>
      </c>
      <c r="I303" s="230">
        <v>34.58</v>
      </c>
      <c r="J303" s="230">
        <v>104.35</v>
      </c>
      <c r="K303" s="230">
        <v>28.85</v>
      </c>
      <c r="L303" s="230">
        <v>27.1</v>
      </c>
      <c r="M303" s="230"/>
      <c r="N303" s="230">
        <v>30.8</v>
      </c>
      <c r="O303" s="230">
        <v>27.75</v>
      </c>
      <c r="P303" s="230">
        <v>0</v>
      </c>
    </row>
    <row r="304" spans="1:16">
      <c r="A304" s="229">
        <v>0.48444444444436902</v>
      </c>
      <c r="B304" s="230">
        <v>10260</v>
      </c>
      <c r="C304" s="230">
        <v>38.9</v>
      </c>
      <c r="D304" s="111"/>
      <c r="E304" s="230">
        <v>34.229999999999997</v>
      </c>
      <c r="F304" s="230">
        <v>42.58</v>
      </c>
      <c r="G304" s="230">
        <v>360.7</v>
      </c>
      <c r="H304" s="230">
        <v>35.71</v>
      </c>
      <c r="I304" s="230">
        <v>34.53</v>
      </c>
      <c r="J304" s="230">
        <v>103.95</v>
      </c>
      <c r="K304" s="230">
        <v>28.8</v>
      </c>
      <c r="L304" s="230">
        <v>27.15</v>
      </c>
      <c r="M304" s="230"/>
      <c r="N304" s="230">
        <v>30.6</v>
      </c>
      <c r="O304" s="230">
        <v>27.4</v>
      </c>
      <c r="P304" s="230">
        <v>0</v>
      </c>
    </row>
    <row r="305" spans="1:16">
      <c r="A305" s="229">
        <v>0.48456018518510802</v>
      </c>
      <c r="B305" s="230">
        <v>10270</v>
      </c>
      <c r="C305" s="230">
        <v>38.909999999999997</v>
      </c>
      <c r="D305" s="111"/>
      <c r="E305" s="230">
        <v>34.229999999999997</v>
      </c>
      <c r="F305" s="230">
        <v>41.89</v>
      </c>
      <c r="G305" s="230">
        <v>362.4</v>
      </c>
      <c r="H305" s="230">
        <v>35.68</v>
      </c>
      <c r="I305" s="230">
        <v>34.49</v>
      </c>
      <c r="J305" s="230">
        <v>103.25</v>
      </c>
      <c r="K305" s="230">
        <v>28.75</v>
      </c>
      <c r="L305" s="230">
        <v>27.15</v>
      </c>
      <c r="M305" s="230"/>
      <c r="N305" s="230">
        <v>30.65</v>
      </c>
      <c r="O305" s="230">
        <v>27.3</v>
      </c>
      <c r="P305" s="230">
        <v>0</v>
      </c>
    </row>
    <row r="306" spans="1:16">
      <c r="A306" s="229">
        <v>0.48467592592585002</v>
      </c>
      <c r="B306" s="230">
        <v>10280</v>
      </c>
      <c r="C306" s="230">
        <v>39.03</v>
      </c>
      <c r="D306" s="111"/>
      <c r="E306" s="230">
        <v>34.24</v>
      </c>
      <c r="F306" s="230">
        <v>42.12</v>
      </c>
      <c r="G306" s="230">
        <v>361.3</v>
      </c>
      <c r="H306" s="230">
        <v>35.69</v>
      </c>
      <c r="I306" s="230">
        <v>34.520000000000003</v>
      </c>
      <c r="J306" s="230">
        <v>103.55</v>
      </c>
      <c r="K306" s="230">
        <v>28.8</v>
      </c>
      <c r="L306" s="230">
        <v>27.1</v>
      </c>
      <c r="M306" s="230"/>
      <c r="N306" s="230">
        <v>30.45</v>
      </c>
      <c r="O306" s="230">
        <v>27.65</v>
      </c>
      <c r="P306" s="230">
        <v>0</v>
      </c>
    </row>
    <row r="307" spans="1:16">
      <c r="A307" s="229">
        <v>0.48479166666659002</v>
      </c>
      <c r="B307" s="230">
        <v>10290</v>
      </c>
      <c r="C307" s="230">
        <v>39.01</v>
      </c>
      <c r="D307" s="111"/>
      <c r="E307" s="230">
        <v>34.26</v>
      </c>
      <c r="F307" s="230">
        <v>42.3</v>
      </c>
      <c r="G307" s="230">
        <v>360.3</v>
      </c>
      <c r="H307" s="230">
        <v>35.65</v>
      </c>
      <c r="I307" s="230">
        <v>34.520000000000003</v>
      </c>
      <c r="J307" s="230">
        <v>103.45</v>
      </c>
      <c r="K307" s="230">
        <v>28.85</v>
      </c>
      <c r="L307" s="230">
        <v>27.15</v>
      </c>
      <c r="M307" s="230"/>
      <c r="N307" s="230">
        <v>30.7</v>
      </c>
      <c r="O307" s="230">
        <v>27.55</v>
      </c>
      <c r="P307" s="230">
        <v>0</v>
      </c>
    </row>
    <row r="308" spans="1:16">
      <c r="A308" s="229">
        <v>0.48490740740733101</v>
      </c>
      <c r="B308" s="230">
        <v>10300</v>
      </c>
      <c r="C308" s="230">
        <v>38.99</v>
      </c>
      <c r="D308" s="111"/>
      <c r="E308" s="230">
        <v>34.26</v>
      </c>
      <c r="F308" s="230">
        <v>42.22</v>
      </c>
      <c r="G308" s="230">
        <v>362.8</v>
      </c>
      <c r="H308" s="230">
        <v>35.74</v>
      </c>
      <c r="I308" s="230">
        <v>34.56</v>
      </c>
      <c r="J308" s="230">
        <v>103.3</v>
      </c>
      <c r="K308" s="230">
        <v>28.9</v>
      </c>
      <c r="L308" s="230">
        <v>27.15</v>
      </c>
      <c r="M308" s="230"/>
      <c r="N308" s="230">
        <v>30.5</v>
      </c>
      <c r="O308" s="230">
        <v>27.8</v>
      </c>
      <c r="P308" s="230">
        <v>0</v>
      </c>
    </row>
    <row r="309" spans="1:16">
      <c r="A309" s="229">
        <v>0.48502314814807101</v>
      </c>
      <c r="B309" s="230">
        <v>10310</v>
      </c>
      <c r="C309" s="230">
        <v>38.909999999999997</v>
      </c>
      <c r="D309" s="111"/>
      <c r="E309" s="230">
        <v>34.229999999999997</v>
      </c>
      <c r="F309" s="230">
        <v>42.64</v>
      </c>
      <c r="G309" s="230">
        <v>361.1</v>
      </c>
      <c r="H309" s="230">
        <v>35.729999999999997</v>
      </c>
      <c r="I309" s="230">
        <v>34.54</v>
      </c>
      <c r="J309" s="230">
        <v>103.45</v>
      </c>
      <c r="K309" s="230">
        <v>28.65</v>
      </c>
      <c r="L309" s="230">
        <v>27.15</v>
      </c>
      <c r="M309" s="230"/>
      <c r="N309" s="230">
        <v>30.35</v>
      </c>
      <c r="O309" s="230">
        <v>27.3</v>
      </c>
      <c r="P309" s="230">
        <v>0</v>
      </c>
    </row>
    <row r="310" spans="1:16">
      <c r="A310" s="229">
        <v>0.48513888888881301</v>
      </c>
      <c r="B310" s="230">
        <v>10320</v>
      </c>
      <c r="C310" s="230">
        <v>38.79</v>
      </c>
      <c r="D310" s="111"/>
      <c r="E310" s="230">
        <v>34.229999999999997</v>
      </c>
      <c r="F310" s="230">
        <v>42.66</v>
      </c>
      <c r="G310" s="230">
        <v>361.7</v>
      </c>
      <c r="H310" s="230">
        <v>35.68</v>
      </c>
      <c r="I310" s="230">
        <v>34.549999999999997</v>
      </c>
      <c r="J310" s="230">
        <v>101.85</v>
      </c>
      <c r="K310" s="230">
        <v>28.5</v>
      </c>
      <c r="L310" s="230">
        <v>27.1</v>
      </c>
      <c r="M310" s="230"/>
      <c r="N310" s="230">
        <v>30.65</v>
      </c>
      <c r="O310" s="230">
        <v>27.15</v>
      </c>
      <c r="P310" s="230">
        <v>0</v>
      </c>
    </row>
    <row r="311" spans="1:16">
      <c r="A311" s="229">
        <v>0.48525462962955201</v>
      </c>
      <c r="B311" s="230">
        <v>10330</v>
      </c>
      <c r="C311" s="230">
        <v>38.950000000000003</v>
      </c>
      <c r="D311" s="111"/>
      <c r="E311" s="230">
        <v>34.229999999999997</v>
      </c>
      <c r="F311" s="230">
        <v>42.91</v>
      </c>
      <c r="G311" s="230">
        <v>359.4</v>
      </c>
      <c r="H311" s="230">
        <v>35.659999999999997</v>
      </c>
      <c r="I311" s="230">
        <v>34.549999999999997</v>
      </c>
      <c r="J311" s="230">
        <v>101.95</v>
      </c>
      <c r="K311" s="230">
        <v>28.35</v>
      </c>
      <c r="L311" s="230">
        <v>27.1</v>
      </c>
      <c r="M311" s="230"/>
      <c r="N311" s="230">
        <v>30.85</v>
      </c>
      <c r="O311" s="230">
        <v>27</v>
      </c>
      <c r="P311" s="230">
        <v>0</v>
      </c>
    </row>
    <row r="312" spans="1:16">
      <c r="A312" s="229">
        <v>0.48537037037029401</v>
      </c>
      <c r="B312" s="230">
        <v>10340</v>
      </c>
      <c r="C312" s="230">
        <v>38.97</v>
      </c>
      <c r="D312" s="111"/>
      <c r="E312" s="230">
        <v>34.22</v>
      </c>
      <c r="F312" s="230">
        <v>42.75</v>
      </c>
      <c r="G312" s="230">
        <v>360.2</v>
      </c>
      <c r="H312" s="230">
        <v>35.65</v>
      </c>
      <c r="I312" s="230">
        <v>34.56</v>
      </c>
      <c r="J312" s="230">
        <v>103.95</v>
      </c>
      <c r="K312" s="230">
        <v>28.35</v>
      </c>
      <c r="L312" s="230">
        <v>27.1</v>
      </c>
      <c r="M312" s="230"/>
      <c r="N312" s="230">
        <v>30.85</v>
      </c>
      <c r="O312" s="230">
        <v>26.85</v>
      </c>
      <c r="P312" s="230">
        <v>0</v>
      </c>
    </row>
    <row r="313" spans="1:16">
      <c r="A313" s="229">
        <v>0.48548611111103401</v>
      </c>
      <c r="B313" s="230">
        <v>10350</v>
      </c>
      <c r="C313" s="230">
        <v>39.11</v>
      </c>
      <c r="D313" s="111"/>
      <c r="E313" s="230">
        <v>34.21</v>
      </c>
      <c r="F313" s="230">
        <v>42.32</v>
      </c>
      <c r="G313" s="230">
        <v>361.1</v>
      </c>
      <c r="H313" s="230">
        <v>35.65</v>
      </c>
      <c r="I313" s="230">
        <v>34.53</v>
      </c>
      <c r="J313" s="230">
        <v>102.15</v>
      </c>
      <c r="K313" s="230">
        <v>28.35</v>
      </c>
      <c r="L313" s="230">
        <v>27.05</v>
      </c>
      <c r="M313" s="230"/>
      <c r="N313" s="230">
        <v>30.65</v>
      </c>
      <c r="O313" s="230">
        <v>26.65</v>
      </c>
      <c r="P313" s="230">
        <v>0</v>
      </c>
    </row>
    <row r="314" spans="1:16">
      <c r="A314" s="229">
        <v>0.48560185185177501</v>
      </c>
      <c r="B314" s="230">
        <v>10360</v>
      </c>
      <c r="C314" s="230">
        <v>39.01</v>
      </c>
      <c r="D314" s="111"/>
      <c r="E314" s="230">
        <v>34.200000000000003</v>
      </c>
      <c r="F314" s="230">
        <v>42.49</v>
      </c>
      <c r="G314" s="230">
        <v>357.2</v>
      </c>
      <c r="H314" s="230">
        <v>35.74</v>
      </c>
      <c r="I314" s="230">
        <v>34.549999999999997</v>
      </c>
      <c r="J314" s="230">
        <v>102.9</v>
      </c>
      <c r="K314" s="230">
        <v>28.3</v>
      </c>
      <c r="L314" s="230">
        <v>27</v>
      </c>
      <c r="M314" s="230"/>
      <c r="N314" s="230">
        <v>30.55</v>
      </c>
      <c r="O314" s="230">
        <v>26.5</v>
      </c>
      <c r="P314" s="230">
        <v>0</v>
      </c>
    </row>
    <row r="315" spans="1:16">
      <c r="A315" s="229">
        <v>0.48571759259251501</v>
      </c>
      <c r="B315" s="230">
        <v>10370</v>
      </c>
      <c r="C315" s="230">
        <v>39.01</v>
      </c>
      <c r="D315" s="111"/>
      <c r="E315" s="230">
        <v>34.19</v>
      </c>
      <c r="F315" s="230">
        <v>42.22</v>
      </c>
      <c r="G315" s="230">
        <v>360.5</v>
      </c>
      <c r="H315" s="230">
        <v>35.75</v>
      </c>
      <c r="I315" s="230">
        <v>34.590000000000003</v>
      </c>
      <c r="J315" s="230">
        <v>101.95</v>
      </c>
      <c r="K315" s="230">
        <v>28.3</v>
      </c>
      <c r="L315" s="230">
        <v>27.05</v>
      </c>
      <c r="M315" s="230"/>
      <c r="N315" s="230">
        <v>30.3</v>
      </c>
      <c r="O315" s="230">
        <v>26.5</v>
      </c>
      <c r="P315" s="230">
        <v>0</v>
      </c>
    </row>
    <row r="316" spans="1:16">
      <c r="A316" s="229">
        <v>0.48583333333325701</v>
      </c>
      <c r="B316" s="230">
        <v>10380</v>
      </c>
      <c r="C316" s="230">
        <v>38.9</v>
      </c>
      <c r="D316" s="111"/>
      <c r="E316" s="230">
        <v>34.19</v>
      </c>
      <c r="F316" s="230">
        <v>42.4</v>
      </c>
      <c r="G316" s="230">
        <v>360.2</v>
      </c>
      <c r="H316" s="230">
        <v>35.92</v>
      </c>
      <c r="I316" s="230">
        <v>34.590000000000003</v>
      </c>
      <c r="J316" s="230">
        <v>103.4</v>
      </c>
      <c r="K316" s="230">
        <v>28.3</v>
      </c>
      <c r="L316" s="230">
        <v>27.05</v>
      </c>
      <c r="M316" s="230"/>
      <c r="N316" s="230">
        <v>30.4</v>
      </c>
      <c r="O316" s="230">
        <v>26.35</v>
      </c>
      <c r="P316" s="230">
        <v>0</v>
      </c>
    </row>
    <row r="317" spans="1:16">
      <c r="A317" s="229">
        <v>0.48594907407399601</v>
      </c>
      <c r="B317" s="230">
        <v>10390</v>
      </c>
      <c r="C317" s="230">
        <v>39.07</v>
      </c>
      <c r="D317" s="111"/>
      <c r="E317" s="230">
        <v>34.200000000000003</v>
      </c>
      <c r="F317" s="230">
        <v>42.19</v>
      </c>
      <c r="G317" s="230">
        <v>358.1</v>
      </c>
      <c r="H317" s="230">
        <v>36.229999999999997</v>
      </c>
      <c r="I317" s="230">
        <v>34.549999999999997</v>
      </c>
      <c r="J317" s="230">
        <v>103.2</v>
      </c>
      <c r="K317" s="230">
        <v>28.2</v>
      </c>
      <c r="L317" s="230">
        <v>27.05</v>
      </c>
      <c r="M317" s="230"/>
      <c r="N317" s="230">
        <v>31</v>
      </c>
      <c r="O317" s="230">
        <v>26.5</v>
      </c>
      <c r="P317" s="230">
        <v>0</v>
      </c>
    </row>
    <row r="318" spans="1:16">
      <c r="A318" s="229">
        <v>0.48606481481473801</v>
      </c>
      <c r="B318" s="230">
        <v>10400</v>
      </c>
      <c r="C318" s="230">
        <v>39.25</v>
      </c>
      <c r="D318" s="111"/>
      <c r="E318" s="230">
        <v>34.200000000000003</v>
      </c>
      <c r="F318" s="230">
        <v>42.6</v>
      </c>
      <c r="G318" s="230">
        <v>359.1</v>
      </c>
      <c r="H318" s="230">
        <v>36.270000000000003</v>
      </c>
      <c r="I318" s="230">
        <v>34.58</v>
      </c>
      <c r="J318" s="230">
        <v>103.75</v>
      </c>
      <c r="K318" s="230">
        <v>28.15</v>
      </c>
      <c r="L318" s="230">
        <v>27.05</v>
      </c>
      <c r="M318" s="230"/>
      <c r="N318" s="230">
        <v>31.2</v>
      </c>
      <c r="O318" s="230">
        <v>26.55</v>
      </c>
      <c r="P318" s="230">
        <v>0</v>
      </c>
    </row>
    <row r="319" spans="1:16">
      <c r="A319" s="229">
        <v>0.48618055555547801</v>
      </c>
      <c r="B319" s="230">
        <v>10410</v>
      </c>
      <c r="C319" s="230">
        <v>39.15</v>
      </c>
      <c r="D319" s="111"/>
      <c r="E319" s="230">
        <v>34.200000000000003</v>
      </c>
      <c r="F319" s="230">
        <v>42.37</v>
      </c>
      <c r="G319" s="230">
        <v>359.5</v>
      </c>
      <c r="H319" s="230">
        <v>36.299999999999997</v>
      </c>
      <c r="I319" s="230">
        <v>34.58</v>
      </c>
      <c r="J319" s="230">
        <v>102.85</v>
      </c>
      <c r="K319" s="230">
        <v>28.1</v>
      </c>
      <c r="L319" s="230">
        <v>27</v>
      </c>
      <c r="M319" s="230"/>
      <c r="N319" s="230">
        <v>31.25</v>
      </c>
      <c r="O319" s="230">
        <v>26.45</v>
      </c>
      <c r="P319" s="230">
        <v>0</v>
      </c>
    </row>
    <row r="320" spans="1:16">
      <c r="A320" s="229">
        <v>0.52090277777767802</v>
      </c>
      <c r="B320" s="230">
        <v>13410</v>
      </c>
      <c r="C320" s="230">
        <v>38.78</v>
      </c>
      <c r="D320" s="111"/>
      <c r="E320" s="230">
        <v>33.42</v>
      </c>
      <c r="F320" s="230">
        <v>43.38</v>
      </c>
      <c r="G320" s="230">
        <v>363.9</v>
      </c>
      <c r="H320" s="230">
        <v>35.72</v>
      </c>
      <c r="I320" s="230">
        <v>34.18</v>
      </c>
      <c r="J320" s="230">
        <v>103.75</v>
      </c>
      <c r="K320" s="230">
        <v>27.4</v>
      </c>
      <c r="L320" s="230">
        <v>26.2</v>
      </c>
      <c r="M320" s="230"/>
      <c r="N320" s="230">
        <v>30.35</v>
      </c>
      <c r="O320" s="230">
        <v>25.55</v>
      </c>
      <c r="P320" s="230">
        <v>0</v>
      </c>
    </row>
    <row r="321" spans="1:16">
      <c r="A321" s="229">
        <v>0.52101851851841896</v>
      </c>
      <c r="B321" s="230">
        <v>13420</v>
      </c>
      <c r="C321" s="230">
        <v>38.479999999999997</v>
      </c>
      <c r="D321" s="111"/>
      <c r="E321" s="230">
        <v>33.409999999999997</v>
      </c>
      <c r="F321" s="230">
        <v>43.4</v>
      </c>
      <c r="G321" s="230">
        <v>363.7</v>
      </c>
      <c r="H321" s="230">
        <v>35.700000000000003</v>
      </c>
      <c r="I321" s="230">
        <v>34.17</v>
      </c>
      <c r="J321" s="230">
        <v>103.8</v>
      </c>
      <c r="K321" s="230">
        <v>27.4</v>
      </c>
      <c r="L321" s="230">
        <v>26.2</v>
      </c>
      <c r="M321" s="230"/>
      <c r="N321" s="230">
        <v>30.35</v>
      </c>
      <c r="O321" s="230">
        <v>25.55</v>
      </c>
      <c r="P321" s="230">
        <v>0</v>
      </c>
    </row>
    <row r="322" spans="1:16">
      <c r="A322" s="229">
        <v>0.52113425925915902</v>
      </c>
      <c r="B322" s="230">
        <v>13430</v>
      </c>
      <c r="C322" s="230">
        <v>38.619999999999997</v>
      </c>
      <c r="D322" s="111"/>
      <c r="E322" s="230">
        <v>33.409999999999997</v>
      </c>
      <c r="F322" s="230">
        <v>43.22</v>
      </c>
      <c r="G322" s="230">
        <v>363</v>
      </c>
      <c r="H322" s="230">
        <v>35.68</v>
      </c>
      <c r="I322" s="230">
        <v>34.17</v>
      </c>
      <c r="J322" s="230">
        <v>102.85</v>
      </c>
      <c r="K322" s="230">
        <v>27.4</v>
      </c>
      <c r="L322" s="230">
        <v>26.2</v>
      </c>
      <c r="M322" s="230"/>
      <c r="N322" s="230">
        <v>30.3</v>
      </c>
      <c r="O322" s="230">
        <v>25.55</v>
      </c>
      <c r="P322" s="230">
        <v>0</v>
      </c>
    </row>
    <row r="323" spans="1:16">
      <c r="A323" s="229">
        <v>0.52124999999990096</v>
      </c>
      <c r="B323" s="230">
        <v>13440</v>
      </c>
      <c r="C323" s="230">
        <v>38.770000000000003</v>
      </c>
      <c r="D323" s="111"/>
      <c r="E323" s="230">
        <v>33.4</v>
      </c>
      <c r="F323" s="230">
        <v>43.52</v>
      </c>
      <c r="G323" s="230">
        <v>364.6</v>
      </c>
      <c r="H323" s="230">
        <v>35.700000000000003</v>
      </c>
      <c r="I323" s="230">
        <v>34.21</v>
      </c>
      <c r="J323" s="230">
        <v>104.2</v>
      </c>
      <c r="K323" s="230">
        <v>27.45</v>
      </c>
      <c r="L323" s="230">
        <v>26.2</v>
      </c>
      <c r="M323" s="230"/>
      <c r="N323" s="230">
        <v>30.35</v>
      </c>
      <c r="O323" s="230">
        <v>25.55</v>
      </c>
      <c r="P323" s="230">
        <v>0</v>
      </c>
    </row>
    <row r="324" spans="1:16">
      <c r="A324" s="229">
        <v>0.52136574074064002</v>
      </c>
      <c r="B324" s="230">
        <v>13450</v>
      </c>
      <c r="C324" s="230">
        <v>38.64</v>
      </c>
      <c r="D324" s="111"/>
      <c r="E324" s="230">
        <v>33.409999999999997</v>
      </c>
      <c r="F324" s="230">
        <v>43.17</v>
      </c>
      <c r="G324" s="230">
        <v>364.4</v>
      </c>
      <c r="H324" s="230">
        <v>35.71</v>
      </c>
      <c r="I324" s="230">
        <v>34.21</v>
      </c>
      <c r="J324" s="230">
        <v>103.65</v>
      </c>
      <c r="K324" s="230">
        <v>27.45</v>
      </c>
      <c r="L324" s="230">
        <v>26.2</v>
      </c>
      <c r="M324" s="230"/>
      <c r="N324" s="230">
        <v>30.3</v>
      </c>
      <c r="O324" s="230">
        <v>25.5</v>
      </c>
      <c r="P324" s="230">
        <v>0</v>
      </c>
    </row>
    <row r="325" spans="1:16">
      <c r="A325" s="229">
        <v>0.52148148148138196</v>
      </c>
      <c r="B325" s="230">
        <v>13460</v>
      </c>
      <c r="C325" s="230">
        <v>38.69</v>
      </c>
      <c r="D325" s="111"/>
      <c r="E325" s="230">
        <v>33.39</v>
      </c>
      <c r="F325" s="230">
        <v>42.71</v>
      </c>
      <c r="G325" s="230">
        <v>364.4</v>
      </c>
      <c r="H325" s="230">
        <v>35.68</v>
      </c>
      <c r="I325" s="230">
        <v>34.22</v>
      </c>
      <c r="J325" s="230">
        <v>102.4</v>
      </c>
      <c r="K325" s="230">
        <v>27.4</v>
      </c>
      <c r="L325" s="230">
        <v>26.2</v>
      </c>
      <c r="M325" s="230"/>
      <c r="N325" s="230">
        <v>30.3</v>
      </c>
      <c r="O325" s="230">
        <v>25.65</v>
      </c>
      <c r="P325" s="230">
        <v>0</v>
      </c>
    </row>
    <row r="326" spans="1:16">
      <c r="A326" s="229">
        <v>0.52159722222212201</v>
      </c>
      <c r="B326" s="230">
        <v>13470</v>
      </c>
      <c r="C326" s="230">
        <v>38.72</v>
      </c>
      <c r="D326" s="111"/>
      <c r="E326" s="230">
        <v>33.39</v>
      </c>
      <c r="F326" s="230">
        <v>42.81</v>
      </c>
      <c r="G326" s="230">
        <v>364.1</v>
      </c>
      <c r="H326" s="230">
        <v>35.700000000000003</v>
      </c>
      <c r="I326" s="230">
        <v>34.21</v>
      </c>
      <c r="J326" s="230">
        <v>102.65</v>
      </c>
      <c r="K326" s="230">
        <v>27.4</v>
      </c>
      <c r="L326" s="230">
        <v>26.2</v>
      </c>
      <c r="M326" s="230"/>
      <c r="N326" s="230">
        <v>30.35</v>
      </c>
      <c r="O326" s="230">
        <v>25.65</v>
      </c>
      <c r="P326" s="230">
        <v>0</v>
      </c>
    </row>
    <row r="327" spans="1:16">
      <c r="A327" s="229">
        <v>0.52171296296286296</v>
      </c>
      <c r="B327" s="230">
        <v>13480</v>
      </c>
      <c r="C327" s="230">
        <v>38.6</v>
      </c>
      <c r="D327" s="111"/>
      <c r="E327" s="230">
        <v>33.39</v>
      </c>
      <c r="F327" s="230">
        <v>42.92</v>
      </c>
      <c r="G327" s="230">
        <v>363.5</v>
      </c>
      <c r="H327" s="230">
        <v>35.72</v>
      </c>
      <c r="I327" s="230">
        <v>34.200000000000003</v>
      </c>
      <c r="J327" s="230">
        <v>103.4</v>
      </c>
      <c r="K327" s="230">
        <v>27.4</v>
      </c>
      <c r="L327" s="230">
        <v>26.2</v>
      </c>
      <c r="M327" s="230"/>
      <c r="N327" s="230">
        <v>30.45</v>
      </c>
      <c r="O327" s="230">
        <v>25.65</v>
      </c>
      <c r="P327" s="230">
        <v>0</v>
      </c>
    </row>
    <row r="328" spans="1:16">
      <c r="A328" s="229">
        <v>0.52182870370360301</v>
      </c>
      <c r="B328" s="230">
        <v>13490</v>
      </c>
      <c r="C328" s="230">
        <v>38.67</v>
      </c>
      <c r="D328" s="111"/>
      <c r="E328" s="230">
        <v>33.39</v>
      </c>
      <c r="F328" s="230">
        <v>42.63</v>
      </c>
      <c r="G328" s="230">
        <v>364.8</v>
      </c>
      <c r="H328" s="230">
        <v>35.72</v>
      </c>
      <c r="I328" s="230">
        <v>34.18</v>
      </c>
      <c r="J328" s="230">
        <v>102.65</v>
      </c>
      <c r="K328" s="230">
        <v>27.45</v>
      </c>
      <c r="L328" s="230">
        <v>26.2</v>
      </c>
      <c r="M328" s="230"/>
      <c r="N328" s="230">
        <v>30.4</v>
      </c>
      <c r="O328" s="230">
        <v>25.6</v>
      </c>
      <c r="P328" s="230">
        <v>0</v>
      </c>
    </row>
    <row r="329" spans="1:16">
      <c r="A329" s="229">
        <v>0.52194444444434496</v>
      </c>
      <c r="B329" s="230">
        <v>13500</v>
      </c>
      <c r="C329" s="230">
        <v>38.53</v>
      </c>
      <c r="D329" s="111"/>
      <c r="E329" s="230">
        <v>33.369999999999997</v>
      </c>
      <c r="F329" s="230">
        <v>42.48</v>
      </c>
      <c r="G329" s="230">
        <v>364.3</v>
      </c>
      <c r="H329" s="230">
        <v>35.729999999999997</v>
      </c>
      <c r="I329" s="230">
        <v>34.17</v>
      </c>
      <c r="J329" s="230">
        <v>104.15</v>
      </c>
      <c r="K329" s="230">
        <v>27.45</v>
      </c>
      <c r="L329" s="230">
        <v>26.2</v>
      </c>
      <c r="M329" s="230"/>
      <c r="N329" s="230">
        <v>30.4</v>
      </c>
      <c r="O329" s="230">
        <v>25.55</v>
      </c>
      <c r="P329" s="230">
        <v>0</v>
      </c>
    </row>
    <row r="330" spans="1:16">
      <c r="A330" s="229">
        <v>0.52206018518508401</v>
      </c>
      <c r="B330" s="230">
        <v>13510</v>
      </c>
      <c r="C330" s="230">
        <v>38.65</v>
      </c>
      <c r="D330" s="111"/>
      <c r="E330" s="230">
        <v>33.39</v>
      </c>
      <c r="F330" s="230">
        <v>42.37</v>
      </c>
      <c r="G330" s="230">
        <v>364.6</v>
      </c>
      <c r="H330" s="230">
        <v>35.72</v>
      </c>
      <c r="I330" s="230">
        <v>34.19</v>
      </c>
      <c r="J330" s="230">
        <v>103.95</v>
      </c>
      <c r="K330" s="230">
        <v>27.4</v>
      </c>
      <c r="L330" s="230">
        <v>26.2</v>
      </c>
      <c r="M330" s="230"/>
      <c r="N330" s="230">
        <v>30.3</v>
      </c>
      <c r="O330" s="230">
        <v>25.6</v>
      </c>
      <c r="P330" s="230">
        <v>0</v>
      </c>
    </row>
    <row r="331" spans="1:16">
      <c r="A331" s="229">
        <v>0.52217592592582596</v>
      </c>
      <c r="B331" s="230">
        <v>13520</v>
      </c>
      <c r="C331" s="230">
        <v>38.71</v>
      </c>
      <c r="D331" s="111"/>
      <c r="E331" s="230">
        <v>33.380000000000003</v>
      </c>
      <c r="F331" s="230">
        <v>42.79</v>
      </c>
      <c r="G331" s="230">
        <v>365.4</v>
      </c>
      <c r="H331" s="230">
        <v>35.71</v>
      </c>
      <c r="I331" s="230">
        <v>34.21</v>
      </c>
      <c r="J331" s="230">
        <v>103.4</v>
      </c>
      <c r="K331" s="230">
        <v>27.4</v>
      </c>
      <c r="L331" s="230">
        <v>26.2</v>
      </c>
      <c r="M331" s="230"/>
      <c r="N331" s="230">
        <v>30.35</v>
      </c>
      <c r="O331" s="230">
        <v>25.5</v>
      </c>
      <c r="P331" s="230">
        <v>0</v>
      </c>
    </row>
    <row r="332" spans="1:16">
      <c r="A332" s="229">
        <v>0.52229166666656601</v>
      </c>
      <c r="B332" s="230">
        <v>13530</v>
      </c>
      <c r="C332" s="230">
        <v>38.57</v>
      </c>
      <c r="D332" s="111"/>
      <c r="E332" s="230">
        <v>33.380000000000003</v>
      </c>
      <c r="F332" s="230">
        <v>43.44</v>
      </c>
      <c r="G332" s="230">
        <v>361</v>
      </c>
      <c r="H332" s="230">
        <v>35.69</v>
      </c>
      <c r="I332" s="230">
        <v>34.21</v>
      </c>
      <c r="J332" s="230">
        <v>104.5</v>
      </c>
      <c r="K332" s="230">
        <v>27.4</v>
      </c>
      <c r="L332" s="230">
        <v>26.2</v>
      </c>
      <c r="M332" s="230"/>
      <c r="N332" s="230">
        <v>30.4</v>
      </c>
      <c r="O332" s="230">
        <v>25.5</v>
      </c>
      <c r="P332" s="230">
        <v>0</v>
      </c>
    </row>
    <row r="333" spans="1:16">
      <c r="A333" s="229">
        <v>0.52240740740730696</v>
      </c>
      <c r="B333" s="230">
        <v>13540</v>
      </c>
      <c r="C333" s="230">
        <v>38.51</v>
      </c>
      <c r="D333" s="111"/>
      <c r="E333" s="230">
        <v>33.380000000000003</v>
      </c>
      <c r="F333" s="230">
        <v>43.14</v>
      </c>
      <c r="G333" s="230">
        <v>363.4</v>
      </c>
      <c r="H333" s="230">
        <v>35.69</v>
      </c>
      <c r="I333" s="230">
        <v>34.21</v>
      </c>
      <c r="J333" s="230">
        <v>103.35</v>
      </c>
      <c r="K333" s="230">
        <v>27.35</v>
      </c>
      <c r="L333" s="230">
        <v>26.2</v>
      </c>
      <c r="M333" s="230"/>
      <c r="N333" s="230">
        <v>30.4</v>
      </c>
      <c r="O333" s="230">
        <v>25.5</v>
      </c>
      <c r="P333" s="230">
        <v>0</v>
      </c>
    </row>
    <row r="334" spans="1:16">
      <c r="A334" s="229">
        <v>0.52252314814804701</v>
      </c>
      <c r="B334" s="230">
        <v>13550</v>
      </c>
      <c r="C334" s="230">
        <v>38.700000000000003</v>
      </c>
      <c r="D334" s="111"/>
      <c r="E334" s="230">
        <v>33.380000000000003</v>
      </c>
      <c r="F334" s="230">
        <v>42.98</v>
      </c>
      <c r="G334" s="230">
        <v>364.6</v>
      </c>
      <c r="H334" s="230">
        <v>35.700000000000003</v>
      </c>
      <c r="I334" s="230">
        <v>34.21</v>
      </c>
      <c r="J334" s="230">
        <v>102.5</v>
      </c>
      <c r="K334" s="230">
        <v>27.4</v>
      </c>
      <c r="L334" s="230">
        <v>26.2</v>
      </c>
      <c r="M334" s="230"/>
      <c r="N334" s="230">
        <v>30.3</v>
      </c>
      <c r="O334" s="230">
        <v>25.5</v>
      </c>
      <c r="P334" s="230">
        <v>0</v>
      </c>
    </row>
    <row r="335" spans="1:16">
      <c r="A335" s="229">
        <v>0.52263888888878896</v>
      </c>
      <c r="B335" s="230">
        <v>13560</v>
      </c>
      <c r="C335" s="230">
        <v>38.630000000000003</v>
      </c>
      <c r="D335" s="111"/>
      <c r="E335" s="230">
        <v>33.39</v>
      </c>
      <c r="F335" s="230">
        <v>43.19</v>
      </c>
      <c r="G335" s="230">
        <v>364</v>
      </c>
      <c r="H335" s="230">
        <v>35.69</v>
      </c>
      <c r="I335" s="230">
        <v>34.229999999999997</v>
      </c>
      <c r="J335" s="230">
        <v>104.25</v>
      </c>
      <c r="K335" s="230">
        <v>27.4</v>
      </c>
      <c r="L335" s="230">
        <v>26.2</v>
      </c>
      <c r="M335" s="230"/>
      <c r="N335" s="230">
        <v>30.35</v>
      </c>
      <c r="O335" s="230">
        <v>25.5</v>
      </c>
      <c r="P335" s="230">
        <v>0</v>
      </c>
    </row>
    <row r="336" spans="1:16">
      <c r="A336" s="229">
        <v>0.52275462962952801</v>
      </c>
      <c r="B336" s="230">
        <v>13570</v>
      </c>
      <c r="C336" s="230">
        <v>38.65</v>
      </c>
      <c r="D336" s="111"/>
      <c r="E336" s="230">
        <v>33.380000000000003</v>
      </c>
      <c r="F336" s="230">
        <v>43.16</v>
      </c>
      <c r="G336" s="230">
        <v>363.9</v>
      </c>
      <c r="H336" s="230">
        <v>35.69</v>
      </c>
      <c r="I336" s="230">
        <v>34.19</v>
      </c>
      <c r="J336" s="230">
        <v>103.85</v>
      </c>
      <c r="K336" s="230">
        <v>27.3</v>
      </c>
      <c r="L336" s="230">
        <v>26.2</v>
      </c>
      <c r="M336" s="230"/>
      <c r="N336" s="230">
        <v>30.35</v>
      </c>
      <c r="O336" s="230">
        <v>25.55</v>
      </c>
      <c r="P336" s="230">
        <v>0</v>
      </c>
    </row>
    <row r="337" spans="1:16">
      <c r="A337" s="229">
        <v>0.52287037037026995</v>
      </c>
      <c r="B337" s="230">
        <v>13580</v>
      </c>
      <c r="C337" s="230">
        <v>38.590000000000003</v>
      </c>
      <c r="D337" s="111"/>
      <c r="E337" s="230">
        <v>33.380000000000003</v>
      </c>
      <c r="F337" s="230">
        <v>42.91</v>
      </c>
      <c r="G337" s="230">
        <v>364</v>
      </c>
      <c r="H337" s="230">
        <v>35.67</v>
      </c>
      <c r="I337" s="230">
        <v>34.159999999999997</v>
      </c>
      <c r="J337" s="230">
        <v>104.55</v>
      </c>
      <c r="K337" s="230">
        <v>27.35</v>
      </c>
      <c r="L337" s="230">
        <v>26.2</v>
      </c>
      <c r="M337" s="230"/>
      <c r="N337" s="230">
        <v>30.4</v>
      </c>
      <c r="O337" s="230">
        <v>25.5</v>
      </c>
      <c r="P337" s="230">
        <v>0</v>
      </c>
    </row>
    <row r="338" spans="1:16">
      <c r="A338" s="229">
        <v>0.52298611111101001</v>
      </c>
      <c r="B338" s="230">
        <v>13590</v>
      </c>
      <c r="C338" s="230">
        <v>38.659999999999997</v>
      </c>
      <c r="D338" s="111"/>
      <c r="E338" s="230">
        <v>33.380000000000003</v>
      </c>
      <c r="F338" s="230">
        <v>42.68</v>
      </c>
      <c r="G338" s="230">
        <v>365.9</v>
      </c>
      <c r="H338" s="230">
        <v>35.69</v>
      </c>
      <c r="I338" s="230">
        <v>34.17</v>
      </c>
      <c r="J338" s="230">
        <v>102.95</v>
      </c>
      <c r="K338" s="230">
        <v>27.35</v>
      </c>
      <c r="L338" s="230">
        <v>26.25</v>
      </c>
      <c r="M338" s="230"/>
      <c r="N338" s="230">
        <v>30.4</v>
      </c>
      <c r="O338" s="230">
        <v>25.6</v>
      </c>
      <c r="P338" s="230">
        <v>0</v>
      </c>
    </row>
    <row r="339" spans="1:16">
      <c r="A339" s="229">
        <v>0.52310185185175095</v>
      </c>
      <c r="B339" s="230">
        <v>13600</v>
      </c>
      <c r="C339" s="230">
        <v>38.619999999999997</v>
      </c>
      <c r="D339" s="111"/>
      <c r="E339" s="230">
        <v>33.380000000000003</v>
      </c>
      <c r="F339" s="230">
        <v>42.73</v>
      </c>
      <c r="G339" s="230">
        <v>365.4</v>
      </c>
      <c r="H339" s="230">
        <v>35.67</v>
      </c>
      <c r="I339" s="230">
        <v>34.18</v>
      </c>
      <c r="J339" s="230">
        <v>103.4</v>
      </c>
      <c r="K339" s="230">
        <v>27.4</v>
      </c>
      <c r="L339" s="230">
        <v>26.2</v>
      </c>
      <c r="M339" s="230"/>
      <c r="N339" s="230">
        <v>30.35</v>
      </c>
      <c r="O339" s="230">
        <v>25.5</v>
      </c>
      <c r="P339" s="230">
        <v>0</v>
      </c>
    </row>
    <row r="340" spans="1:16">
      <c r="A340" s="229">
        <v>0.52321759259249101</v>
      </c>
      <c r="B340" s="230">
        <v>13610</v>
      </c>
      <c r="C340" s="230">
        <v>38.6</v>
      </c>
      <c r="D340" s="111"/>
      <c r="E340" s="230">
        <v>33.369999999999997</v>
      </c>
      <c r="F340" s="230">
        <v>42.92</v>
      </c>
      <c r="G340" s="230">
        <v>362.3</v>
      </c>
      <c r="H340" s="230">
        <v>35.700000000000003</v>
      </c>
      <c r="I340" s="230">
        <v>34.18</v>
      </c>
      <c r="J340" s="230">
        <v>103.5</v>
      </c>
      <c r="K340" s="230">
        <v>27.4</v>
      </c>
      <c r="L340" s="230">
        <v>26.2</v>
      </c>
      <c r="M340" s="230"/>
      <c r="N340" s="230">
        <v>30.4</v>
      </c>
      <c r="O340" s="230">
        <v>25.55</v>
      </c>
      <c r="P340" s="230">
        <v>0</v>
      </c>
    </row>
    <row r="341" spans="1:16">
      <c r="A341" s="229">
        <v>0.52333333333323295</v>
      </c>
      <c r="B341" s="230">
        <v>13620</v>
      </c>
      <c r="C341" s="230">
        <v>38.75</v>
      </c>
      <c r="D341" s="111"/>
      <c r="E341" s="230">
        <v>33.36</v>
      </c>
      <c r="F341" s="230">
        <v>43.18</v>
      </c>
      <c r="G341" s="230">
        <v>361.9</v>
      </c>
      <c r="H341" s="230">
        <v>35.71</v>
      </c>
      <c r="I341" s="230">
        <v>34.17</v>
      </c>
      <c r="J341" s="230">
        <v>104.1</v>
      </c>
      <c r="K341" s="230">
        <v>27.35</v>
      </c>
      <c r="L341" s="230">
        <v>26.2</v>
      </c>
      <c r="M341" s="230"/>
      <c r="N341" s="230">
        <v>30.35</v>
      </c>
      <c r="O341" s="230">
        <v>25.45</v>
      </c>
      <c r="P341" s="230">
        <v>0</v>
      </c>
    </row>
    <row r="342" spans="1:16">
      <c r="A342" s="229">
        <v>0.52344907407397201</v>
      </c>
      <c r="B342" s="230">
        <v>13630</v>
      </c>
      <c r="C342" s="230">
        <v>38.69</v>
      </c>
      <c r="D342" s="111"/>
      <c r="E342" s="230">
        <v>33.36</v>
      </c>
      <c r="F342" s="230">
        <v>42.87</v>
      </c>
      <c r="G342" s="230">
        <v>363.4</v>
      </c>
      <c r="H342" s="230">
        <v>35.700000000000003</v>
      </c>
      <c r="I342" s="230">
        <v>34.159999999999997</v>
      </c>
      <c r="J342" s="230">
        <v>103.7</v>
      </c>
      <c r="K342" s="230">
        <v>27.35</v>
      </c>
      <c r="L342" s="230">
        <v>26.2</v>
      </c>
      <c r="M342" s="230"/>
      <c r="N342" s="230">
        <v>30.4</v>
      </c>
      <c r="O342" s="230">
        <v>25.5</v>
      </c>
      <c r="P342" s="230">
        <v>0</v>
      </c>
    </row>
    <row r="343" spans="1:16">
      <c r="A343" s="229">
        <v>0.52356481481471395</v>
      </c>
      <c r="B343" s="230">
        <v>13640</v>
      </c>
      <c r="C343" s="230">
        <v>38.770000000000003</v>
      </c>
      <c r="D343" s="111"/>
      <c r="E343" s="230">
        <v>33.369999999999997</v>
      </c>
      <c r="F343" s="230">
        <v>43.44</v>
      </c>
      <c r="G343" s="230">
        <v>364.8</v>
      </c>
      <c r="H343" s="230">
        <v>35.72</v>
      </c>
      <c r="I343" s="230">
        <v>34.200000000000003</v>
      </c>
      <c r="J343" s="230">
        <v>103.3</v>
      </c>
      <c r="K343" s="230">
        <v>27.4</v>
      </c>
      <c r="L343" s="230">
        <v>26.2</v>
      </c>
      <c r="M343" s="230"/>
      <c r="N343" s="230">
        <v>30.3</v>
      </c>
      <c r="O343" s="230">
        <v>25.5</v>
      </c>
      <c r="P343" s="230">
        <v>0</v>
      </c>
    </row>
    <row r="344" spans="1:16">
      <c r="A344" s="229">
        <v>0.52368055555545401</v>
      </c>
      <c r="B344" s="230">
        <v>13650</v>
      </c>
      <c r="C344" s="230">
        <v>38.75</v>
      </c>
      <c r="D344" s="111"/>
      <c r="E344" s="230">
        <v>33.380000000000003</v>
      </c>
      <c r="F344" s="230">
        <v>43.22</v>
      </c>
      <c r="G344" s="230">
        <v>364.3</v>
      </c>
      <c r="H344" s="230">
        <v>35.72</v>
      </c>
      <c r="I344" s="230">
        <v>34.22</v>
      </c>
      <c r="J344" s="230">
        <v>102.8</v>
      </c>
      <c r="K344" s="230">
        <v>27.35</v>
      </c>
      <c r="L344" s="230">
        <v>26.25</v>
      </c>
      <c r="M344" s="230"/>
      <c r="N344" s="230">
        <v>30.35</v>
      </c>
      <c r="O344" s="230">
        <v>25.5</v>
      </c>
      <c r="P344" s="230">
        <v>0</v>
      </c>
    </row>
    <row r="345" spans="1:16">
      <c r="A345" s="229">
        <v>0.52379629629619495</v>
      </c>
      <c r="B345" s="230">
        <v>13660</v>
      </c>
      <c r="C345" s="230">
        <v>38.590000000000003</v>
      </c>
      <c r="D345" s="111"/>
      <c r="E345" s="230">
        <v>33.36</v>
      </c>
      <c r="F345" s="230">
        <v>43.47</v>
      </c>
      <c r="G345" s="230">
        <v>365.2</v>
      </c>
      <c r="H345" s="230">
        <v>35.71</v>
      </c>
      <c r="I345" s="230">
        <v>34.25</v>
      </c>
      <c r="J345" s="230">
        <v>103.2</v>
      </c>
      <c r="K345" s="230">
        <v>27.35</v>
      </c>
      <c r="L345" s="230">
        <v>26.2</v>
      </c>
      <c r="M345" s="230"/>
      <c r="N345" s="230">
        <v>30.3</v>
      </c>
      <c r="O345" s="230">
        <v>25.5</v>
      </c>
      <c r="P345" s="230">
        <v>0</v>
      </c>
    </row>
    <row r="346" spans="1:16">
      <c r="A346" s="229">
        <v>0.52391203703693501</v>
      </c>
      <c r="B346" s="230">
        <v>13670</v>
      </c>
      <c r="C346" s="230">
        <v>38.729999999999997</v>
      </c>
      <c r="D346" s="111"/>
      <c r="E346" s="230">
        <v>33.369999999999997</v>
      </c>
      <c r="F346" s="230">
        <v>43.26</v>
      </c>
      <c r="G346" s="230">
        <v>364.4</v>
      </c>
      <c r="H346" s="230">
        <v>35.729999999999997</v>
      </c>
      <c r="I346" s="230">
        <v>34.229999999999997</v>
      </c>
      <c r="J346" s="230">
        <v>103.35</v>
      </c>
      <c r="K346" s="230">
        <v>27.35</v>
      </c>
      <c r="L346" s="230">
        <v>26.2</v>
      </c>
      <c r="M346" s="230"/>
      <c r="N346" s="230">
        <v>30.35</v>
      </c>
      <c r="O346" s="230">
        <v>25.6</v>
      </c>
      <c r="P346" s="230">
        <v>0</v>
      </c>
    </row>
    <row r="347" spans="1:16">
      <c r="A347" s="229">
        <v>0.52402777777767695</v>
      </c>
      <c r="B347" s="230">
        <v>13680</v>
      </c>
      <c r="C347" s="230">
        <v>38.68</v>
      </c>
      <c r="D347" s="111"/>
      <c r="E347" s="230">
        <v>33.36</v>
      </c>
      <c r="F347" s="230">
        <v>43.04</v>
      </c>
      <c r="G347" s="230">
        <v>361.6</v>
      </c>
      <c r="H347" s="230">
        <v>35.72</v>
      </c>
      <c r="I347" s="230">
        <v>34.229999999999997</v>
      </c>
      <c r="J347" s="230">
        <v>103.35</v>
      </c>
      <c r="K347" s="230">
        <v>27.4</v>
      </c>
      <c r="L347" s="230">
        <v>26.2</v>
      </c>
      <c r="M347" s="230"/>
      <c r="N347" s="230">
        <v>30.4</v>
      </c>
      <c r="O347" s="230">
        <v>25.55</v>
      </c>
      <c r="P347" s="230">
        <v>0</v>
      </c>
    </row>
    <row r="348" spans="1:16">
      <c r="A348" s="229">
        <v>0.52414351851841601</v>
      </c>
      <c r="B348" s="230">
        <v>13690</v>
      </c>
      <c r="C348" s="230">
        <v>38.78</v>
      </c>
      <c r="D348" s="111"/>
      <c r="E348" s="230">
        <v>33.35</v>
      </c>
      <c r="F348" s="230">
        <v>43.51</v>
      </c>
      <c r="G348" s="230">
        <v>363.3</v>
      </c>
      <c r="H348" s="230">
        <v>35.72</v>
      </c>
      <c r="I348" s="230">
        <v>34.24</v>
      </c>
      <c r="J348" s="230">
        <v>103.4</v>
      </c>
      <c r="K348" s="230">
        <v>27.35</v>
      </c>
      <c r="L348" s="230">
        <v>26.2</v>
      </c>
      <c r="M348" s="230"/>
      <c r="N348" s="230">
        <v>30.35</v>
      </c>
      <c r="O348" s="230">
        <v>25.55</v>
      </c>
      <c r="P348" s="230">
        <v>0</v>
      </c>
    </row>
    <row r="349" spans="1:16">
      <c r="A349" s="229">
        <v>0.52425925925915795</v>
      </c>
      <c r="B349" s="230">
        <v>13700</v>
      </c>
      <c r="C349" s="230">
        <v>38.619999999999997</v>
      </c>
      <c r="D349" s="111"/>
      <c r="E349" s="230">
        <v>33.369999999999997</v>
      </c>
      <c r="F349" s="230">
        <v>43.38</v>
      </c>
      <c r="G349" s="230">
        <v>361.8</v>
      </c>
      <c r="H349" s="230">
        <v>35.74</v>
      </c>
      <c r="I349" s="230">
        <v>34.26</v>
      </c>
      <c r="J349" s="230">
        <v>103.7</v>
      </c>
      <c r="K349" s="230">
        <v>27.35</v>
      </c>
      <c r="L349" s="230">
        <v>26.2</v>
      </c>
      <c r="M349" s="230"/>
      <c r="N349" s="230">
        <v>30.4</v>
      </c>
      <c r="O349" s="230">
        <v>25.65</v>
      </c>
      <c r="P349" s="230">
        <v>0</v>
      </c>
    </row>
    <row r="350" spans="1:16">
      <c r="A350" s="229">
        <v>0.52437499999989801</v>
      </c>
      <c r="B350" s="230">
        <v>13710</v>
      </c>
      <c r="C350" s="230">
        <v>38.67</v>
      </c>
      <c r="D350" s="111"/>
      <c r="E350" s="230">
        <v>33.36</v>
      </c>
      <c r="F350" s="230">
        <v>43.67</v>
      </c>
      <c r="G350" s="230">
        <v>362.9</v>
      </c>
      <c r="H350" s="230">
        <v>35.729999999999997</v>
      </c>
      <c r="I350" s="230">
        <v>34.26</v>
      </c>
      <c r="J350" s="230">
        <v>102.7</v>
      </c>
      <c r="K350" s="230">
        <v>27.4</v>
      </c>
      <c r="L350" s="230">
        <v>26.2</v>
      </c>
      <c r="M350" s="230"/>
      <c r="N350" s="230">
        <v>30.35</v>
      </c>
      <c r="O350" s="230">
        <v>25.6</v>
      </c>
      <c r="P350" s="230">
        <v>0</v>
      </c>
    </row>
    <row r="351" spans="1:16">
      <c r="A351" s="229">
        <v>0.52449074074063895</v>
      </c>
      <c r="B351" s="230">
        <v>13720</v>
      </c>
      <c r="C351" s="230">
        <v>38.619999999999997</v>
      </c>
      <c r="D351" s="111"/>
      <c r="E351" s="230">
        <v>33.36</v>
      </c>
      <c r="F351" s="230">
        <v>43.13</v>
      </c>
      <c r="G351" s="230">
        <v>362.5</v>
      </c>
      <c r="H351" s="230">
        <v>35.72</v>
      </c>
      <c r="I351" s="230">
        <v>34.26</v>
      </c>
      <c r="J351" s="230">
        <v>102.25</v>
      </c>
      <c r="K351" s="230">
        <v>27.35</v>
      </c>
      <c r="L351" s="230">
        <v>26.2</v>
      </c>
      <c r="M351" s="230"/>
      <c r="N351" s="230">
        <v>30.3</v>
      </c>
      <c r="O351" s="230">
        <v>25.5</v>
      </c>
      <c r="P351" s="230">
        <v>0</v>
      </c>
    </row>
    <row r="352" spans="1:16">
      <c r="A352" s="229">
        <v>0.52460648148137901</v>
      </c>
      <c r="B352" s="230">
        <v>13730</v>
      </c>
      <c r="C352" s="230">
        <v>38.68</v>
      </c>
      <c r="D352" s="111"/>
      <c r="E352" s="230">
        <v>33.36</v>
      </c>
      <c r="F352" s="230">
        <v>43.18</v>
      </c>
      <c r="G352" s="230">
        <v>363.8</v>
      </c>
      <c r="H352" s="230">
        <v>35.74</v>
      </c>
      <c r="I352" s="230">
        <v>34.26</v>
      </c>
      <c r="J352" s="230">
        <v>103.3</v>
      </c>
      <c r="K352" s="230">
        <v>27.3</v>
      </c>
      <c r="L352" s="230">
        <v>26.15</v>
      </c>
      <c r="M352" s="230"/>
      <c r="N352" s="230">
        <v>30.4</v>
      </c>
      <c r="O352" s="230">
        <v>25.5</v>
      </c>
      <c r="P352" s="230">
        <v>0</v>
      </c>
    </row>
    <row r="353" spans="1:16">
      <c r="A353" s="229">
        <v>0.52472222222212095</v>
      </c>
      <c r="B353" s="230">
        <v>13740</v>
      </c>
      <c r="C353" s="230">
        <v>38.69</v>
      </c>
      <c r="D353" s="111"/>
      <c r="E353" s="230">
        <v>33.35</v>
      </c>
      <c r="F353" s="230">
        <v>43.03</v>
      </c>
      <c r="G353" s="230">
        <v>363.4</v>
      </c>
      <c r="H353" s="230">
        <v>35.74</v>
      </c>
      <c r="I353" s="230">
        <v>34.25</v>
      </c>
      <c r="J353" s="230">
        <v>103.05</v>
      </c>
      <c r="K353" s="230">
        <v>27.35</v>
      </c>
      <c r="L353" s="230">
        <v>26.2</v>
      </c>
      <c r="M353" s="230"/>
      <c r="N353" s="230">
        <v>30.35</v>
      </c>
      <c r="O353" s="230">
        <v>25.5</v>
      </c>
      <c r="P353" s="230">
        <v>0</v>
      </c>
    </row>
    <row r="354" spans="1:16">
      <c r="A354" s="229">
        <v>0.52483796296286001</v>
      </c>
      <c r="B354" s="230">
        <v>13750</v>
      </c>
      <c r="C354" s="230">
        <v>38.65</v>
      </c>
      <c r="D354" s="111"/>
      <c r="E354" s="230">
        <v>33.369999999999997</v>
      </c>
      <c r="F354" s="230">
        <v>42.86</v>
      </c>
      <c r="G354" s="230">
        <v>361.1</v>
      </c>
      <c r="H354" s="230">
        <v>35.75</v>
      </c>
      <c r="I354" s="230">
        <v>34.21</v>
      </c>
      <c r="J354" s="230">
        <v>102.65</v>
      </c>
      <c r="K354" s="230">
        <v>27.35</v>
      </c>
      <c r="L354" s="230">
        <v>26.2</v>
      </c>
      <c r="M354" s="230"/>
      <c r="N354" s="230">
        <v>30.45</v>
      </c>
      <c r="O354" s="230">
        <v>25.55</v>
      </c>
      <c r="P354" s="230">
        <v>0</v>
      </c>
    </row>
    <row r="355" spans="1:16">
      <c r="A355" s="229">
        <v>0.52495370370360195</v>
      </c>
      <c r="B355" s="230">
        <v>13760</v>
      </c>
      <c r="C355" s="230">
        <v>38.64</v>
      </c>
      <c r="D355" s="111"/>
      <c r="E355" s="230">
        <v>33.36</v>
      </c>
      <c r="F355" s="230">
        <v>42.69</v>
      </c>
      <c r="G355" s="230">
        <v>359.4</v>
      </c>
      <c r="H355" s="230">
        <v>35.74</v>
      </c>
      <c r="I355" s="230">
        <v>34.22</v>
      </c>
      <c r="J355" s="230">
        <v>104</v>
      </c>
      <c r="K355" s="230">
        <v>27.3</v>
      </c>
      <c r="L355" s="230">
        <v>26.2</v>
      </c>
      <c r="M355" s="230"/>
      <c r="N355" s="230">
        <v>30.45</v>
      </c>
      <c r="O355" s="230">
        <v>25.5</v>
      </c>
      <c r="P355" s="230">
        <v>0</v>
      </c>
    </row>
    <row r="356" spans="1:16">
      <c r="A356" s="229">
        <v>0.525069444444342</v>
      </c>
      <c r="B356" s="230">
        <v>13770</v>
      </c>
      <c r="C356" s="230">
        <v>38.68</v>
      </c>
      <c r="D356" s="111"/>
      <c r="E356" s="230">
        <v>33.369999999999997</v>
      </c>
      <c r="F356" s="230">
        <v>42.96</v>
      </c>
      <c r="G356" s="230">
        <v>362.6</v>
      </c>
      <c r="H356" s="230">
        <v>35.74</v>
      </c>
      <c r="I356" s="230">
        <v>34.25</v>
      </c>
      <c r="J356" s="230">
        <v>103.05</v>
      </c>
      <c r="K356" s="230">
        <v>27.3</v>
      </c>
      <c r="L356" s="230">
        <v>26.2</v>
      </c>
      <c r="M356" s="230"/>
      <c r="N356" s="230">
        <v>30.45</v>
      </c>
      <c r="O356" s="230">
        <v>25.5</v>
      </c>
      <c r="P356" s="230">
        <v>0</v>
      </c>
    </row>
    <row r="357" spans="1:16">
      <c r="A357" s="229">
        <v>0.52518518518508295</v>
      </c>
      <c r="B357" s="230">
        <v>13780</v>
      </c>
      <c r="C357" s="230">
        <v>38.74</v>
      </c>
      <c r="D357" s="111"/>
      <c r="E357" s="230">
        <v>33.36</v>
      </c>
      <c r="F357" s="230">
        <v>42.97</v>
      </c>
      <c r="G357" s="230">
        <v>362</v>
      </c>
      <c r="H357" s="230">
        <v>35.729999999999997</v>
      </c>
      <c r="I357" s="230">
        <v>34.229999999999997</v>
      </c>
      <c r="J357" s="230">
        <v>104.6</v>
      </c>
      <c r="K357" s="230">
        <v>27.3</v>
      </c>
      <c r="L357" s="230">
        <v>26.2</v>
      </c>
      <c r="M357" s="230"/>
      <c r="N357" s="230">
        <v>30.4</v>
      </c>
      <c r="O357" s="230">
        <v>25.5</v>
      </c>
      <c r="P357" s="230">
        <v>0</v>
      </c>
    </row>
    <row r="358" spans="1:16">
      <c r="A358" s="229">
        <v>0.525300925925823</v>
      </c>
      <c r="B358" s="230">
        <v>13790</v>
      </c>
      <c r="C358" s="230">
        <v>38.659999999999997</v>
      </c>
      <c r="D358" s="111"/>
      <c r="E358" s="230">
        <v>33.35</v>
      </c>
      <c r="F358" s="230">
        <v>42.83</v>
      </c>
      <c r="G358" s="230">
        <v>362.7</v>
      </c>
      <c r="H358" s="230">
        <v>35.729999999999997</v>
      </c>
      <c r="I358" s="230">
        <v>34.26</v>
      </c>
      <c r="J358" s="230">
        <v>102</v>
      </c>
      <c r="K358" s="230">
        <v>27.35</v>
      </c>
      <c r="L358" s="230">
        <v>26.2</v>
      </c>
      <c r="M358" s="230"/>
      <c r="N358" s="230">
        <v>30.4</v>
      </c>
      <c r="O358" s="230">
        <v>25.5</v>
      </c>
      <c r="P358" s="230">
        <v>0</v>
      </c>
    </row>
    <row r="359" spans="1:16">
      <c r="A359" s="229">
        <v>0.52541666666656495</v>
      </c>
      <c r="B359" s="230">
        <v>13800</v>
      </c>
      <c r="C359" s="230">
        <v>38.74</v>
      </c>
      <c r="D359" s="111"/>
      <c r="E359" s="230">
        <v>33.35</v>
      </c>
      <c r="F359" s="230">
        <v>42.73</v>
      </c>
      <c r="G359" s="230">
        <v>362.3</v>
      </c>
      <c r="H359" s="230">
        <v>35.72</v>
      </c>
      <c r="I359" s="230">
        <v>34.270000000000003</v>
      </c>
      <c r="J359" s="230">
        <v>104.4</v>
      </c>
      <c r="K359" s="230">
        <v>27.35</v>
      </c>
      <c r="L359" s="230">
        <v>26.2</v>
      </c>
      <c r="M359" s="230"/>
      <c r="N359" s="230">
        <v>30.4</v>
      </c>
      <c r="O359" s="230">
        <v>25.5</v>
      </c>
      <c r="P359" s="230">
        <v>0</v>
      </c>
    </row>
    <row r="360" spans="1:16">
      <c r="A360" s="229">
        <v>0.525532407407304</v>
      </c>
      <c r="B360" s="230">
        <v>13810</v>
      </c>
      <c r="C360" s="230">
        <v>38.659999999999997</v>
      </c>
      <c r="D360" s="111"/>
      <c r="E360" s="230">
        <v>33.35</v>
      </c>
      <c r="F360" s="230">
        <v>43.39</v>
      </c>
      <c r="G360" s="230">
        <v>362.4</v>
      </c>
      <c r="H360" s="230">
        <v>35.72</v>
      </c>
      <c r="I360" s="230">
        <v>34.26</v>
      </c>
      <c r="J360" s="230">
        <v>104.1</v>
      </c>
      <c r="K360" s="230">
        <v>27.35</v>
      </c>
      <c r="L360" s="230">
        <v>26.2</v>
      </c>
      <c r="M360" s="230"/>
      <c r="N360" s="230">
        <v>30.45</v>
      </c>
      <c r="O360" s="230">
        <v>25.55</v>
      </c>
      <c r="P360" s="230">
        <v>0</v>
      </c>
    </row>
    <row r="361" spans="1:16">
      <c r="A361" s="229">
        <v>0.52564814814804595</v>
      </c>
      <c r="B361" s="230">
        <v>13820</v>
      </c>
      <c r="C361" s="230">
        <v>38.75</v>
      </c>
      <c r="D361" s="111"/>
      <c r="E361" s="230">
        <v>33.35</v>
      </c>
      <c r="F361" s="230">
        <v>43.33</v>
      </c>
      <c r="G361" s="230">
        <v>361</v>
      </c>
      <c r="H361" s="230">
        <v>35.729999999999997</v>
      </c>
      <c r="I361" s="230">
        <v>34.29</v>
      </c>
      <c r="J361" s="230">
        <v>103.3</v>
      </c>
      <c r="K361" s="230">
        <v>27.35</v>
      </c>
      <c r="L361" s="230">
        <v>26.2</v>
      </c>
      <c r="M361" s="230"/>
      <c r="N361" s="230">
        <v>30.3</v>
      </c>
      <c r="O361" s="230">
        <v>25.55</v>
      </c>
      <c r="P361" s="230">
        <v>0</v>
      </c>
    </row>
    <row r="362" spans="1:16">
      <c r="A362" s="229">
        <v>0.525763888888787</v>
      </c>
      <c r="B362" s="230">
        <v>13830</v>
      </c>
      <c r="C362" s="230">
        <v>38.75</v>
      </c>
      <c r="D362" s="111"/>
      <c r="E362" s="230">
        <v>33.35</v>
      </c>
      <c r="F362" s="230">
        <v>43.73</v>
      </c>
      <c r="G362" s="230">
        <v>362.8</v>
      </c>
      <c r="H362" s="230">
        <v>35.75</v>
      </c>
      <c r="I362" s="230">
        <v>34.29</v>
      </c>
      <c r="J362" s="230">
        <v>103.3</v>
      </c>
      <c r="K362" s="230">
        <v>27.35</v>
      </c>
      <c r="L362" s="230">
        <v>26.2</v>
      </c>
      <c r="M362" s="230"/>
      <c r="N362" s="230">
        <v>30.35</v>
      </c>
      <c r="O362" s="230">
        <v>25.5</v>
      </c>
      <c r="P362" s="230">
        <v>0</v>
      </c>
    </row>
    <row r="363" spans="1:16">
      <c r="A363" s="229">
        <v>0.52587962962952695</v>
      </c>
      <c r="B363" s="230">
        <v>13840</v>
      </c>
      <c r="C363" s="230">
        <v>38.630000000000003</v>
      </c>
      <c r="D363" s="111"/>
      <c r="E363" s="230">
        <v>33.340000000000003</v>
      </c>
      <c r="F363" s="230">
        <v>43.09</v>
      </c>
      <c r="G363" s="230">
        <v>363.7</v>
      </c>
      <c r="H363" s="230">
        <v>35.74</v>
      </c>
      <c r="I363" s="230">
        <v>34.21</v>
      </c>
      <c r="J363" s="230">
        <v>103.25</v>
      </c>
      <c r="K363" s="230">
        <v>27.35</v>
      </c>
      <c r="L363" s="230">
        <v>26.15</v>
      </c>
      <c r="M363" s="230"/>
      <c r="N363" s="230">
        <v>30.45</v>
      </c>
      <c r="O363" s="230">
        <v>25.55</v>
      </c>
      <c r="P363" s="230">
        <v>0</v>
      </c>
    </row>
    <row r="364" spans="1:16">
      <c r="A364" s="229">
        <v>0.525995370370268</v>
      </c>
      <c r="B364" s="230">
        <v>13850</v>
      </c>
      <c r="C364" s="230">
        <v>38.58</v>
      </c>
      <c r="D364" s="111"/>
      <c r="E364" s="230">
        <v>33.35</v>
      </c>
      <c r="F364" s="230">
        <v>43.56</v>
      </c>
      <c r="G364" s="230">
        <v>364.7</v>
      </c>
      <c r="H364" s="230">
        <v>35.75</v>
      </c>
      <c r="I364" s="230">
        <v>34.22</v>
      </c>
      <c r="J364" s="230">
        <v>103.65</v>
      </c>
      <c r="K364" s="230">
        <v>27.35</v>
      </c>
      <c r="L364" s="230">
        <v>26.2</v>
      </c>
      <c r="M364" s="230"/>
      <c r="N364" s="230">
        <v>30.4</v>
      </c>
      <c r="O364" s="230">
        <v>25.5</v>
      </c>
      <c r="P364" s="230">
        <v>0</v>
      </c>
    </row>
    <row r="365" spans="1:16">
      <c r="A365" s="229">
        <v>0.52611111111100906</v>
      </c>
      <c r="B365" s="230">
        <v>13860</v>
      </c>
      <c r="C365" s="230">
        <v>38.69</v>
      </c>
      <c r="D365" s="111"/>
      <c r="E365" s="230">
        <v>33.340000000000003</v>
      </c>
      <c r="F365" s="230">
        <v>43.79</v>
      </c>
      <c r="G365" s="230">
        <v>363.6</v>
      </c>
      <c r="H365" s="230">
        <v>35.76</v>
      </c>
      <c r="I365" s="230">
        <v>34.25</v>
      </c>
      <c r="J365" s="230">
        <v>103.85</v>
      </c>
      <c r="K365" s="230">
        <v>27.3</v>
      </c>
      <c r="L365" s="230">
        <v>26.2</v>
      </c>
      <c r="M365" s="230"/>
      <c r="N365" s="230">
        <v>30.45</v>
      </c>
      <c r="O365" s="230">
        <v>25.5</v>
      </c>
      <c r="P365" s="230">
        <v>0</v>
      </c>
    </row>
    <row r="366" spans="1:16">
      <c r="A366" s="229">
        <v>0.526226851851749</v>
      </c>
      <c r="B366" s="230">
        <v>13870</v>
      </c>
      <c r="C366" s="230">
        <v>38.81</v>
      </c>
      <c r="D366" s="111"/>
      <c r="E366" s="230">
        <v>33.35</v>
      </c>
      <c r="F366" s="230">
        <v>43.65</v>
      </c>
      <c r="G366" s="230">
        <v>363.1</v>
      </c>
      <c r="H366" s="230">
        <v>35.729999999999997</v>
      </c>
      <c r="I366" s="230">
        <v>34.24</v>
      </c>
      <c r="J366" s="230">
        <v>104</v>
      </c>
      <c r="K366" s="230">
        <v>27.3</v>
      </c>
      <c r="L366" s="230">
        <v>26.2</v>
      </c>
      <c r="M366" s="230"/>
      <c r="N366" s="230">
        <v>30.45</v>
      </c>
      <c r="O366" s="230">
        <v>25.5</v>
      </c>
      <c r="P366" s="230">
        <v>0</v>
      </c>
    </row>
    <row r="367" spans="1:16">
      <c r="A367" s="229">
        <v>0.52634259259248894</v>
      </c>
      <c r="B367" s="230">
        <v>13880</v>
      </c>
      <c r="C367" s="230">
        <v>38.6</v>
      </c>
      <c r="D367" s="111"/>
      <c r="E367" s="230">
        <v>33.340000000000003</v>
      </c>
      <c r="F367" s="230">
        <v>43.66</v>
      </c>
      <c r="G367" s="230">
        <v>363.9</v>
      </c>
      <c r="H367" s="230">
        <v>35.729999999999997</v>
      </c>
      <c r="I367" s="230">
        <v>34.24</v>
      </c>
      <c r="J367" s="230">
        <v>104.85</v>
      </c>
      <c r="K367" s="230">
        <v>27.35</v>
      </c>
      <c r="L367" s="230">
        <v>26.2</v>
      </c>
      <c r="M367" s="230"/>
      <c r="N367" s="230">
        <v>30.4</v>
      </c>
      <c r="O367" s="230">
        <v>25.55</v>
      </c>
      <c r="P367" s="230">
        <v>0</v>
      </c>
    </row>
    <row r="368" spans="1:16">
      <c r="A368" s="78">
        <v>0.56812499999986898</v>
      </c>
      <c r="B368" s="74">
        <v>17490</v>
      </c>
      <c r="C368" s="74">
        <v>40.200000000000003</v>
      </c>
      <c r="D368" s="111"/>
      <c r="E368" s="74">
        <v>34.75</v>
      </c>
      <c r="F368" s="74">
        <v>42.94</v>
      </c>
      <c r="G368" s="74">
        <v>369.8</v>
      </c>
      <c r="H368" s="74">
        <v>35.29</v>
      </c>
      <c r="I368" s="74">
        <v>34.909999999999997</v>
      </c>
      <c r="J368" s="74">
        <v>109.6</v>
      </c>
      <c r="K368" s="74">
        <v>27.45</v>
      </c>
      <c r="L368" s="74">
        <v>26.3</v>
      </c>
      <c r="M368" s="111"/>
      <c r="N368" s="74">
        <v>30.9</v>
      </c>
      <c r="O368" s="74">
        <v>25.65</v>
      </c>
      <c r="P368" s="74">
        <v>0</v>
      </c>
    </row>
    <row r="369" spans="1:16">
      <c r="A369" s="78">
        <v>0.56824074074061004</v>
      </c>
      <c r="B369" s="74">
        <v>17500</v>
      </c>
      <c r="C369" s="74">
        <v>40.17</v>
      </c>
      <c r="D369" s="111"/>
      <c r="E369" s="74">
        <v>34.74</v>
      </c>
      <c r="F369" s="74">
        <v>42.77</v>
      </c>
      <c r="G369" s="74">
        <v>367.4</v>
      </c>
      <c r="H369" s="74">
        <v>35.200000000000003</v>
      </c>
      <c r="I369" s="74">
        <v>34.89</v>
      </c>
      <c r="J369" s="74">
        <v>109.5</v>
      </c>
      <c r="K369" s="74">
        <v>27.45</v>
      </c>
      <c r="L369" s="74">
        <v>26.25</v>
      </c>
      <c r="M369" s="111"/>
      <c r="N369" s="74">
        <v>30.8</v>
      </c>
      <c r="O369" s="74">
        <v>25.65</v>
      </c>
      <c r="P369" s="74">
        <v>0</v>
      </c>
    </row>
    <row r="370" spans="1:16">
      <c r="A370" s="78">
        <v>0.56835648148135198</v>
      </c>
      <c r="B370" s="74">
        <v>17510</v>
      </c>
      <c r="C370" s="74">
        <v>40.229999999999997</v>
      </c>
      <c r="D370" s="111"/>
      <c r="E370" s="74">
        <v>34.74</v>
      </c>
      <c r="F370" s="74">
        <v>42.87</v>
      </c>
      <c r="G370" s="74">
        <v>369.1</v>
      </c>
      <c r="H370" s="74">
        <v>35.14</v>
      </c>
      <c r="I370" s="74">
        <v>34.869999999999997</v>
      </c>
      <c r="J370" s="74">
        <v>108.8</v>
      </c>
      <c r="K370" s="74">
        <v>27.4</v>
      </c>
      <c r="L370" s="74">
        <v>26.25</v>
      </c>
      <c r="M370" s="111"/>
      <c r="N370" s="74">
        <v>30.55</v>
      </c>
      <c r="O370" s="74">
        <v>25.65</v>
      </c>
      <c r="P370" s="74">
        <v>0</v>
      </c>
    </row>
    <row r="371" spans="1:16">
      <c r="A371" s="78">
        <v>0.56847222222209104</v>
      </c>
      <c r="B371" s="74">
        <v>17520</v>
      </c>
      <c r="C371" s="74">
        <v>40.24</v>
      </c>
      <c r="D371" s="111"/>
      <c r="E371" s="74">
        <v>34.75</v>
      </c>
      <c r="F371" s="74">
        <v>42.83</v>
      </c>
      <c r="G371" s="74">
        <v>370.4</v>
      </c>
      <c r="H371" s="74">
        <v>35.200000000000003</v>
      </c>
      <c r="I371" s="74">
        <v>34.89</v>
      </c>
      <c r="J371" s="74">
        <v>109.3</v>
      </c>
      <c r="K371" s="74">
        <v>27.4</v>
      </c>
      <c r="L371" s="74">
        <v>26.25</v>
      </c>
      <c r="M371" s="111"/>
      <c r="N371" s="74">
        <v>30.7</v>
      </c>
      <c r="O371" s="74">
        <v>25.65</v>
      </c>
      <c r="P371" s="74">
        <v>0</v>
      </c>
    </row>
    <row r="372" spans="1:16">
      <c r="A372" s="78">
        <v>0.56858796296283298</v>
      </c>
      <c r="B372" s="74">
        <v>17530</v>
      </c>
      <c r="C372" s="74">
        <v>40.200000000000003</v>
      </c>
      <c r="D372" s="111"/>
      <c r="E372" s="74">
        <v>34.75</v>
      </c>
      <c r="F372" s="74">
        <v>43.05</v>
      </c>
      <c r="G372" s="74">
        <v>369.6</v>
      </c>
      <c r="H372" s="74">
        <v>35.19</v>
      </c>
      <c r="I372" s="74">
        <v>34.880000000000003</v>
      </c>
      <c r="J372" s="74">
        <v>108.45</v>
      </c>
      <c r="K372" s="74">
        <v>27.45</v>
      </c>
      <c r="L372" s="74">
        <v>26.3</v>
      </c>
      <c r="M372" s="111"/>
      <c r="N372" s="74">
        <v>30.8</v>
      </c>
      <c r="O372" s="74">
        <v>25.7</v>
      </c>
      <c r="P372" s="74">
        <v>0</v>
      </c>
    </row>
    <row r="373" spans="1:16">
      <c r="A373" s="78">
        <v>0.56870370370357304</v>
      </c>
      <c r="B373" s="74">
        <v>17540</v>
      </c>
      <c r="C373" s="74">
        <v>40.270000000000003</v>
      </c>
      <c r="D373" s="111"/>
      <c r="E373" s="74">
        <v>34.75</v>
      </c>
      <c r="F373" s="74">
        <v>42.66</v>
      </c>
      <c r="G373" s="74">
        <v>367.6</v>
      </c>
      <c r="H373" s="74">
        <v>35.15</v>
      </c>
      <c r="I373" s="74">
        <v>34.869999999999997</v>
      </c>
      <c r="J373" s="74">
        <v>109.3</v>
      </c>
      <c r="K373" s="74">
        <v>27.45</v>
      </c>
      <c r="L373" s="74">
        <v>26.3</v>
      </c>
      <c r="M373" s="111"/>
      <c r="N373" s="74">
        <v>30.75</v>
      </c>
      <c r="O373" s="74">
        <v>25.7</v>
      </c>
      <c r="P373" s="74">
        <v>0</v>
      </c>
    </row>
    <row r="374" spans="1:16">
      <c r="A374" s="78">
        <v>0.56881944444431398</v>
      </c>
      <c r="B374" s="74">
        <v>17550</v>
      </c>
      <c r="C374" s="74">
        <v>40.22</v>
      </c>
      <c r="D374" s="111"/>
      <c r="E374" s="74">
        <v>34.75</v>
      </c>
      <c r="F374" s="74">
        <v>42.67</v>
      </c>
      <c r="G374" s="74">
        <v>369.2</v>
      </c>
      <c r="H374" s="74">
        <v>35.15</v>
      </c>
      <c r="I374" s="74">
        <v>34.89</v>
      </c>
      <c r="J374" s="74">
        <v>108.4</v>
      </c>
      <c r="K374" s="74">
        <v>27.45</v>
      </c>
      <c r="L374" s="74">
        <v>26.3</v>
      </c>
      <c r="M374" s="111"/>
      <c r="N374" s="74">
        <v>30.8</v>
      </c>
      <c r="O374" s="74">
        <v>25.65</v>
      </c>
      <c r="P374" s="74">
        <v>0</v>
      </c>
    </row>
    <row r="375" spans="1:16">
      <c r="A375" s="78">
        <v>0.56893518518505404</v>
      </c>
      <c r="B375" s="74">
        <v>17560</v>
      </c>
      <c r="C375" s="74">
        <v>40.24</v>
      </c>
      <c r="D375" s="111"/>
      <c r="E375" s="74">
        <v>34.770000000000003</v>
      </c>
      <c r="F375" s="74">
        <v>42.96</v>
      </c>
      <c r="G375" s="74">
        <v>368.5</v>
      </c>
      <c r="H375" s="74">
        <v>35.24</v>
      </c>
      <c r="I375" s="74">
        <v>34.9</v>
      </c>
      <c r="J375" s="74">
        <v>108.8</v>
      </c>
      <c r="K375" s="74">
        <v>27.5</v>
      </c>
      <c r="L375" s="74">
        <v>26.3</v>
      </c>
      <c r="M375" s="111"/>
      <c r="N375" s="74">
        <v>30.75</v>
      </c>
      <c r="O375" s="74">
        <v>25.65</v>
      </c>
      <c r="P375" s="74">
        <v>0</v>
      </c>
    </row>
    <row r="376" spans="1:16">
      <c r="A376" s="78">
        <v>0.56905092592579498</v>
      </c>
      <c r="B376" s="74">
        <v>17570</v>
      </c>
      <c r="C376" s="74">
        <v>40.25</v>
      </c>
      <c r="D376" s="111"/>
      <c r="E376" s="74">
        <v>34.770000000000003</v>
      </c>
      <c r="F376" s="74">
        <v>42.86</v>
      </c>
      <c r="G376" s="74">
        <v>369.4</v>
      </c>
      <c r="H376" s="74">
        <v>35.19</v>
      </c>
      <c r="I376" s="74">
        <v>34.909999999999997</v>
      </c>
      <c r="J376" s="74">
        <v>109.3</v>
      </c>
      <c r="K376" s="74">
        <v>27.55</v>
      </c>
      <c r="L376" s="74">
        <v>26.3</v>
      </c>
      <c r="M376" s="111"/>
      <c r="N376" s="74">
        <v>30.75</v>
      </c>
      <c r="O376" s="74">
        <v>25.75</v>
      </c>
      <c r="P376" s="74">
        <v>0</v>
      </c>
    </row>
    <row r="377" spans="1:16">
      <c r="A377" s="78">
        <v>0.56916666666653504</v>
      </c>
      <c r="B377" s="74">
        <v>17580</v>
      </c>
      <c r="C377" s="74">
        <v>40.229999999999997</v>
      </c>
      <c r="D377" s="111"/>
      <c r="E377" s="74">
        <v>34.770000000000003</v>
      </c>
      <c r="F377" s="74">
        <v>42.29</v>
      </c>
      <c r="G377" s="74">
        <v>367.1</v>
      </c>
      <c r="H377" s="74">
        <v>35.200000000000003</v>
      </c>
      <c r="I377" s="74">
        <v>34.9</v>
      </c>
      <c r="J377" s="74">
        <v>109.75</v>
      </c>
      <c r="K377" s="74">
        <v>27.55</v>
      </c>
      <c r="L377" s="74">
        <v>26.3</v>
      </c>
      <c r="M377" s="111"/>
      <c r="N377" s="74">
        <v>30.6</v>
      </c>
      <c r="O377" s="74">
        <v>25.7</v>
      </c>
      <c r="P377" s="74">
        <v>0</v>
      </c>
    </row>
    <row r="378" spans="1:16">
      <c r="A378" s="78">
        <v>0.56928240740727598</v>
      </c>
      <c r="B378" s="74">
        <v>17590</v>
      </c>
      <c r="C378" s="74">
        <v>40.22</v>
      </c>
      <c r="D378" s="111"/>
      <c r="E378" s="74">
        <v>34.78</v>
      </c>
      <c r="F378" s="74">
        <v>42.73</v>
      </c>
      <c r="G378" s="74">
        <v>370.1</v>
      </c>
      <c r="H378" s="74">
        <v>35.22</v>
      </c>
      <c r="I378" s="74">
        <v>34.92</v>
      </c>
      <c r="J378" s="74">
        <v>110.4</v>
      </c>
      <c r="K378" s="74">
        <v>27.55</v>
      </c>
      <c r="L378" s="74">
        <v>26.35</v>
      </c>
      <c r="M378" s="111"/>
      <c r="N378" s="74">
        <v>30.7</v>
      </c>
      <c r="O378" s="74">
        <v>25.7</v>
      </c>
      <c r="P378" s="74">
        <v>0</v>
      </c>
    </row>
    <row r="379" spans="1:16">
      <c r="A379" s="78">
        <v>0.56939814814801704</v>
      </c>
      <c r="B379" s="74">
        <v>17600</v>
      </c>
      <c r="C379" s="74">
        <v>40.29</v>
      </c>
      <c r="D379" s="111"/>
      <c r="E379" s="74">
        <v>34.78</v>
      </c>
      <c r="F379" s="74">
        <v>42.31</v>
      </c>
      <c r="G379" s="74">
        <v>369.3</v>
      </c>
      <c r="H379" s="74">
        <v>35.22</v>
      </c>
      <c r="I379" s="74">
        <v>34.92</v>
      </c>
      <c r="J379" s="74">
        <v>110.05</v>
      </c>
      <c r="K379" s="74">
        <v>27.5</v>
      </c>
      <c r="L379" s="74">
        <v>26.3</v>
      </c>
      <c r="M379" s="111"/>
      <c r="N379" s="74">
        <v>30.75</v>
      </c>
      <c r="O379" s="74">
        <v>25.75</v>
      </c>
      <c r="P379" s="74">
        <v>0</v>
      </c>
    </row>
    <row r="380" spans="1:16">
      <c r="A380" s="78">
        <v>0.56951388888875698</v>
      </c>
      <c r="B380" s="74">
        <v>17610</v>
      </c>
      <c r="C380" s="74">
        <v>40.33</v>
      </c>
      <c r="D380" s="111"/>
      <c r="E380" s="74">
        <v>34.770000000000003</v>
      </c>
      <c r="F380" s="74">
        <v>42.89</v>
      </c>
      <c r="G380" s="74">
        <v>368.8</v>
      </c>
      <c r="H380" s="74">
        <v>35.17</v>
      </c>
      <c r="I380" s="74">
        <v>34.909999999999997</v>
      </c>
      <c r="J380" s="74">
        <v>109.3</v>
      </c>
      <c r="K380" s="74">
        <v>27.5</v>
      </c>
      <c r="L380" s="74">
        <v>26.3</v>
      </c>
      <c r="M380" s="111"/>
      <c r="N380" s="74">
        <v>30.55</v>
      </c>
      <c r="O380" s="74">
        <v>25.75</v>
      </c>
      <c r="P380" s="74">
        <v>0</v>
      </c>
    </row>
    <row r="381" spans="1:16">
      <c r="A381" s="78">
        <v>0.56962962962949804</v>
      </c>
      <c r="B381" s="74">
        <v>17620</v>
      </c>
      <c r="C381" s="74">
        <v>40.369999999999997</v>
      </c>
      <c r="D381" s="111"/>
      <c r="E381" s="74">
        <v>34.76</v>
      </c>
      <c r="F381" s="74">
        <v>42.65</v>
      </c>
      <c r="G381" s="74">
        <v>368.9</v>
      </c>
      <c r="H381" s="74">
        <v>35.58</v>
      </c>
      <c r="I381" s="74">
        <v>34.92</v>
      </c>
      <c r="J381" s="74">
        <v>110.75</v>
      </c>
      <c r="K381" s="74">
        <v>27.45</v>
      </c>
      <c r="L381" s="74">
        <v>26.35</v>
      </c>
      <c r="M381" s="111"/>
      <c r="N381" s="74">
        <v>30.4</v>
      </c>
      <c r="O381" s="74">
        <v>25.75</v>
      </c>
      <c r="P381" s="74">
        <v>0</v>
      </c>
    </row>
    <row r="382" spans="1:16">
      <c r="A382" s="78">
        <v>0.56974537037023998</v>
      </c>
      <c r="B382" s="74">
        <v>17630</v>
      </c>
      <c r="C382" s="74">
        <v>40.32</v>
      </c>
      <c r="D382" s="111"/>
      <c r="E382" s="74">
        <v>34.799999999999997</v>
      </c>
      <c r="F382" s="74">
        <v>42.64</v>
      </c>
      <c r="G382" s="74">
        <v>369.7</v>
      </c>
      <c r="H382" s="74">
        <v>35.659999999999997</v>
      </c>
      <c r="I382" s="74">
        <v>34.94</v>
      </c>
      <c r="J382" s="74">
        <v>110.95</v>
      </c>
      <c r="K382" s="74">
        <v>27.45</v>
      </c>
      <c r="L382" s="74">
        <v>26.35</v>
      </c>
      <c r="M382" s="111"/>
      <c r="N382" s="74">
        <v>30.4</v>
      </c>
      <c r="O382" s="74">
        <v>25.7</v>
      </c>
      <c r="P382" s="74">
        <v>0</v>
      </c>
    </row>
    <row r="383" spans="1:16">
      <c r="A383" s="78">
        <v>0.56986111111097904</v>
      </c>
      <c r="B383" s="74">
        <v>17640</v>
      </c>
      <c r="C383" s="74">
        <v>40.32</v>
      </c>
      <c r="D383" s="111"/>
      <c r="E383" s="74">
        <v>34.78</v>
      </c>
      <c r="F383" s="74">
        <v>41.87</v>
      </c>
      <c r="G383" s="74">
        <v>367.5</v>
      </c>
      <c r="H383" s="74">
        <v>35.369999999999997</v>
      </c>
      <c r="I383" s="74">
        <v>34.96</v>
      </c>
      <c r="J383" s="74">
        <v>109.35</v>
      </c>
      <c r="K383" s="74">
        <v>27.55</v>
      </c>
      <c r="L383" s="74">
        <v>26.3</v>
      </c>
      <c r="M383" s="111"/>
      <c r="N383" s="74">
        <v>30.65</v>
      </c>
      <c r="O383" s="74">
        <v>25.65</v>
      </c>
      <c r="P383" s="74">
        <v>0</v>
      </c>
    </row>
    <row r="384" spans="1:16">
      <c r="A384" s="78">
        <v>0.56997685185172098</v>
      </c>
      <c r="B384" s="74">
        <v>17650</v>
      </c>
      <c r="C384" s="74">
        <v>39.24</v>
      </c>
      <c r="D384" s="111"/>
      <c r="E384" s="74">
        <v>34.76</v>
      </c>
      <c r="F384" s="74">
        <v>41.61</v>
      </c>
      <c r="G384" s="74">
        <v>367.9</v>
      </c>
      <c r="H384" s="74">
        <v>35.1</v>
      </c>
      <c r="I384" s="74">
        <v>34.97</v>
      </c>
      <c r="J384" s="74">
        <v>110.8</v>
      </c>
      <c r="K384" s="74">
        <v>27.55</v>
      </c>
      <c r="L384" s="74">
        <v>26.3</v>
      </c>
      <c r="M384" s="111"/>
      <c r="N384" s="74">
        <v>30.7</v>
      </c>
      <c r="O384" s="74">
        <v>25.6</v>
      </c>
      <c r="P384" s="74">
        <v>0</v>
      </c>
    </row>
    <row r="385" spans="1:16">
      <c r="A385" s="78">
        <v>0.57009259259246103</v>
      </c>
      <c r="B385" s="74">
        <v>17660</v>
      </c>
      <c r="C385" s="74">
        <v>39.07</v>
      </c>
      <c r="D385" s="111"/>
      <c r="E385" s="74">
        <v>34.770000000000003</v>
      </c>
      <c r="F385" s="74">
        <v>41.4</v>
      </c>
      <c r="G385" s="74">
        <v>369.4</v>
      </c>
      <c r="H385" s="74">
        <v>35.18</v>
      </c>
      <c r="I385" s="74">
        <v>34.97</v>
      </c>
      <c r="J385" s="74">
        <v>110.15</v>
      </c>
      <c r="K385" s="74">
        <v>27.55</v>
      </c>
      <c r="L385" s="74">
        <v>26.3</v>
      </c>
      <c r="M385" s="111"/>
      <c r="N385" s="74">
        <v>30.4</v>
      </c>
      <c r="O385" s="74">
        <v>25.75</v>
      </c>
      <c r="P385" s="74">
        <v>0</v>
      </c>
    </row>
    <row r="386" spans="1:16">
      <c r="A386" s="78">
        <v>0.57020833333320198</v>
      </c>
      <c r="B386" s="74">
        <v>17670</v>
      </c>
      <c r="C386" s="74">
        <v>39.090000000000003</v>
      </c>
      <c r="D386" s="111"/>
      <c r="E386" s="74">
        <v>34.75</v>
      </c>
      <c r="F386" s="74">
        <v>41.16</v>
      </c>
      <c r="G386" s="74">
        <v>369.2</v>
      </c>
      <c r="H386" s="74">
        <v>35.28</v>
      </c>
      <c r="I386" s="74">
        <v>34.97</v>
      </c>
      <c r="J386" s="74">
        <v>109.1</v>
      </c>
      <c r="K386" s="74">
        <v>27.55</v>
      </c>
      <c r="L386" s="74">
        <v>26.3</v>
      </c>
      <c r="M386" s="111"/>
      <c r="N386" s="74">
        <v>30.5</v>
      </c>
      <c r="O386" s="74">
        <v>25.75</v>
      </c>
      <c r="P386" s="74">
        <v>0</v>
      </c>
    </row>
    <row r="387" spans="1:16">
      <c r="A387" s="78">
        <v>0.57032407407394203</v>
      </c>
      <c r="B387" s="74">
        <v>17680</v>
      </c>
      <c r="C387" s="74">
        <v>39.14</v>
      </c>
      <c r="D387" s="111"/>
      <c r="E387" s="74">
        <v>34.79</v>
      </c>
      <c r="F387" s="74">
        <v>40.479999999999997</v>
      </c>
      <c r="G387" s="74">
        <v>368.9</v>
      </c>
      <c r="H387" s="74">
        <v>35.270000000000003</v>
      </c>
      <c r="I387" s="74">
        <v>34.96</v>
      </c>
      <c r="J387" s="74">
        <v>109.85</v>
      </c>
      <c r="K387" s="74">
        <v>27.55</v>
      </c>
      <c r="L387" s="74">
        <v>26.35</v>
      </c>
      <c r="M387" s="111"/>
      <c r="N387" s="74">
        <v>30.75</v>
      </c>
      <c r="O387" s="74">
        <v>25.65</v>
      </c>
      <c r="P387" s="74">
        <v>0</v>
      </c>
    </row>
    <row r="388" spans="1:16">
      <c r="A388" s="78">
        <v>0.57043981481468298</v>
      </c>
      <c r="B388" s="74">
        <v>17690</v>
      </c>
      <c r="C388" s="74">
        <v>39.17</v>
      </c>
      <c r="D388" s="111"/>
      <c r="E388" s="74">
        <v>34.79</v>
      </c>
      <c r="F388" s="74">
        <v>40.799999999999997</v>
      </c>
      <c r="G388" s="74">
        <v>370.2</v>
      </c>
      <c r="H388" s="74">
        <v>35.200000000000003</v>
      </c>
      <c r="I388" s="74">
        <v>34.94</v>
      </c>
      <c r="J388" s="74">
        <v>109.35</v>
      </c>
      <c r="K388" s="74">
        <v>27.45</v>
      </c>
      <c r="L388" s="74">
        <v>26.35</v>
      </c>
      <c r="M388" s="111"/>
      <c r="N388" s="74">
        <v>30.55</v>
      </c>
      <c r="O388" s="74">
        <v>25.8</v>
      </c>
      <c r="P388" s="74">
        <v>0</v>
      </c>
    </row>
    <row r="389" spans="1:16">
      <c r="A389" s="78">
        <v>0.57055555555542303</v>
      </c>
      <c r="B389" s="74">
        <v>17700</v>
      </c>
      <c r="C389" s="74">
        <v>39.159999999999997</v>
      </c>
      <c r="D389" s="111"/>
      <c r="E389" s="74">
        <v>34.79</v>
      </c>
      <c r="F389" s="74">
        <v>41.03</v>
      </c>
      <c r="G389" s="74">
        <v>371.3</v>
      </c>
      <c r="H389" s="74">
        <v>35.08</v>
      </c>
      <c r="I389" s="74">
        <v>34.950000000000003</v>
      </c>
      <c r="J389" s="74">
        <v>111.2</v>
      </c>
      <c r="K389" s="74">
        <v>27.5</v>
      </c>
      <c r="L389" s="74">
        <v>26.35</v>
      </c>
      <c r="M389" s="111"/>
      <c r="N389" s="74">
        <v>30.55</v>
      </c>
      <c r="O389" s="74">
        <v>25.7</v>
      </c>
      <c r="P389" s="74">
        <v>0</v>
      </c>
    </row>
    <row r="390" spans="1:16">
      <c r="A390" s="78">
        <v>0.57067129629616398</v>
      </c>
      <c r="B390" s="74">
        <v>17710</v>
      </c>
      <c r="C390" s="74">
        <v>39.22</v>
      </c>
      <c r="D390" s="111"/>
      <c r="E390" s="74">
        <v>34.79</v>
      </c>
      <c r="F390" s="74">
        <v>40.840000000000003</v>
      </c>
      <c r="G390" s="74">
        <v>370.2</v>
      </c>
      <c r="H390" s="74">
        <v>34.979999999999997</v>
      </c>
      <c r="I390" s="74">
        <v>34.950000000000003</v>
      </c>
      <c r="J390" s="74">
        <v>110.25</v>
      </c>
      <c r="K390" s="74">
        <v>27.45</v>
      </c>
      <c r="L390" s="74">
        <v>26.35</v>
      </c>
      <c r="M390" s="111"/>
      <c r="N390" s="74">
        <v>30.95</v>
      </c>
      <c r="O390" s="74">
        <v>25.75</v>
      </c>
      <c r="P390" s="74">
        <v>0</v>
      </c>
    </row>
    <row r="391" spans="1:16">
      <c r="A391" s="78">
        <v>0.57078703703690503</v>
      </c>
      <c r="B391" s="74">
        <v>17720</v>
      </c>
      <c r="C391" s="74">
        <v>39.380000000000003</v>
      </c>
      <c r="D391" s="111"/>
      <c r="E391" s="74">
        <v>34.79</v>
      </c>
      <c r="F391" s="74">
        <v>41.52</v>
      </c>
      <c r="G391" s="74">
        <v>366.5</v>
      </c>
      <c r="H391" s="74">
        <v>34.97</v>
      </c>
      <c r="I391" s="74">
        <v>34.950000000000003</v>
      </c>
      <c r="J391" s="74">
        <v>110.25</v>
      </c>
      <c r="K391" s="74">
        <v>27.5</v>
      </c>
      <c r="L391" s="74">
        <v>26.35</v>
      </c>
      <c r="M391" s="111"/>
      <c r="N391" s="74">
        <v>30.95</v>
      </c>
      <c r="O391" s="74">
        <v>25.75</v>
      </c>
      <c r="P391" s="74">
        <v>0</v>
      </c>
    </row>
    <row r="392" spans="1:16">
      <c r="A392" s="78">
        <v>0.57090277777764498</v>
      </c>
      <c r="B392" s="74">
        <v>17730</v>
      </c>
      <c r="C392" s="74">
        <v>39.340000000000003</v>
      </c>
      <c r="D392" s="111"/>
      <c r="E392" s="74">
        <v>34.79</v>
      </c>
      <c r="F392" s="74">
        <v>41.73</v>
      </c>
      <c r="G392" s="74">
        <v>367.6</v>
      </c>
      <c r="H392" s="74">
        <v>34.96</v>
      </c>
      <c r="I392" s="74">
        <v>34.950000000000003</v>
      </c>
      <c r="J392" s="74">
        <v>109.55</v>
      </c>
      <c r="K392" s="74">
        <v>27.5</v>
      </c>
      <c r="L392" s="74">
        <v>26.35</v>
      </c>
      <c r="M392" s="111"/>
      <c r="N392" s="74">
        <v>30.75</v>
      </c>
      <c r="O392" s="74">
        <v>25.65</v>
      </c>
      <c r="P392" s="74">
        <v>0</v>
      </c>
    </row>
    <row r="393" spans="1:16">
      <c r="A393" s="78">
        <v>0.57101851851838603</v>
      </c>
      <c r="B393" s="74">
        <v>17740</v>
      </c>
      <c r="C393" s="74">
        <v>39.43</v>
      </c>
      <c r="D393" s="111"/>
      <c r="E393" s="74">
        <v>34.799999999999997</v>
      </c>
      <c r="F393" s="74">
        <v>41.76</v>
      </c>
      <c r="G393" s="74">
        <v>367.7</v>
      </c>
      <c r="H393" s="74">
        <v>35.01</v>
      </c>
      <c r="I393" s="74">
        <v>34.97</v>
      </c>
      <c r="J393" s="74">
        <v>109.15</v>
      </c>
      <c r="K393" s="74">
        <v>27.55</v>
      </c>
      <c r="L393" s="74">
        <v>26.35</v>
      </c>
      <c r="M393" s="111"/>
      <c r="N393" s="74">
        <v>31</v>
      </c>
      <c r="O393" s="74">
        <v>25.65</v>
      </c>
      <c r="P393" s="74">
        <v>0</v>
      </c>
    </row>
    <row r="394" spans="1:16">
      <c r="A394" s="78">
        <v>0.57113425925912797</v>
      </c>
      <c r="B394" s="74">
        <v>17750</v>
      </c>
      <c r="C394" s="74">
        <v>39.369999999999997</v>
      </c>
      <c r="D394" s="111"/>
      <c r="E394" s="74">
        <v>34.81</v>
      </c>
      <c r="F394" s="74">
        <v>41.46</v>
      </c>
      <c r="G394" s="74">
        <v>370.9</v>
      </c>
      <c r="H394" s="74">
        <v>35.07</v>
      </c>
      <c r="I394" s="74">
        <v>34.96</v>
      </c>
      <c r="J394" s="74">
        <v>111.2</v>
      </c>
      <c r="K394" s="74">
        <v>27.55</v>
      </c>
      <c r="L394" s="74">
        <v>26.35</v>
      </c>
      <c r="M394" s="111"/>
      <c r="N394" s="74">
        <v>30.7</v>
      </c>
      <c r="O394" s="74">
        <v>25.7</v>
      </c>
      <c r="P394" s="74">
        <v>0</v>
      </c>
    </row>
    <row r="395" spans="1:16">
      <c r="A395" s="78">
        <v>0.57124999999986703</v>
      </c>
      <c r="B395" s="74">
        <v>17760</v>
      </c>
      <c r="C395" s="74">
        <v>39.51</v>
      </c>
      <c r="D395" s="111"/>
      <c r="E395" s="74">
        <v>34.82</v>
      </c>
      <c r="F395" s="74">
        <v>41.91</v>
      </c>
      <c r="G395" s="74">
        <v>370.2</v>
      </c>
      <c r="H395" s="74">
        <v>35.090000000000003</v>
      </c>
      <c r="I395" s="74">
        <v>34.979999999999997</v>
      </c>
      <c r="J395" s="74">
        <v>109.4</v>
      </c>
      <c r="K395" s="74">
        <v>27.5</v>
      </c>
      <c r="L395" s="74">
        <v>26.35</v>
      </c>
      <c r="M395" s="111"/>
      <c r="N395" s="74">
        <v>30.75</v>
      </c>
      <c r="O395" s="74">
        <v>25.65</v>
      </c>
      <c r="P395" s="74">
        <v>0</v>
      </c>
    </row>
    <row r="396" spans="1:16">
      <c r="A396" s="78">
        <v>0.57136574074060897</v>
      </c>
      <c r="B396" s="74">
        <v>17770</v>
      </c>
      <c r="C396" s="74">
        <v>39.619999999999997</v>
      </c>
      <c r="D396" s="111"/>
      <c r="E396" s="74">
        <v>34.83</v>
      </c>
      <c r="F396" s="74">
        <v>42.03</v>
      </c>
      <c r="G396" s="74">
        <v>368</v>
      </c>
      <c r="H396" s="74">
        <v>35.11</v>
      </c>
      <c r="I396" s="74">
        <v>34.99</v>
      </c>
      <c r="J396" s="74">
        <v>109.4</v>
      </c>
      <c r="K396" s="74">
        <v>27.5</v>
      </c>
      <c r="L396" s="74">
        <v>26.35</v>
      </c>
      <c r="M396" s="111"/>
      <c r="N396" s="74">
        <v>30.75</v>
      </c>
      <c r="O396" s="74">
        <v>25.75</v>
      </c>
      <c r="P396" s="74">
        <v>0</v>
      </c>
    </row>
    <row r="397" spans="1:16">
      <c r="A397" s="78">
        <v>0.57148148148134903</v>
      </c>
      <c r="B397" s="74">
        <v>17780</v>
      </c>
      <c r="C397" s="74">
        <v>39.72</v>
      </c>
      <c r="D397" s="111"/>
      <c r="E397" s="74">
        <v>34.85</v>
      </c>
      <c r="F397" s="74">
        <v>42.15</v>
      </c>
      <c r="G397" s="74">
        <v>371.1</v>
      </c>
      <c r="H397" s="74">
        <v>35.17</v>
      </c>
      <c r="I397" s="74">
        <v>35.020000000000003</v>
      </c>
      <c r="J397" s="74">
        <v>110.25</v>
      </c>
      <c r="K397" s="74">
        <v>27.5</v>
      </c>
      <c r="L397" s="74">
        <v>26.35</v>
      </c>
      <c r="M397" s="111"/>
      <c r="N397" s="74">
        <v>30.75</v>
      </c>
      <c r="O397" s="74">
        <v>25.65</v>
      </c>
      <c r="P397" s="74">
        <v>0</v>
      </c>
    </row>
    <row r="398" spans="1:16">
      <c r="A398" s="78">
        <v>0.57159722222208997</v>
      </c>
      <c r="B398" s="74">
        <v>17790</v>
      </c>
      <c r="C398" s="74">
        <v>39.72</v>
      </c>
      <c r="D398" s="111"/>
      <c r="E398" s="74">
        <v>34.85</v>
      </c>
      <c r="F398" s="74">
        <v>41.91</v>
      </c>
      <c r="G398" s="74">
        <v>367.7</v>
      </c>
      <c r="H398" s="74">
        <v>35.26</v>
      </c>
      <c r="I398" s="74">
        <v>35.03</v>
      </c>
      <c r="J398" s="74">
        <v>109.1</v>
      </c>
      <c r="K398" s="74">
        <v>27.5</v>
      </c>
      <c r="L398" s="74">
        <v>26.35</v>
      </c>
      <c r="M398" s="111"/>
      <c r="N398" s="74">
        <v>30.75</v>
      </c>
      <c r="O398" s="74">
        <v>25.7</v>
      </c>
      <c r="P398" s="74">
        <v>0</v>
      </c>
    </row>
    <row r="399" spans="1:16">
      <c r="A399" s="78">
        <v>0.57171296296283003</v>
      </c>
      <c r="B399" s="74">
        <v>17800</v>
      </c>
      <c r="C399" s="74">
        <v>39.81</v>
      </c>
      <c r="D399" s="111"/>
      <c r="E399" s="74">
        <v>34.85</v>
      </c>
      <c r="F399" s="74">
        <v>42.28</v>
      </c>
      <c r="G399" s="74">
        <v>369</v>
      </c>
      <c r="H399" s="74">
        <v>35.299999999999997</v>
      </c>
      <c r="I399" s="74">
        <v>35.03</v>
      </c>
      <c r="J399" s="74">
        <v>109.45</v>
      </c>
      <c r="K399" s="74">
        <v>27.5</v>
      </c>
      <c r="L399" s="74">
        <v>26.35</v>
      </c>
      <c r="M399" s="111"/>
      <c r="N399" s="74">
        <v>30.9</v>
      </c>
      <c r="O399" s="74">
        <v>25.6</v>
      </c>
      <c r="P399" s="74">
        <v>0</v>
      </c>
    </row>
    <row r="400" spans="1:16">
      <c r="A400" s="78">
        <v>0.57182870370357197</v>
      </c>
      <c r="B400" s="74">
        <v>17810</v>
      </c>
      <c r="C400" s="74">
        <v>39.78</v>
      </c>
      <c r="D400" s="111"/>
      <c r="E400" s="74">
        <v>34.85</v>
      </c>
      <c r="F400" s="74">
        <v>42.12</v>
      </c>
      <c r="G400" s="74">
        <v>369.1</v>
      </c>
      <c r="H400" s="74">
        <v>35.369999999999997</v>
      </c>
      <c r="I400" s="74">
        <v>35.03</v>
      </c>
      <c r="J400" s="74">
        <v>109.5</v>
      </c>
      <c r="K400" s="74">
        <v>27.55</v>
      </c>
      <c r="L400" s="74">
        <v>26.35</v>
      </c>
      <c r="M400" s="111"/>
      <c r="N400" s="74">
        <v>31.05</v>
      </c>
      <c r="O400" s="74">
        <v>25.7</v>
      </c>
      <c r="P400" s="74">
        <v>0</v>
      </c>
    </row>
    <row r="401" spans="1:16">
      <c r="A401" s="78">
        <v>0.57194444444431103</v>
      </c>
      <c r="B401" s="74">
        <v>17820</v>
      </c>
      <c r="C401" s="74">
        <v>39.89</v>
      </c>
      <c r="D401" s="111"/>
      <c r="E401" s="74">
        <v>34.86</v>
      </c>
      <c r="F401" s="74">
        <v>42.48</v>
      </c>
      <c r="G401" s="74">
        <v>368.9</v>
      </c>
      <c r="H401" s="74">
        <v>35.450000000000003</v>
      </c>
      <c r="I401" s="74">
        <v>35.04</v>
      </c>
      <c r="J401" s="74">
        <v>110.65</v>
      </c>
      <c r="K401" s="74">
        <v>27.5</v>
      </c>
      <c r="L401" s="74">
        <v>26.35</v>
      </c>
      <c r="M401" s="111"/>
      <c r="N401" s="74">
        <v>31</v>
      </c>
      <c r="O401" s="74">
        <v>25.65</v>
      </c>
      <c r="P401" s="74">
        <v>0</v>
      </c>
    </row>
    <row r="402" spans="1:16">
      <c r="A402" s="78">
        <v>0.57206018518505297</v>
      </c>
      <c r="B402" s="74">
        <v>17830</v>
      </c>
      <c r="C402" s="74">
        <v>39.85</v>
      </c>
      <c r="D402" s="111"/>
      <c r="E402" s="74">
        <v>34.869999999999997</v>
      </c>
      <c r="F402" s="74">
        <v>42.66</v>
      </c>
      <c r="G402" s="74">
        <v>370.4</v>
      </c>
      <c r="H402" s="74">
        <v>35.47</v>
      </c>
      <c r="I402" s="74">
        <v>35.04</v>
      </c>
      <c r="J402" s="74">
        <v>109.1</v>
      </c>
      <c r="K402" s="74">
        <v>27.5</v>
      </c>
      <c r="L402" s="74">
        <v>26.35</v>
      </c>
      <c r="M402" s="111"/>
      <c r="N402" s="74">
        <v>30.85</v>
      </c>
      <c r="O402" s="74">
        <v>25.75</v>
      </c>
      <c r="P402" s="74">
        <v>0</v>
      </c>
    </row>
    <row r="403" spans="1:16">
      <c r="A403" s="78">
        <v>0.57217592592579303</v>
      </c>
      <c r="B403" s="74">
        <v>17840</v>
      </c>
      <c r="C403" s="74">
        <v>39.78</v>
      </c>
      <c r="D403" s="111"/>
      <c r="E403" s="74">
        <v>34.869999999999997</v>
      </c>
      <c r="F403" s="74">
        <v>42.9</v>
      </c>
      <c r="G403" s="74">
        <v>372</v>
      </c>
      <c r="H403" s="74">
        <v>35.51</v>
      </c>
      <c r="I403" s="74">
        <v>35.07</v>
      </c>
      <c r="J403" s="74">
        <v>108.6</v>
      </c>
      <c r="K403" s="74">
        <v>27.5</v>
      </c>
      <c r="L403" s="74">
        <v>26.35</v>
      </c>
      <c r="M403" s="111"/>
      <c r="N403" s="74">
        <v>30.8</v>
      </c>
      <c r="O403" s="74">
        <v>25.75</v>
      </c>
      <c r="P403" s="74">
        <v>0</v>
      </c>
    </row>
    <row r="404" spans="1:16">
      <c r="A404" s="78">
        <v>0.57229166666653397</v>
      </c>
      <c r="B404" s="74">
        <v>17850</v>
      </c>
      <c r="C404" s="74">
        <v>39.840000000000003</v>
      </c>
      <c r="D404" s="111"/>
      <c r="E404" s="74">
        <v>34.86</v>
      </c>
      <c r="F404" s="74">
        <v>43</v>
      </c>
      <c r="G404" s="74">
        <v>370.4</v>
      </c>
      <c r="H404" s="74">
        <v>35.54</v>
      </c>
      <c r="I404" s="74">
        <v>35.07</v>
      </c>
      <c r="J404" s="74">
        <v>109.75</v>
      </c>
      <c r="K404" s="74">
        <v>27.5</v>
      </c>
      <c r="L404" s="74">
        <v>26.35</v>
      </c>
      <c r="M404" s="111"/>
      <c r="N404" s="74">
        <v>30.75</v>
      </c>
      <c r="O404" s="74">
        <v>25.75</v>
      </c>
      <c r="P404" s="74">
        <v>0</v>
      </c>
    </row>
    <row r="405" spans="1:16">
      <c r="A405" s="78">
        <v>0.57240740740727403</v>
      </c>
      <c r="B405" s="74">
        <v>17860</v>
      </c>
      <c r="C405" s="74">
        <v>39.89</v>
      </c>
      <c r="D405" s="111"/>
      <c r="E405" s="74">
        <v>34.869999999999997</v>
      </c>
      <c r="F405" s="74">
        <v>43.15</v>
      </c>
      <c r="G405" s="74">
        <v>369.1</v>
      </c>
      <c r="H405" s="74">
        <v>35.549999999999997</v>
      </c>
      <c r="I405" s="74">
        <v>35.07</v>
      </c>
      <c r="J405" s="74">
        <v>110.5</v>
      </c>
      <c r="K405" s="74">
        <v>27.5</v>
      </c>
      <c r="L405" s="74">
        <v>26.35</v>
      </c>
      <c r="M405" s="111"/>
      <c r="N405" s="74">
        <v>30.75</v>
      </c>
      <c r="O405" s="74">
        <v>25.75</v>
      </c>
      <c r="P405" s="74">
        <v>0</v>
      </c>
    </row>
    <row r="406" spans="1:16">
      <c r="A406" s="78">
        <v>0.57252314814801597</v>
      </c>
      <c r="B406" s="74">
        <v>17870</v>
      </c>
      <c r="C406" s="74">
        <v>39.950000000000003</v>
      </c>
      <c r="D406" s="111"/>
      <c r="E406" s="74">
        <v>34.880000000000003</v>
      </c>
      <c r="F406" s="74">
        <v>43.19</v>
      </c>
      <c r="G406" s="74">
        <v>369.3</v>
      </c>
      <c r="H406" s="74">
        <v>35.6</v>
      </c>
      <c r="I406" s="74">
        <v>35.08</v>
      </c>
      <c r="J406" s="74">
        <v>109.45</v>
      </c>
      <c r="K406" s="74">
        <v>27.5</v>
      </c>
      <c r="L406" s="74">
        <v>26.4</v>
      </c>
      <c r="M406" s="111"/>
      <c r="N406" s="74">
        <v>30.9</v>
      </c>
      <c r="O406" s="74">
        <v>25.75</v>
      </c>
      <c r="P406" s="74">
        <v>0</v>
      </c>
    </row>
    <row r="407" spans="1:16">
      <c r="A407" s="78">
        <v>0.57263888888875503</v>
      </c>
      <c r="B407" s="74">
        <v>17880</v>
      </c>
      <c r="C407" s="74">
        <v>40.08</v>
      </c>
      <c r="D407" s="111"/>
      <c r="E407" s="74">
        <v>34.880000000000003</v>
      </c>
      <c r="F407" s="74">
        <v>43.27</v>
      </c>
      <c r="G407" s="74">
        <v>368.5</v>
      </c>
      <c r="H407" s="74">
        <v>35.6</v>
      </c>
      <c r="I407" s="74">
        <v>35.08</v>
      </c>
      <c r="J407" s="74">
        <v>109.55</v>
      </c>
      <c r="K407" s="74">
        <v>27.5</v>
      </c>
      <c r="L407" s="74">
        <v>26.35</v>
      </c>
      <c r="M407" s="111"/>
      <c r="N407" s="74">
        <v>30.85</v>
      </c>
      <c r="O407" s="74">
        <v>25.8</v>
      </c>
      <c r="P407" s="74">
        <v>0</v>
      </c>
    </row>
    <row r="408" spans="1:16">
      <c r="A408" s="78">
        <v>0.57275462962949697</v>
      </c>
      <c r="B408" s="74">
        <v>17890</v>
      </c>
      <c r="C408" s="74">
        <v>40.130000000000003</v>
      </c>
      <c r="D408" s="111"/>
      <c r="E408" s="74">
        <v>34.9</v>
      </c>
      <c r="F408" s="74">
        <v>42.94</v>
      </c>
      <c r="G408" s="74">
        <v>370.1</v>
      </c>
      <c r="H408" s="74">
        <v>35.64</v>
      </c>
      <c r="I408" s="74">
        <v>35.08</v>
      </c>
      <c r="J408" s="74">
        <v>109.85</v>
      </c>
      <c r="K408" s="74">
        <v>27.55</v>
      </c>
      <c r="L408" s="74">
        <v>26.35</v>
      </c>
      <c r="M408" s="111"/>
      <c r="N408" s="74">
        <v>30.8</v>
      </c>
      <c r="O408" s="74">
        <v>25.75</v>
      </c>
      <c r="P408" s="74">
        <v>0</v>
      </c>
    </row>
    <row r="409" spans="1:16">
      <c r="A409" s="78">
        <v>0.57287037037023703</v>
      </c>
      <c r="B409" s="74">
        <v>17900</v>
      </c>
      <c r="C409" s="74">
        <v>40.090000000000003</v>
      </c>
      <c r="D409" s="111"/>
      <c r="E409" s="74">
        <v>34.89</v>
      </c>
      <c r="F409" s="74">
        <v>42.49</v>
      </c>
      <c r="G409" s="74">
        <v>370.8</v>
      </c>
      <c r="H409" s="74">
        <v>35.729999999999997</v>
      </c>
      <c r="I409" s="74">
        <v>35.07</v>
      </c>
      <c r="J409" s="74">
        <v>108.85</v>
      </c>
      <c r="K409" s="74">
        <v>27.5</v>
      </c>
      <c r="L409" s="74">
        <v>26.4</v>
      </c>
      <c r="M409" s="111"/>
      <c r="N409" s="74">
        <v>31.2</v>
      </c>
      <c r="O409" s="74">
        <v>25.7</v>
      </c>
      <c r="P409" s="74">
        <v>0</v>
      </c>
    </row>
    <row r="410" spans="1:16">
      <c r="A410" s="78">
        <v>0.57298611111097797</v>
      </c>
      <c r="B410" s="74">
        <v>17910</v>
      </c>
      <c r="C410" s="74">
        <v>40.06</v>
      </c>
      <c r="D410" s="111"/>
      <c r="E410" s="74">
        <v>34.9</v>
      </c>
      <c r="F410" s="74">
        <v>42.83</v>
      </c>
      <c r="G410" s="74">
        <v>371.5</v>
      </c>
      <c r="H410" s="74">
        <v>35.71</v>
      </c>
      <c r="I410" s="74">
        <v>35.08</v>
      </c>
      <c r="J410" s="74">
        <v>110.45</v>
      </c>
      <c r="K410" s="74">
        <v>27.5</v>
      </c>
      <c r="L410" s="74">
        <v>26.4</v>
      </c>
      <c r="M410" s="111"/>
      <c r="N410" s="74">
        <v>31.25</v>
      </c>
      <c r="O410" s="74">
        <v>25.75</v>
      </c>
      <c r="P410" s="74">
        <v>0</v>
      </c>
    </row>
    <row r="411" spans="1:16">
      <c r="A411" s="78">
        <v>0.57310185185171802</v>
      </c>
      <c r="B411" s="74">
        <v>17920</v>
      </c>
      <c r="C411" s="74">
        <v>40.14</v>
      </c>
      <c r="D411" s="111"/>
      <c r="E411" s="74">
        <v>34.9</v>
      </c>
      <c r="F411" s="74">
        <v>43.12</v>
      </c>
      <c r="G411" s="74">
        <v>371</v>
      </c>
      <c r="H411" s="74">
        <v>35.79</v>
      </c>
      <c r="I411" s="74">
        <v>35.08</v>
      </c>
      <c r="J411" s="74">
        <v>109.25</v>
      </c>
      <c r="K411" s="74">
        <v>27.55</v>
      </c>
      <c r="L411" s="74">
        <v>26.4</v>
      </c>
      <c r="M411" s="111"/>
      <c r="N411" s="74">
        <v>30.9</v>
      </c>
      <c r="O411" s="74">
        <v>25.8</v>
      </c>
      <c r="P411" s="74">
        <v>0</v>
      </c>
    </row>
    <row r="412" spans="1:16">
      <c r="A412" s="78">
        <v>0.57321759259245997</v>
      </c>
      <c r="B412" s="74">
        <v>17930</v>
      </c>
      <c r="C412" s="74">
        <v>40</v>
      </c>
      <c r="D412" s="111"/>
      <c r="E412" s="74">
        <v>34.9</v>
      </c>
      <c r="F412" s="74">
        <v>43.07</v>
      </c>
      <c r="G412" s="74">
        <v>368.5</v>
      </c>
      <c r="H412" s="74">
        <v>35.799999999999997</v>
      </c>
      <c r="I412" s="74">
        <v>35.06</v>
      </c>
      <c r="J412" s="74">
        <v>108.7</v>
      </c>
      <c r="K412" s="74">
        <v>27.55</v>
      </c>
      <c r="L412" s="74">
        <v>26.4</v>
      </c>
      <c r="M412" s="111"/>
      <c r="N412" s="74">
        <v>30.8</v>
      </c>
      <c r="O412" s="74">
        <v>25.75</v>
      </c>
      <c r="P412" s="74">
        <v>0</v>
      </c>
    </row>
    <row r="413" spans="1:16">
      <c r="A413" s="78">
        <v>0.57333333333319902</v>
      </c>
      <c r="B413" s="74">
        <v>17940</v>
      </c>
      <c r="C413" s="74">
        <v>40.18</v>
      </c>
      <c r="D413" s="111"/>
      <c r="E413" s="74">
        <v>34.909999999999997</v>
      </c>
      <c r="F413" s="74">
        <v>42.85</v>
      </c>
      <c r="G413" s="74">
        <v>370.7</v>
      </c>
      <c r="H413" s="74">
        <v>35.83</v>
      </c>
      <c r="I413" s="74">
        <v>35.1</v>
      </c>
      <c r="J413" s="74">
        <v>110.4</v>
      </c>
      <c r="K413" s="74">
        <v>27.65</v>
      </c>
      <c r="L413" s="74">
        <v>26.35</v>
      </c>
      <c r="M413" s="111"/>
      <c r="N413" s="74">
        <v>31</v>
      </c>
      <c r="O413" s="74">
        <v>25.85</v>
      </c>
      <c r="P413" s="74">
        <v>0</v>
      </c>
    </row>
    <row r="414" spans="1:16">
      <c r="A414" s="78">
        <v>0.57344907407394097</v>
      </c>
      <c r="B414" s="74">
        <v>17950</v>
      </c>
      <c r="C414" s="74">
        <v>40.11</v>
      </c>
      <c r="D414" s="111"/>
      <c r="E414" s="74">
        <v>34.92</v>
      </c>
      <c r="F414" s="74">
        <v>43.15</v>
      </c>
      <c r="G414" s="74">
        <v>371.8</v>
      </c>
      <c r="H414" s="74">
        <v>35.85</v>
      </c>
      <c r="I414" s="74">
        <v>35.11</v>
      </c>
      <c r="J414" s="74">
        <v>109.2</v>
      </c>
      <c r="K414" s="74">
        <v>27.6</v>
      </c>
      <c r="L414" s="74">
        <v>26.4</v>
      </c>
      <c r="M414" s="111"/>
      <c r="N414" s="74">
        <v>31.35</v>
      </c>
      <c r="O414" s="74">
        <v>25.8</v>
      </c>
      <c r="P414" s="74">
        <v>0</v>
      </c>
    </row>
    <row r="415" spans="1:16">
      <c r="A415" s="78">
        <v>0.57356481481468102</v>
      </c>
      <c r="B415" s="74">
        <v>17960</v>
      </c>
      <c r="C415" s="74">
        <v>40.14</v>
      </c>
      <c r="D415" s="111"/>
      <c r="E415" s="74">
        <v>34.93</v>
      </c>
      <c r="F415" s="74">
        <v>42.73</v>
      </c>
      <c r="G415" s="74">
        <v>370.5</v>
      </c>
      <c r="H415" s="74">
        <v>35.869999999999997</v>
      </c>
      <c r="I415" s="74">
        <v>35.090000000000003</v>
      </c>
      <c r="J415" s="74">
        <v>110.55</v>
      </c>
      <c r="K415" s="74">
        <v>27.55</v>
      </c>
      <c r="L415" s="74">
        <v>26.4</v>
      </c>
      <c r="M415" s="111"/>
      <c r="N415" s="74">
        <v>30.85</v>
      </c>
      <c r="O415" s="74">
        <v>25.85</v>
      </c>
      <c r="P415" s="74">
        <v>0</v>
      </c>
    </row>
    <row r="416" spans="1:16">
      <c r="A416" s="78">
        <v>0.57368055555542197</v>
      </c>
      <c r="B416" s="74">
        <v>17970</v>
      </c>
      <c r="C416" s="74">
        <v>40.11</v>
      </c>
      <c r="D416" s="111"/>
      <c r="E416" s="74">
        <v>34.94</v>
      </c>
      <c r="F416" s="74">
        <v>42.43</v>
      </c>
      <c r="G416" s="74">
        <v>370.8</v>
      </c>
      <c r="H416" s="74">
        <v>35.89</v>
      </c>
      <c r="I416" s="74">
        <v>35.020000000000003</v>
      </c>
      <c r="J416" s="74">
        <v>109</v>
      </c>
      <c r="K416" s="74">
        <v>27.5</v>
      </c>
      <c r="L416" s="74">
        <v>26.4</v>
      </c>
      <c r="M416" s="111"/>
      <c r="N416" s="74">
        <v>31.25</v>
      </c>
      <c r="O416" s="74">
        <v>25.9</v>
      </c>
      <c r="P416" s="74">
        <v>0</v>
      </c>
    </row>
    <row r="417" spans="1:16">
      <c r="A417" s="78">
        <v>0.57379629629616202</v>
      </c>
      <c r="B417" s="74">
        <v>17980</v>
      </c>
      <c r="C417" s="74">
        <v>40.21</v>
      </c>
      <c r="D417" s="111"/>
      <c r="E417" s="74">
        <v>34.94</v>
      </c>
      <c r="F417" s="74">
        <v>42.53</v>
      </c>
      <c r="G417" s="74">
        <v>372.7</v>
      </c>
      <c r="H417" s="74">
        <v>35.950000000000003</v>
      </c>
      <c r="I417" s="74">
        <v>34.96</v>
      </c>
      <c r="J417" s="74">
        <v>108.9</v>
      </c>
      <c r="K417" s="74">
        <v>27.55</v>
      </c>
      <c r="L417" s="74">
        <v>26.4</v>
      </c>
      <c r="M417" s="111"/>
      <c r="N417" s="74">
        <v>30.9</v>
      </c>
      <c r="O417" s="74">
        <v>25.9</v>
      </c>
      <c r="P417" s="74">
        <v>0</v>
      </c>
    </row>
    <row r="418" spans="1:16">
      <c r="A418" s="78">
        <v>0.57391203703690397</v>
      </c>
      <c r="B418" s="74">
        <v>17990</v>
      </c>
      <c r="C418" s="74">
        <v>40.200000000000003</v>
      </c>
      <c r="D418" s="111"/>
      <c r="E418" s="74">
        <v>34.950000000000003</v>
      </c>
      <c r="F418" s="74">
        <v>42.44</v>
      </c>
      <c r="G418" s="74">
        <v>373.3</v>
      </c>
      <c r="H418" s="74">
        <v>35.92</v>
      </c>
      <c r="I418" s="74">
        <v>34.96</v>
      </c>
      <c r="J418" s="74">
        <v>108.65</v>
      </c>
      <c r="K418" s="74">
        <v>27.55</v>
      </c>
      <c r="L418" s="74">
        <v>26.4</v>
      </c>
      <c r="M418" s="111"/>
      <c r="N418" s="74">
        <v>31</v>
      </c>
      <c r="O418" s="74">
        <v>25.85</v>
      </c>
      <c r="P418" s="74">
        <v>0</v>
      </c>
    </row>
    <row r="419" spans="1:16">
      <c r="A419" s="78">
        <v>0.57402777777764302</v>
      </c>
      <c r="B419" s="74">
        <v>18000</v>
      </c>
      <c r="C419" s="74">
        <v>40.32</v>
      </c>
      <c r="D419" s="111"/>
      <c r="E419" s="74">
        <v>34.950000000000003</v>
      </c>
      <c r="F419" s="74">
        <v>42.44</v>
      </c>
      <c r="G419" s="74">
        <v>373.3</v>
      </c>
      <c r="H419" s="74">
        <v>35.94</v>
      </c>
      <c r="I419" s="74">
        <v>34.97</v>
      </c>
      <c r="J419" s="74">
        <v>110.1</v>
      </c>
      <c r="K419" s="74">
        <v>27.6</v>
      </c>
      <c r="L419" s="74">
        <v>26.35</v>
      </c>
      <c r="M419" s="111"/>
      <c r="N419" s="74">
        <v>30.85</v>
      </c>
      <c r="O419" s="74">
        <v>25.9</v>
      </c>
      <c r="P419" s="74">
        <v>0</v>
      </c>
    </row>
    <row r="420" spans="1:16">
      <c r="A420" s="78">
        <v>0.57414351851838497</v>
      </c>
      <c r="B420" s="74">
        <v>18010</v>
      </c>
      <c r="C420" s="74">
        <v>40.28</v>
      </c>
      <c r="D420" s="111"/>
      <c r="E420" s="74">
        <v>34.97</v>
      </c>
      <c r="F420" s="74">
        <v>42.65</v>
      </c>
      <c r="G420" s="74">
        <v>371.4</v>
      </c>
      <c r="H420" s="74">
        <v>35.979999999999997</v>
      </c>
      <c r="I420" s="74">
        <v>34.97</v>
      </c>
      <c r="J420" s="74">
        <v>110.05</v>
      </c>
      <c r="K420" s="74">
        <v>27.6</v>
      </c>
      <c r="L420" s="74">
        <v>26.4</v>
      </c>
      <c r="M420" s="111"/>
      <c r="N420" s="74">
        <v>31.05</v>
      </c>
      <c r="O420" s="74">
        <v>25.7</v>
      </c>
      <c r="P420" s="74">
        <v>0</v>
      </c>
    </row>
    <row r="421" spans="1:16">
      <c r="A421" s="78">
        <v>0.57425925925912502</v>
      </c>
      <c r="B421" s="74">
        <v>18020</v>
      </c>
      <c r="C421" s="74">
        <v>40.24</v>
      </c>
      <c r="D421" s="111"/>
      <c r="E421" s="74">
        <v>34.979999999999997</v>
      </c>
      <c r="F421" s="74">
        <v>42.95</v>
      </c>
      <c r="G421" s="74">
        <v>371.3</v>
      </c>
      <c r="H421" s="74">
        <v>36.020000000000003</v>
      </c>
      <c r="I421" s="74">
        <v>34.99</v>
      </c>
      <c r="J421" s="74">
        <v>110.3</v>
      </c>
      <c r="K421" s="74">
        <v>27.6</v>
      </c>
      <c r="L421" s="74">
        <v>26.4</v>
      </c>
      <c r="M421" s="111"/>
      <c r="N421" s="74">
        <v>31.35</v>
      </c>
      <c r="O421" s="74">
        <v>25.8</v>
      </c>
      <c r="P421" s="74">
        <v>0</v>
      </c>
    </row>
    <row r="422" spans="1:16">
      <c r="A422" s="78">
        <v>0.57437499999986596</v>
      </c>
      <c r="B422" s="74">
        <v>18030</v>
      </c>
      <c r="C422" s="74">
        <v>40.26</v>
      </c>
      <c r="D422" s="111"/>
      <c r="E422" s="74">
        <v>34.99</v>
      </c>
      <c r="F422" s="74">
        <v>42.88</v>
      </c>
      <c r="G422" s="74">
        <v>369.5</v>
      </c>
      <c r="H422" s="74">
        <v>36.01</v>
      </c>
      <c r="I422" s="74">
        <v>34.99</v>
      </c>
      <c r="J422" s="74">
        <v>110.7</v>
      </c>
      <c r="K422" s="74">
        <v>27.6</v>
      </c>
      <c r="L422" s="74">
        <v>26.4</v>
      </c>
      <c r="M422" s="111"/>
      <c r="N422" s="74">
        <v>31.3</v>
      </c>
      <c r="O422" s="74">
        <v>25.75</v>
      </c>
      <c r="P422" s="74">
        <v>0</v>
      </c>
    </row>
    <row r="423" spans="1:16">
      <c r="A423" s="78">
        <v>0.57449074074060602</v>
      </c>
      <c r="B423" s="74">
        <v>18040</v>
      </c>
      <c r="C423" s="74">
        <v>40.31</v>
      </c>
      <c r="D423" s="111"/>
      <c r="E423" s="74">
        <v>34.979999999999997</v>
      </c>
      <c r="F423" s="74">
        <v>42.91</v>
      </c>
      <c r="G423" s="74">
        <v>368.6</v>
      </c>
      <c r="H423" s="74">
        <v>36.049999999999997</v>
      </c>
      <c r="I423" s="74">
        <v>35</v>
      </c>
      <c r="J423" s="74">
        <v>110.15</v>
      </c>
      <c r="K423" s="74">
        <v>27.65</v>
      </c>
      <c r="L423" s="74">
        <v>26.4</v>
      </c>
      <c r="M423" s="111"/>
      <c r="N423" s="74">
        <v>31</v>
      </c>
      <c r="O423" s="74">
        <v>25.85</v>
      </c>
      <c r="P423" s="74">
        <v>0</v>
      </c>
    </row>
    <row r="424" spans="1:16">
      <c r="A424" s="78">
        <v>0.57460648148134796</v>
      </c>
      <c r="B424" s="74">
        <v>18050</v>
      </c>
      <c r="C424" s="74">
        <v>40.22</v>
      </c>
      <c r="D424" s="111"/>
      <c r="E424" s="74">
        <v>34.99</v>
      </c>
      <c r="F424" s="74">
        <v>43.25</v>
      </c>
      <c r="G424" s="74">
        <v>369.8</v>
      </c>
      <c r="H424" s="74">
        <v>36.08</v>
      </c>
      <c r="I424" s="74">
        <v>35.020000000000003</v>
      </c>
      <c r="J424" s="74">
        <v>109.5</v>
      </c>
      <c r="K424" s="74">
        <v>27.55</v>
      </c>
      <c r="L424" s="74">
        <v>26.4</v>
      </c>
      <c r="M424" s="111"/>
      <c r="N424" s="74">
        <v>31</v>
      </c>
      <c r="O424" s="74">
        <v>25.75</v>
      </c>
      <c r="P424" s="74">
        <v>0</v>
      </c>
    </row>
    <row r="425" spans="1:16">
      <c r="A425" s="78">
        <v>0.57472222222208702</v>
      </c>
      <c r="B425" s="74">
        <v>18060</v>
      </c>
      <c r="C425" s="74">
        <v>40.19</v>
      </c>
      <c r="D425" s="111"/>
      <c r="E425" s="74">
        <v>34.979999999999997</v>
      </c>
      <c r="F425" s="74">
        <v>43.18</v>
      </c>
      <c r="G425" s="74">
        <v>370.7</v>
      </c>
      <c r="H425" s="74">
        <v>35.86</v>
      </c>
      <c r="I425" s="74">
        <v>35.020000000000003</v>
      </c>
      <c r="J425" s="74">
        <v>110.3</v>
      </c>
      <c r="K425" s="74">
        <v>27.6</v>
      </c>
      <c r="L425" s="74">
        <v>26.4</v>
      </c>
      <c r="M425" s="111"/>
      <c r="N425" s="74">
        <v>30.75</v>
      </c>
      <c r="O425" s="74">
        <v>25.8</v>
      </c>
      <c r="P425" s="74">
        <v>0</v>
      </c>
    </row>
    <row r="426" spans="1:16">
      <c r="A426" s="78">
        <v>0.57483796296282896</v>
      </c>
      <c r="B426" s="74">
        <v>18070</v>
      </c>
      <c r="C426" s="74">
        <v>40.29</v>
      </c>
      <c r="D426" s="111"/>
      <c r="E426" s="74">
        <v>34.99</v>
      </c>
      <c r="F426" s="74">
        <v>43.36</v>
      </c>
      <c r="G426" s="74">
        <v>371.4</v>
      </c>
      <c r="H426" s="74">
        <v>35.630000000000003</v>
      </c>
      <c r="I426" s="74">
        <v>35.049999999999997</v>
      </c>
      <c r="J426" s="74">
        <v>109.95</v>
      </c>
      <c r="K426" s="74">
        <v>27.65</v>
      </c>
      <c r="L426" s="74">
        <v>26.4</v>
      </c>
      <c r="M426" s="111"/>
      <c r="N426" s="74">
        <v>30.65</v>
      </c>
      <c r="O426" s="74">
        <v>25.75</v>
      </c>
      <c r="P426" s="74">
        <v>0</v>
      </c>
    </row>
    <row r="427" spans="1:16">
      <c r="A427" s="78">
        <v>0.57495370370356902</v>
      </c>
      <c r="B427" s="74">
        <v>18080</v>
      </c>
      <c r="C427" s="74">
        <v>40.35</v>
      </c>
      <c r="D427" s="111"/>
      <c r="E427" s="74">
        <v>34.99</v>
      </c>
      <c r="F427" s="74">
        <v>43.24</v>
      </c>
      <c r="G427" s="74">
        <v>370.7</v>
      </c>
      <c r="H427" s="74">
        <v>35.43</v>
      </c>
      <c r="I427" s="74">
        <v>35.08</v>
      </c>
      <c r="J427" s="74">
        <v>110.35</v>
      </c>
      <c r="K427" s="74">
        <v>27.6</v>
      </c>
      <c r="L427" s="74">
        <v>26.4</v>
      </c>
      <c r="M427" s="111"/>
      <c r="N427" s="74">
        <v>30.85</v>
      </c>
      <c r="O427" s="74">
        <v>25.9</v>
      </c>
      <c r="P427" s="74">
        <v>0</v>
      </c>
    </row>
    <row r="428" spans="1:16">
      <c r="A428" s="78">
        <v>0.57506944444430996</v>
      </c>
      <c r="B428" s="74">
        <v>18090</v>
      </c>
      <c r="C428" s="74">
        <v>40.270000000000003</v>
      </c>
      <c r="D428" s="111"/>
      <c r="E428" s="74">
        <v>34.99</v>
      </c>
      <c r="F428" s="74">
        <v>43.08</v>
      </c>
      <c r="G428" s="74">
        <v>368.7</v>
      </c>
      <c r="H428" s="74">
        <v>35.4</v>
      </c>
      <c r="I428" s="74">
        <v>35.08</v>
      </c>
      <c r="J428" s="74">
        <v>109.55</v>
      </c>
      <c r="K428" s="74">
        <v>27.6</v>
      </c>
      <c r="L428" s="74">
        <v>26.4</v>
      </c>
      <c r="M428" s="111"/>
      <c r="N428" s="74">
        <v>30.65</v>
      </c>
      <c r="O428" s="74">
        <v>25.8</v>
      </c>
      <c r="P428" s="74">
        <v>0</v>
      </c>
    </row>
    <row r="429" spans="1:16">
      <c r="A429" s="78">
        <v>0.57518518518505002</v>
      </c>
      <c r="B429" s="74">
        <v>18100</v>
      </c>
      <c r="C429" s="74">
        <v>40.18</v>
      </c>
      <c r="D429" s="111"/>
      <c r="E429" s="74">
        <v>35</v>
      </c>
      <c r="F429" s="74">
        <v>43.32</v>
      </c>
      <c r="G429" s="74">
        <v>369.3</v>
      </c>
      <c r="H429" s="74">
        <v>35.4</v>
      </c>
      <c r="I429" s="74">
        <v>35.03</v>
      </c>
      <c r="J429" s="74">
        <v>109.85</v>
      </c>
      <c r="K429" s="74">
        <v>27.55</v>
      </c>
      <c r="L429" s="74">
        <v>26.4</v>
      </c>
      <c r="M429" s="111"/>
      <c r="N429" s="74">
        <v>31.1</v>
      </c>
      <c r="O429" s="74">
        <v>25.8</v>
      </c>
      <c r="P429" s="74">
        <v>0</v>
      </c>
    </row>
    <row r="430" spans="1:16">
      <c r="A430" s="78">
        <v>0.57530092592579196</v>
      </c>
      <c r="B430" s="74">
        <v>18110</v>
      </c>
      <c r="C430" s="74">
        <v>40.43</v>
      </c>
      <c r="D430" s="111"/>
      <c r="E430" s="74">
        <v>35.03</v>
      </c>
      <c r="F430" s="74">
        <v>43.02</v>
      </c>
      <c r="G430" s="74">
        <v>370.6</v>
      </c>
      <c r="H430" s="74">
        <v>35.33</v>
      </c>
      <c r="I430" s="74">
        <v>35.01</v>
      </c>
      <c r="J430" s="74">
        <v>108.95</v>
      </c>
      <c r="K430" s="74">
        <v>27.4</v>
      </c>
      <c r="L430" s="74">
        <v>26.4</v>
      </c>
      <c r="M430" s="111"/>
      <c r="N430" s="74">
        <v>31.15</v>
      </c>
      <c r="O430" s="74">
        <v>25.85</v>
      </c>
      <c r="P430" s="74">
        <v>0</v>
      </c>
    </row>
    <row r="431" spans="1:16">
      <c r="A431" s="78">
        <v>0.57541666666653102</v>
      </c>
      <c r="B431" s="74">
        <v>18120</v>
      </c>
      <c r="C431" s="74">
        <v>40.42</v>
      </c>
      <c r="D431" s="111"/>
      <c r="E431" s="74">
        <v>35</v>
      </c>
      <c r="F431" s="74">
        <v>41.9</v>
      </c>
      <c r="G431" s="74">
        <v>372.1</v>
      </c>
      <c r="H431" s="74">
        <v>35.26</v>
      </c>
      <c r="I431" s="74">
        <v>35</v>
      </c>
      <c r="J431" s="74">
        <v>110.2</v>
      </c>
      <c r="K431" s="74">
        <v>27.4</v>
      </c>
      <c r="L431" s="74">
        <v>26.4</v>
      </c>
      <c r="M431" s="111"/>
      <c r="N431" s="74">
        <v>30.75</v>
      </c>
      <c r="O431" s="74">
        <v>25.85</v>
      </c>
      <c r="P431" s="74">
        <v>0</v>
      </c>
    </row>
    <row r="432" spans="1:16">
      <c r="A432" s="78">
        <v>0.57553240740727296</v>
      </c>
      <c r="B432" s="74">
        <v>18130</v>
      </c>
      <c r="C432" s="74">
        <v>40.33</v>
      </c>
      <c r="D432" s="111"/>
      <c r="E432" s="74">
        <v>34.99</v>
      </c>
      <c r="F432" s="74">
        <v>41.44</v>
      </c>
      <c r="G432" s="74">
        <v>369.9</v>
      </c>
      <c r="H432" s="74">
        <v>35.19</v>
      </c>
      <c r="I432" s="74">
        <v>34.99</v>
      </c>
      <c r="J432" s="74">
        <v>108.2</v>
      </c>
      <c r="K432" s="74">
        <v>27.35</v>
      </c>
      <c r="L432" s="74">
        <v>26.45</v>
      </c>
      <c r="M432" s="111"/>
      <c r="N432" s="74">
        <v>30.85</v>
      </c>
      <c r="O432" s="74">
        <v>25.85</v>
      </c>
      <c r="P432" s="74">
        <v>0</v>
      </c>
    </row>
    <row r="433" spans="1:16">
      <c r="A433" s="78">
        <v>0.57564814814801302</v>
      </c>
      <c r="B433" s="74">
        <v>18140</v>
      </c>
      <c r="C433" s="74">
        <v>40.51</v>
      </c>
      <c r="D433" s="111"/>
      <c r="E433" s="74">
        <v>35.01</v>
      </c>
      <c r="F433" s="74">
        <v>41.64</v>
      </c>
      <c r="G433" s="74">
        <v>370.8</v>
      </c>
      <c r="H433" s="74">
        <v>35.1</v>
      </c>
      <c r="I433" s="74">
        <v>35</v>
      </c>
      <c r="J433" s="74">
        <v>109.8</v>
      </c>
      <c r="K433" s="74">
        <v>27.3</v>
      </c>
      <c r="L433" s="74">
        <v>26.4</v>
      </c>
      <c r="M433" s="111"/>
      <c r="N433" s="74">
        <v>30.85</v>
      </c>
      <c r="O433" s="74">
        <v>25.9</v>
      </c>
      <c r="P433" s="74">
        <v>0</v>
      </c>
    </row>
    <row r="434" spans="1:16">
      <c r="A434" s="78">
        <v>0.57576388888875396</v>
      </c>
      <c r="B434" s="74">
        <v>18150</v>
      </c>
      <c r="C434" s="74">
        <v>40.520000000000003</v>
      </c>
      <c r="D434" s="111"/>
      <c r="E434" s="74">
        <v>35.01</v>
      </c>
      <c r="F434" s="74">
        <v>41.65</v>
      </c>
      <c r="G434" s="74">
        <v>370.8</v>
      </c>
      <c r="H434" s="74">
        <v>35.049999999999997</v>
      </c>
      <c r="I434" s="74">
        <v>35</v>
      </c>
      <c r="J434" s="74">
        <v>110.3</v>
      </c>
      <c r="K434" s="74">
        <v>27.25</v>
      </c>
      <c r="L434" s="74">
        <v>26.45</v>
      </c>
      <c r="M434" s="111"/>
      <c r="N434" s="74">
        <v>31.05</v>
      </c>
      <c r="O434" s="74">
        <v>25.95</v>
      </c>
      <c r="P434" s="74">
        <v>0</v>
      </c>
    </row>
    <row r="435" spans="1:16">
      <c r="A435" s="78">
        <v>0.57587962962949402</v>
      </c>
      <c r="B435" s="74">
        <v>18160</v>
      </c>
      <c r="C435" s="74">
        <v>40.46</v>
      </c>
      <c r="D435" s="111"/>
      <c r="E435" s="74">
        <v>35</v>
      </c>
      <c r="F435" s="74">
        <v>41.67</v>
      </c>
      <c r="G435" s="74">
        <v>371.1</v>
      </c>
      <c r="H435" s="74">
        <v>35.01</v>
      </c>
      <c r="I435" s="74">
        <v>35.03</v>
      </c>
      <c r="J435" s="74">
        <v>110</v>
      </c>
      <c r="K435" s="74">
        <v>27.25</v>
      </c>
      <c r="L435" s="74">
        <v>26.45</v>
      </c>
      <c r="M435" s="111"/>
      <c r="N435" s="74">
        <v>30.8</v>
      </c>
      <c r="O435" s="74">
        <v>26</v>
      </c>
      <c r="P435" s="74">
        <v>0</v>
      </c>
    </row>
    <row r="436" spans="1:16">
      <c r="A436" s="78">
        <v>0.57599537037023596</v>
      </c>
      <c r="B436" s="74">
        <v>18170</v>
      </c>
      <c r="C436" s="74">
        <v>40.4</v>
      </c>
      <c r="D436" s="111"/>
      <c r="E436" s="74">
        <v>34.979999999999997</v>
      </c>
      <c r="F436" s="74">
        <v>40.99</v>
      </c>
      <c r="G436" s="74">
        <v>372.1</v>
      </c>
      <c r="H436" s="74">
        <v>34.94</v>
      </c>
      <c r="I436" s="74">
        <v>35.04</v>
      </c>
      <c r="J436" s="74">
        <v>110.2</v>
      </c>
      <c r="K436" s="74">
        <v>27.2</v>
      </c>
      <c r="L436" s="74">
        <v>26.45</v>
      </c>
      <c r="M436" s="111"/>
      <c r="N436" s="74">
        <v>30.85</v>
      </c>
      <c r="O436" s="74">
        <v>26</v>
      </c>
      <c r="P436" s="74">
        <v>0</v>
      </c>
    </row>
    <row r="437" spans="1:16">
      <c r="A437" s="78">
        <v>0.57611111111097502</v>
      </c>
      <c r="B437" s="74">
        <v>18180</v>
      </c>
      <c r="C437" s="74">
        <v>40.369999999999997</v>
      </c>
      <c r="D437" s="111"/>
      <c r="E437" s="74">
        <v>34.99</v>
      </c>
      <c r="F437" s="74">
        <v>40.880000000000003</v>
      </c>
      <c r="G437" s="74">
        <v>372.4</v>
      </c>
      <c r="H437" s="74">
        <v>34.909999999999997</v>
      </c>
      <c r="I437" s="74">
        <v>35.049999999999997</v>
      </c>
      <c r="J437" s="74">
        <v>110.2</v>
      </c>
      <c r="K437" s="74">
        <v>27.2</v>
      </c>
      <c r="L437" s="74">
        <v>26.45</v>
      </c>
      <c r="M437" s="111"/>
      <c r="N437" s="74">
        <v>30.85</v>
      </c>
      <c r="O437" s="74">
        <v>26</v>
      </c>
      <c r="P437" s="74">
        <v>0</v>
      </c>
    </row>
    <row r="438" spans="1:16">
      <c r="A438" s="78">
        <v>0.57622685185171696</v>
      </c>
      <c r="B438" s="74">
        <v>18190</v>
      </c>
      <c r="C438" s="74">
        <v>40.43</v>
      </c>
      <c r="D438" s="111"/>
      <c r="E438" s="74">
        <v>34.979999999999997</v>
      </c>
      <c r="F438" s="74">
        <v>40.89</v>
      </c>
      <c r="G438" s="74">
        <v>372.1</v>
      </c>
      <c r="H438" s="74">
        <v>34.799999999999997</v>
      </c>
      <c r="I438" s="74">
        <v>35.07</v>
      </c>
      <c r="J438" s="74">
        <v>110.65</v>
      </c>
      <c r="K438" s="74">
        <v>27.15</v>
      </c>
      <c r="L438" s="74">
        <v>26.45</v>
      </c>
      <c r="M438" s="111"/>
      <c r="N438" s="74">
        <v>30.85</v>
      </c>
      <c r="O438" s="74">
        <v>26</v>
      </c>
      <c r="P438" s="74">
        <v>0</v>
      </c>
    </row>
    <row r="439" spans="1:16">
      <c r="A439" s="78">
        <v>0.57634259259245701</v>
      </c>
      <c r="B439" s="74">
        <v>18200</v>
      </c>
      <c r="C439" s="74">
        <v>40.47</v>
      </c>
      <c r="D439" s="111"/>
      <c r="E439" s="74">
        <v>34.979999999999997</v>
      </c>
      <c r="F439" s="74">
        <v>40.79</v>
      </c>
      <c r="G439" s="74">
        <v>373.1</v>
      </c>
      <c r="H439" s="74">
        <v>34.67</v>
      </c>
      <c r="I439" s="74">
        <v>35.08</v>
      </c>
      <c r="J439" s="74">
        <v>110.75</v>
      </c>
      <c r="K439" s="74">
        <v>27.15</v>
      </c>
      <c r="L439" s="74">
        <v>26.45</v>
      </c>
      <c r="M439" s="111"/>
      <c r="N439" s="74">
        <v>30.9</v>
      </c>
      <c r="O439" s="74">
        <v>26</v>
      </c>
      <c r="P439" s="74">
        <v>0</v>
      </c>
    </row>
    <row r="440" spans="1:16">
      <c r="A440" s="78">
        <v>0.57645833333319796</v>
      </c>
      <c r="B440" s="74">
        <v>18210</v>
      </c>
      <c r="C440" s="74">
        <v>40.590000000000003</v>
      </c>
      <c r="D440" s="111"/>
      <c r="E440" s="74">
        <v>34.99</v>
      </c>
      <c r="F440" s="74">
        <v>40.97</v>
      </c>
      <c r="G440" s="74">
        <v>371</v>
      </c>
      <c r="H440" s="74">
        <v>34.6</v>
      </c>
      <c r="I440" s="74">
        <v>35.1</v>
      </c>
      <c r="J440" s="74">
        <v>111.1</v>
      </c>
      <c r="K440" s="74">
        <v>27.1</v>
      </c>
      <c r="L440" s="74">
        <v>26.45</v>
      </c>
      <c r="M440" s="111"/>
      <c r="N440" s="74">
        <v>30.95</v>
      </c>
      <c r="O440" s="74">
        <v>26</v>
      </c>
      <c r="P440" s="74">
        <v>0</v>
      </c>
    </row>
    <row r="441" spans="1:16">
      <c r="A441" s="78">
        <v>0.57657407407393801</v>
      </c>
      <c r="B441" s="74">
        <v>18220</v>
      </c>
      <c r="C441" s="74">
        <v>40.28</v>
      </c>
      <c r="D441" s="111"/>
      <c r="E441" s="74">
        <v>34.979999999999997</v>
      </c>
      <c r="F441" s="74">
        <v>41.2</v>
      </c>
      <c r="G441" s="74">
        <v>370.8</v>
      </c>
      <c r="H441" s="74">
        <v>34.96</v>
      </c>
      <c r="I441" s="74">
        <v>35.130000000000003</v>
      </c>
      <c r="J441" s="74">
        <v>110.7</v>
      </c>
      <c r="K441" s="74">
        <v>27.9</v>
      </c>
      <c r="L441" s="74">
        <v>26.5</v>
      </c>
      <c r="M441" s="111"/>
      <c r="N441" s="74">
        <v>31.05</v>
      </c>
      <c r="O441" s="74">
        <v>26.45</v>
      </c>
      <c r="P441" s="74">
        <v>0</v>
      </c>
    </row>
    <row r="442" spans="1:16">
      <c r="A442" s="78">
        <v>0.57668981481467996</v>
      </c>
      <c r="B442" s="74">
        <v>18230</v>
      </c>
      <c r="C442" s="74">
        <v>40.58</v>
      </c>
      <c r="D442" s="111"/>
      <c r="E442" s="74">
        <v>34.97</v>
      </c>
      <c r="F442" s="74">
        <v>40.56</v>
      </c>
      <c r="G442" s="74">
        <v>371.1</v>
      </c>
      <c r="H442" s="74">
        <v>35.08</v>
      </c>
      <c r="I442" s="74">
        <v>35.090000000000003</v>
      </c>
      <c r="J442" s="74">
        <v>109</v>
      </c>
      <c r="K442" s="74">
        <v>28.25</v>
      </c>
      <c r="L442" s="74">
        <v>26.55</v>
      </c>
      <c r="M442" s="111"/>
      <c r="N442" s="74">
        <v>30.8</v>
      </c>
      <c r="O442" s="74">
        <v>26.55</v>
      </c>
      <c r="P442" s="74">
        <v>0</v>
      </c>
    </row>
    <row r="443" spans="1:16">
      <c r="A443" s="78">
        <v>0.57680555555541901</v>
      </c>
      <c r="B443" s="74">
        <v>18240</v>
      </c>
      <c r="C443" s="74">
        <v>40.79</v>
      </c>
      <c r="D443" s="111"/>
      <c r="E443" s="74">
        <v>34.97</v>
      </c>
      <c r="F443" s="74">
        <v>40.08</v>
      </c>
      <c r="G443" s="74">
        <v>370.3</v>
      </c>
      <c r="H443" s="74">
        <v>35.11</v>
      </c>
      <c r="I443" s="74">
        <v>35.049999999999997</v>
      </c>
      <c r="J443" s="74">
        <v>110.5</v>
      </c>
      <c r="K443" s="74">
        <v>28.4</v>
      </c>
      <c r="L443" s="74">
        <v>26.55</v>
      </c>
      <c r="M443" s="111"/>
      <c r="N443" s="74">
        <v>31.25</v>
      </c>
      <c r="O443" s="74">
        <v>26.75</v>
      </c>
      <c r="P443" s="74">
        <v>0</v>
      </c>
    </row>
    <row r="444" spans="1:16">
      <c r="A444" s="78">
        <v>0.57692129629616096</v>
      </c>
      <c r="B444" s="74">
        <v>18250</v>
      </c>
      <c r="C444" s="74">
        <v>40.72</v>
      </c>
      <c r="D444" s="111"/>
      <c r="E444" s="74">
        <v>34.97</v>
      </c>
      <c r="F444" s="74">
        <v>39.89</v>
      </c>
      <c r="G444" s="74">
        <v>370.8</v>
      </c>
      <c r="H444" s="74">
        <v>35.049999999999997</v>
      </c>
      <c r="I444" s="74">
        <v>35.04</v>
      </c>
      <c r="J444" s="74">
        <v>110.9</v>
      </c>
      <c r="K444" s="74">
        <v>28.45</v>
      </c>
      <c r="L444" s="74">
        <v>26.6</v>
      </c>
      <c r="M444" s="111"/>
      <c r="N444" s="74">
        <v>31.5</v>
      </c>
      <c r="O444" s="74">
        <v>26.95</v>
      </c>
      <c r="P444" s="74">
        <v>0</v>
      </c>
    </row>
    <row r="445" spans="1:16">
      <c r="A445" s="78">
        <v>0.57703703703690101</v>
      </c>
      <c r="B445" s="74">
        <v>18260</v>
      </c>
      <c r="C445" s="74">
        <v>40.43</v>
      </c>
      <c r="D445" s="111"/>
      <c r="E445" s="74">
        <v>34.97</v>
      </c>
      <c r="F445" s="74">
        <v>40.54</v>
      </c>
      <c r="G445" s="74">
        <v>372.2</v>
      </c>
      <c r="H445" s="74">
        <v>34.97</v>
      </c>
      <c r="I445" s="74">
        <v>35.06</v>
      </c>
      <c r="J445" s="74">
        <v>110.8</v>
      </c>
      <c r="K445" s="74">
        <v>28.55</v>
      </c>
      <c r="L445" s="74">
        <v>26.55</v>
      </c>
      <c r="M445" s="111"/>
      <c r="N445" s="74">
        <v>31.5</v>
      </c>
      <c r="O445" s="74">
        <v>26.95</v>
      </c>
      <c r="P445" s="74">
        <v>0</v>
      </c>
    </row>
    <row r="446" spans="1:16">
      <c r="A446" s="78">
        <v>0.57715277777764196</v>
      </c>
      <c r="B446" s="74">
        <v>18270</v>
      </c>
      <c r="C446" s="74">
        <v>40.51</v>
      </c>
      <c r="D446" s="111"/>
      <c r="E446" s="74">
        <v>34.94</v>
      </c>
      <c r="F446" s="74">
        <v>40.28</v>
      </c>
      <c r="G446" s="74">
        <v>373</v>
      </c>
      <c r="H446" s="74">
        <v>34.92</v>
      </c>
      <c r="I446" s="74">
        <v>35.049999999999997</v>
      </c>
      <c r="J446" s="74">
        <v>110.8</v>
      </c>
      <c r="K446" s="74">
        <v>28.65</v>
      </c>
      <c r="L446" s="74">
        <v>26.6</v>
      </c>
      <c r="M446" s="111"/>
      <c r="N446" s="74">
        <v>31.65</v>
      </c>
      <c r="O446" s="74">
        <v>27</v>
      </c>
      <c r="P446" s="74">
        <v>0</v>
      </c>
    </row>
    <row r="447" spans="1:16">
      <c r="A447" s="78">
        <v>0.57726851851838201</v>
      </c>
      <c r="B447" s="74">
        <v>18280</v>
      </c>
      <c r="C447" s="74">
        <v>40.590000000000003</v>
      </c>
      <c r="D447" s="111"/>
      <c r="E447" s="74">
        <v>34.94</v>
      </c>
      <c r="F447" s="74">
        <v>40.479999999999997</v>
      </c>
      <c r="G447" s="74">
        <v>371.6</v>
      </c>
      <c r="H447" s="74">
        <v>34.85</v>
      </c>
      <c r="I447" s="74">
        <v>35.04</v>
      </c>
      <c r="J447" s="74">
        <v>108.35</v>
      </c>
      <c r="K447" s="74">
        <v>28.65</v>
      </c>
      <c r="L447" s="74">
        <v>26.6</v>
      </c>
      <c r="M447" s="111"/>
      <c r="N447" s="74">
        <v>31.6</v>
      </c>
      <c r="O447" s="74">
        <v>27</v>
      </c>
      <c r="P447" s="74">
        <v>0</v>
      </c>
    </row>
    <row r="448" spans="1:16">
      <c r="A448" s="78">
        <v>0.57738425925912396</v>
      </c>
      <c r="B448" s="74">
        <v>18290</v>
      </c>
      <c r="C448" s="74">
        <v>40.409999999999997</v>
      </c>
      <c r="D448" s="111"/>
      <c r="E448" s="74">
        <v>34.94</v>
      </c>
      <c r="F448" s="74">
        <v>40.07</v>
      </c>
      <c r="G448" s="74">
        <v>374</v>
      </c>
      <c r="H448" s="74">
        <v>34.799999999999997</v>
      </c>
      <c r="I448" s="74">
        <v>35.020000000000003</v>
      </c>
      <c r="J448" s="74">
        <v>108.7</v>
      </c>
      <c r="K448" s="74">
        <v>28.7</v>
      </c>
      <c r="L448" s="74">
        <v>26.6</v>
      </c>
      <c r="M448" s="111"/>
      <c r="N448" s="74">
        <v>31.8</v>
      </c>
      <c r="O448" s="74">
        <v>27.15</v>
      </c>
      <c r="P448" s="74">
        <v>0</v>
      </c>
    </row>
    <row r="449" spans="1:16">
      <c r="A449" s="78">
        <v>0.57749999999986301</v>
      </c>
      <c r="B449" s="74">
        <v>18300</v>
      </c>
      <c r="C449" s="74">
        <v>40.56</v>
      </c>
      <c r="D449" s="111"/>
      <c r="E449" s="74">
        <v>34.94</v>
      </c>
      <c r="F449" s="74">
        <v>40.04</v>
      </c>
      <c r="G449" s="74">
        <v>372.2</v>
      </c>
      <c r="H449" s="74">
        <v>34.76</v>
      </c>
      <c r="I449" s="74">
        <v>35.03</v>
      </c>
      <c r="J449" s="74">
        <v>109.2</v>
      </c>
      <c r="K449" s="74">
        <v>28.8</v>
      </c>
      <c r="L449" s="74">
        <v>26.6</v>
      </c>
      <c r="M449" s="111"/>
      <c r="N449" s="74">
        <v>31.75</v>
      </c>
      <c r="O449" s="74">
        <v>27.2</v>
      </c>
      <c r="P449" s="74">
        <v>0</v>
      </c>
    </row>
    <row r="450" spans="1:16">
      <c r="A450" s="78">
        <v>0.57761574074060495</v>
      </c>
      <c r="B450" s="74">
        <v>18310</v>
      </c>
      <c r="C450" s="74">
        <v>40.479999999999997</v>
      </c>
      <c r="D450" s="111"/>
      <c r="E450" s="74">
        <v>34.93</v>
      </c>
      <c r="F450" s="74">
        <v>40.130000000000003</v>
      </c>
      <c r="G450" s="74">
        <v>367.9</v>
      </c>
      <c r="H450" s="74">
        <v>34.729999999999997</v>
      </c>
      <c r="I450" s="74">
        <v>35</v>
      </c>
      <c r="J450" s="74">
        <v>110.6</v>
      </c>
      <c r="K450" s="74">
        <v>28.8</v>
      </c>
      <c r="L450" s="74">
        <v>26.65</v>
      </c>
      <c r="M450" s="111"/>
      <c r="N450" s="74">
        <v>31.55</v>
      </c>
      <c r="O450" s="74">
        <v>27.15</v>
      </c>
      <c r="P450" s="74">
        <v>0</v>
      </c>
    </row>
    <row r="451" spans="1:16">
      <c r="A451" s="78">
        <v>0.57773148148134501</v>
      </c>
      <c r="B451" s="74">
        <v>18320</v>
      </c>
      <c r="C451" s="74">
        <v>40.5</v>
      </c>
      <c r="D451" s="111"/>
      <c r="E451" s="74">
        <v>34.92</v>
      </c>
      <c r="F451" s="74">
        <v>41.23</v>
      </c>
      <c r="G451" s="74">
        <v>368</v>
      </c>
      <c r="H451" s="74">
        <v>34.81</v>
      </c>
      <c r="I451" s="74">
        <v>35.01</v>
      </c>
      <c r="J451" s="74">
        <v>110.4</v>
      </c>
      <c r="K451" s="74">
        <v>28.8</v>
      </c>
      <c r="L451" s="74">
        <v>26.65</v>
      </c>
      <c r="M451" s="111"/>
      <c r="N451" s="74">
        <v>31.8</v>
      </c>
      <c r="O451" s="74">
        <v>26.85</v>
      </c>
      <c r="P451" s="74">
        <v>0</v>
      </c>
    </row>
    <row r="452" spans="1:16">
      <c r="A452" s="78">
        <v>0.57784722222208595</v>
      </c>
      <c r="B452" s="74">
        <v>18330</v>
      </c>
      <c r="C452" s="74">
        <v>40.47</v>
      </c>
      <c r="D452" s="111"/>
      <c r="E452" s="74">
        <v>34.909999999999997</v>
      </c>
      <c r="F452" s="74">
        <v>41.19</v>
      </c>
      <c r="G452" s="74">
        <v>371.8</v>
      </c>
      <c r="H452" s="74">
        <v>34.979999999999997</v>
      </c>
      <c r="I452" s="74">
        <v>35.01</v>
      </c>
      <c r="J452" s="74">
        <v>110.55</v>
      </c>
      <c r="K452" s="74">
        <v>28.65</v>
      </c>
      <c r="L452" s="74">
        <v>26.65</v>
      </c>
      <c r="M452" s="111"/>
      <c r="N452" s="74">
        <v>31.65</v>
      </c>
      <c r="O452" s="74">
        <v>26.8</v>
      </c>
      <c r="P452" s="74">
        <v>0</v>
      </c>
    </row>
    <row r="453" spans="1:16">
      <c r="A453" s="78">
        <v>0.57796296296282601</v>
      </c>
      <c r="B453" s="74">
        <v>18340</v>
      </c>
      <c r="C453" s="74">
        <v>40.47</v>
      </c>
      <c r="D453" s="111"/>
      <c r="E453" s="74">
        <v>34.92</v>
      </c>
      <c r="F453" s="74">
        <v>41.52</v>
      </c>
      <c r="G453" s="74">
        <v>372.2</v>
      </c>
      <c r="H453" s="74">
        <v>35.03</v>
      </c>
      <c r="I453" s="74">
        <v>35.049999999999997</v>
      </c>
      <c r="J453" s="74">
        <v>111.55</v>
      </c>
      <c r="K453" s="74">
        <v>28.65</v>
      </c>
      <c r="L453" s="74">
        <v>26.65</v>
      </c>
      <c r="M453" s="111"/>
      <c r="N453" s="74">
        <v>31.65</v>
      </c>
      <c r="O453" s="74">
        <v>26.95</v>
      </c>
      <c r="P453" s="74">
        <v>0</v>
      </c>
    </row>
    <row r="454" spans="1:16">
      <c r="A454" s="78">
        <v>0.57807870370356795</v>
      </c>
      <c r="B454" s="74">
        <v>18350</v>
      </c>
      <c r="C454" s="74">
        <v>40.64</v>
      </c>
      <c r="D454" s="111"/>
      <c r="E454" s="74">
        <v>34.92</v>
      </c>
      <c r="F454" s="74">
        <v>41.68</v>
      </c>
      <c r="G454" s="74">
        <v>371.7</v>
      </c>
      <c r="H454" s="74">
        <v>35.08</v>
      </c>
      <c r="I454" s="74">
        <v>35.049999999999997</v>
      </c>
      <c r="J454" s="74">
        <v>110.8</v>
      </c>
      <c r="K454" s="74">
        <v>28.8</v>
      </c>
      <c r="L454" s="74">
        <v>26.65</v>
      </c>
      <c r="M454" s="111"/>
      <c r="N454" s="74">
        <v>31.55</v>
      </c>
      <c r="O454" s="74">
        <v>26.85</v>
      </c>
      <c r="P454" s="74">
        <v>0</v>
      </c>
    </row>
    <row r="455" spans="1:16">
      <c r="A455" s="78">
        <v>0.57819444444430701</v>
      </c>
      <c r="B455" s="74">
        <v>18360</v>
      </c>
      <c r="C455" s="74">
        <v>40.49</v>
      </c>
      <c r="D455" s="111"/>
      <c r="E455" s="74">
        <v>34.9</v>
      </c>
      <c r="F455" s="74">
        <v>41.6</v>
      </c>
      <c r="G455" s="74">
        <v>371.7</v>
      </c>
      <c r="H455" s="74">
        <v>35.1</v>
      </c>
      <c r="I455" s="74">
        <v>35.06</v>
      </c>
      <c r="J455" s="74">
        <v>111.5</v>
      </c>
      <c r="K455" s="74">
        <v>28.75</v>
      </c>
      <c r="L455" s="74">
        <v>26.7</v>
      </c>
      <c r="M455" s="111"/>
      <c r="N455" s="74">
        <v>31.65</v>
      </c>
      <c r="O455" s="74">
        <v>26.85</v>
      </c>
      <c r="P455" s="74">
        <v>0</v>
      </c>
    </row>
    <row r="456" spans="1:16">
      <c r="A456" s="78">
        <v>0.57831018518504895</v>
      </c>
      <c r="B456" s="74">
        <v>18370</v>
      </c>
      <c r="C456" s="74">
        <v>40.479999999999997</v>
      </c>
      <c r="D456" s="111"/>
      <c r="E456" s="74">
        <v>34.9</v>
      </c>
      <c r="F456" s="74">
        <v>41.92</v>
      </c>
      <c r="G456" s="74">
        <v>371.2</v>
      </c>
      <c r="H456" s="74">
        <v>35.229999999999997</v>
      </c>
      <c r="I456" s="74">
        <v>35.090000000000003</v>
      </c>
      <c r="J456" s="74">
        <v>111.9</v>
      </c>
      <c r="K456" s="74">
        <v>28.75</v>
      </c>
      <c r="L456" s="74">
        <v>26.7</v>
      </c>
      <c r="M456" s="111"/>
      <c r="N456" s="74">
        <v>31.75</v>
      </c>
      <c r="O456" s="74">
        <v>26.9</v>
      </c>
      <c r="P456" s="74">
        <v>0</v>
      </c>
    </row>
    <row r="457" spans="1:16">
      <c r="A457" s="78">
        <v>0.57842592592578901</v>
      </c>
      <c r="B457" s="74">
        <v>18380</v>
      </c>
      <c r="C457" s="74">
        <v>40.32</v>
      </c>
      <c r="D457" s="111"/>
      <c r="E457" s="74">
        <v>34.9</v>
      </c>
      <c r="F457" s="74">
        <v>41.62</v>
      </c>
      <c r="G457" s="74">
        <v>372.5</v>
      </c>
      <c r="H457" s="74">
        <v>35.47</v>
      </c>
      <c r="I457" s="74">
        <v>35.04</v>
      </c>
      <c r="J457" s="74">
        <v>111.15</v>
      </c>
      <c r="K457" s="74">
        <v>28.95</v>
      </c>
      <c r="L457" s="74">
        <v>26.7</v>
      </c>
      <c r="M457" s="111"/>
      <c r="N457" s="74">
        <v>31.55</v>
      </c>
      <c r="O457" s="74">
        <v>27</v>
      </c>
      <c r="P457" s="74">
        <v>0</v>
      </c>
    </row>
    <row r="458" spans="1:16">
      <c r="A458" s="78">
        <v>0.57854166666652995</v>
      </c>
      <c r="B458" s="74">
        <v>18390</v>
      </c>
      <c r="C458" s="74">
        <v>40.549999999999997</v>
      </c>
      <c r="D458" s="111"/>
      <c r="E458" s="74">
        <v>34.880000000000003</v>
      </c>
      <c r="F458" s="74">
        <v>41.67</v>
      </c>
      <c r="G458" s="74">
        <v>372.9</v>
      </c>
      <c r="H458" s="74">
        <v>35.42</v>
      </c>
      <c r="I458" s="74">
        <v>35.01</v>
      </c>
      <c r="J458" s="74">
        <v>111.1</v>
      </c>
      <c r="K458" s="74">
        <v>28.8</v>
      </c>
      <c r="L458" s="74">
        <v>26.7</v>
      </c>
      <c r="M458" s="111"/>
      <c r="N458" s="74">
        <v>31.65</v>
      </c>
      <c r="O458" s="74">
        <v>26.95</v>
      </c>
      <c r="P458" s="74">
        <v>0</v>
      </c>
    </row>
    <row r="459" spans="1:16">
      <c r="A459" s="78">
        <v>0.57865740740727001</v>
      </c>
      <c r="B459" s="74">
        <v>18400</v>
      </c>
      <c r="C459" s="74">
        <v>40.64</v>
      </c>
      <c r="D459" s="111"/>
      <c r="E459" s="74">
        <v>34.880000000000003</v>
      </c>
      <c r="F459" s="74">
        <v>41.85</v>
      </c>
      <c r="G459" s="74">
        <v>372.5</v>
      </c>
      <c r="H459" s="74">
        <v>35.340000000000003</v>
      </c>
      <c r="I459" s="74">
        <v>35</v>
      </c>
      <c r="J459" s="74">
        <v>111.1</v>
      </c>
      <c r="K459" s="74">
        <v>28.75</v>
      </c>
      <c r="L459" s="74">
        <v>26.7</v>
      </c>
      <c r="M459" s="111"/>
      <c r="N459" s="74">
        <v>31.75</v>
      </c>
      <c r="O459" s="74">
        <v>27</v>
      </c>
      <c r="P459" s="74">
        <v>0</v>
      </c>
    </row>
    <row r="460" spans="1:16">
      <c r="A460" s="78">
        <v>0.57877314814801195</v>
      </c>
      <c r="B460" s="74">
        <v>18410</v>
      </c>
      <c r="C460" s="74">
        <v>40.61</v>
      </c>
      <c r="D460" s="111"/>
      <c r="E460" s="74">
        <v>34.86</v>
      </c>
      <c r="F460" s="74">
        <v>41.72</v>
      </c>
      <c r="G460" s="74">
        <v>372.3</v>
      </c>
      <c r="H460" s="74">
        <v>35.409999999999997</v>
      </c>
      <c r="I460" s="74">
        <v>34.97</v>
      </c>
      <c r="J460" s="74">
        <v>111.6</v>
      </c>
      <c r="K460" s="74">
        <v>28.95</v>
      </c>
      <c r="L460" s="74">
        <v>26.75</v>
      </c>
      <c r="M460" s="111"/>
      <c r="N460" s="74">
        <v>31.6</v>
      </c>
      <c r="O460" s="74">
        <v>27.05</v>
      </c>
      <c r="P460" s="74">
        <v>0</v>
      </c>
    </row>
    <row r="461" spans="1:16">
      <c r="A461" s="78">
        <v>0.57888888888875101</v>
      </c>
      <c r="B461" s="74">
        <v>18420</v>
      </c>
      <c r="C461" s="74">
        <v>40.479999999999997</v>
      </c>
      <c r="D461" s="111"/>
      <c r="E461" s="74">
        <v>34.869999999999997</v>
      </c>
      <c r="F461" s="74">
        <v>41.94</v>
      </c>
      <c r="G461" s="74">
        <v>372.2</v>
      </c>
      <c r="H461" s="74">
        <v>35.39</v>
      </c>
      <c r="I461" s="74">
        <v>34.979999999999997</v>
      </c>
      <c r="J461" s="74">
        <v>111.05</v>
      </c>
      <c r="K461" s="74">
        <v>28.9</v>
      </c>
      <c r="L461" s="74">
        <v>26.75</v>
      </c>
      <c r="M461" s="111"/>
      <c r="N461" s="74">
        <v>31.7</v>
      </c>
      <c r="O461" s="74">
        <v>27.05</v>
      </c>
      <c r="P461" s="74">
        <v>0</v>
      </c>
    </row>
    <row r="462" spans="1:16">
      <c r="A462" s="78">
        <v>0.57900462962949295</v>
      </c>
      <c r="B462" s="74">
        <v>18430</v>
      </c>
      <c r="C462" s="74">
        <v>40.31</v>
      </c>
      <c r="D462" s="111"/>
      <c r="E462" s="74">
        <v>34.869999999999997</v>
      </c>
      <c r="F462" s="74">
        <v>42.31</v>
      </c>
      <c r="G462" s="74">
        <v>372.7</v>
      </c>
      <c r="H462" s="74">
        <v>35.35</v>
      </c>
      <c r="I462" s="74">
        <v>35.01</v>
      </c>
      <c r="J462" s="74">
        <v>111.25</v>
      </c>
      <c r="K462" s="74">
        <v>28.9</v>
      </c>
      <c r="L462" s="74">
        <v>26.75</v>
      </c>
      <c r="M462" s="111"/>
      <c r="N462" s="74">
        <v>31.75</v>
      </c>
      <c r="O462" s="74">
        <v>27.15</v>
      </c>
      <c r="P462" s="74">
        <v>0</v>
      </c>
    </row>
    <row r="463" spans="1:16">
      <c r="A463" s="78">
        <v>0.57912037037023301</v>
      </c>
      <c r="B463" s="74">
        <v>18440</v>
      </c>
      <c r="C463" s="74">
        <v>40.51</v>
      </c>
      <c r="D463" s="111"/>
      <c r="E463" s="74">
        <v>34.86</v>
      </c>
      <c r="F463" s="74">
        <v>42.57</v>
      </c>
      <c r="G463" s="74">
        <v>373.2</v>
      </c>
      <c r="H463" s="74">
        <v>35.369999999999997</v>
      </c>
      <c r="I463" s="74">
        <v>35</v>
      </c>
      <c r="J463" s="74">
        <v>111</v>
      </c>
      <c r="K463" s="74">
        <v>28.8</v>
      </c>
      <c r="L463" s="74">
        <v>26.75</v>
      </c>
      <c r="M463" s="111"/>
      <c r="N463" s="74">
        <v>31.9</v>
      </c>
      <c r="O463" s="74">
        <v>27.05</v>
      </c>
      <c r="P463" s="74">
        <v>0</v>
      </c>
    </row>
    <row r="464" spans="1:16">
      <c r="A464" s="78">
        <v>0.57923611111097395</v>
      </c>
      <c r="B464" s="74">
        <v>18450</v>
      </c>
      <c r="C464" s="74">
        <v>40.65</v>
      </c>
      <c r="D464" s="111"/>
      <c r="E464" s="74">
        <v>34.86</v>
      </c>
      <c r="F464" s="74">
        <v>42.25</v>
      </c>
      <c r="G464" s="74">
        <v>368.8</v>
      </c>
      <c r="H464" s="74">
        <v>35.42</v>
      </c>
      <c r="I464" s="74">
        <v>35.020000000000003</v>
      </c>
      <c r="J464" s="74">
        <v>111.7</v>
      </c>
      <c r="K464" s="74">
        <v>28.9</v>
      </c>
      <c r="L464" s="74">
        <v>26.75</v>
      </c>
      <c r="M464" s="111"/>
      <c r="N464" s="74">
        <v>31.85</v>
      </c>
      <c r="O464" s="74">
        <v>27.1</v>
      </c>
      <c r="P464" s="74">
        <v>0</v>
      </c>
    </row>
    <row r="465" spans="1:16">
      <c r="A465" s="78">
        <v>0.57935185185171401</v>
      </c>
      <c r="B465" s="74">
        <v>18460</v>
      </c>
      <c r="C465" s="74">
        <v>40.56</v>
      </c>
      <c r="D465" s="111"/>
      <c r="E465" s="74">
        <v>34.86</v>
      </c>
      <c r="F465" s="74">
        <v>42.5</v>
      </c>
      <c r="G465" s="74">
        <v>370.5</v>
      </c>
      <c r="H465" s="74">
        <v>35.450000000000003</v>
      </c>
      <c r="I465" s="74">
        <v>35.020000000000003</v>
      </c>
      <c r="J465" s="74">
        <v>110.35</v>
      </c>
      <c r="K465" s="74">
        <v>28.95</v>
      </c>
      <c r="L465" s="74">
        <v>26.75</v>
      </c>
      <c r="M465" s="111"/>
      <c r="N465" s="74">
        <v>31.85</v>
      </c>
      <c r="O465" s="74">
        <v>27.1</v>
      </c>
      <c r="P465" s="74">
        <v>0</v>
      </c>
    </row>
    <row r="466" spans="1:16">
      <c r="A466" s="78">
        <v>0.57946759259245595</v>
      </c>
      <c r="B466" s="74">
        <v>18470</v>
      </c>
      <c r="C466" s="74">
        <v>40.51</v>
      </c>
      <c r="D466" s="111"/>
      <c r="E466" s="74">
        <v>34.86</v>
      </c>
      <c r="F466" s="74">
        <v>42.28</v>
      </c>
      <c r="G466" s="74">
        <v>373.6</v>
      </c>
      <c r="H466" s="74">
        <v>35.49</v>
      </c>
      <c r="I466" s="74">
        <v>35.01</v>
      </c>
      <c r="J466" s="74">
        <v>111.1</v>
      </c>
      <c r="K466" s="74">
        <v>28.95</v>
      </c>
      <c r="L466" s="74">
        <v>26.8</v>
      </c>
      <c r="M466" s="111"/>
      <c r="N466" s="74">
        <v>31.95</v>
      </c>
      <c r="O466" s="74">
        <v>26.95</v>
      </c>
      <c r="P466" s="74">
        <v>0</v>
      </c>
    </row>
    <row r="467" spans="1:16">
      <c r="A467" s="78">
        <v>0.57958333333319501</v>
      </c>
      <c r="B467" s="74">
        <v>18480</v>
      </c>
      <c r="C467" s="74">
        <v>40.549999999999997</v>
      </c>
      <c r="D467" s="111"/>
      <c r="E467" s="74">
        <v>34.85</v>
      </c>
      <c r="F467" s="74">
        <v>41.91</v>
      </c>
      <c r="G467" s="74">
        <v>373.4</v>
      </c>
      <c r="H467" s="74">
        <v>35.54</v>
      </c>
      <c r="I467" s="74">
        <v>34.979999999999997</v>
      </c>
      <c r="J467" s="74">
        <v>110.4</v>
      </c>
      <c r="K467" s="74">
        <v>29</v>
      </c>
      <c r="L467" s="74">
        <v>26.8</v>
      </c>
      <c r="M467" s="111"/>
      <c r="N467" s="74">
        <v>31.95</v>
      </c>
      <c r="O467" s="74">
        <v>27</v>
      </c>
      <c r="P467" s="74">
        <v>0</v>
      </c>
    </row>
    <row r="468" spans="1:16">
      <c r="A468" s="78">
        <v>0.57969907407393695</v>
      </c>
      <c r="B468" s="74">
        <v>18490</v>
      </c>
      <c r="C468" s="74">
        <v>40.54</v>
      </c>
      <c r="D468" s="111"/>
      <c r="E468" s="74">
        <v>34.85</v>
      </c>
      <c r="F468" s="74">
        <v>41.88</v>
      </c>
      <c r="G468" s="74">
        <v>372.9</v>
      </c>
      <c r="H468" s="74">
        <v>35.61</v>
      </c>
      <c r="I468" s="74">
        <v>34.97</v>
      </c>
      <c r="J468" s="74">
        <v>111.15</v>
      </c>
      <c r="K468" s="74">
        <v>29</v>
      </c>
      <c r="L468" s="74">
        <v>26.8</v>
      </c>
      <c r="M468" s="111"/>
      <c r="N468" s="74">
        <v>31.9</v>
      </c>
      <c r="O468" s="74">
        <v>27</v>
      </c>
      <c r="P468" s="74">
        <v>0</v>
      </c>
    </row>
    <row r="469" spans="1:16">
      <c r="A469" s="78">
        <v>0.579814814814677</v>
      </c>
      <c r="B469" s="74">
        <v>18500</v>
      </c>
      <c r="C469" s="74">
        <v>40.549999999999997</v>
      </c>
      <c r="D469" s="111"/>
      <c r="E469" s="74">
        <v>34.85</v>
      </c>
      <c r="F469" s="74">
        <v>42.08</v>
      </c>
      <c r="G469" s="74">
        <v>374.5</v>
      </c>
      <c r="H469" s="74">
        <v>35.64</v>
      </c>
      <c r="I469" s="74">
        <v>34.96</v>
      </c>
      <c r="J469" s="74">
        <v>111</v>
      </c>
      <c r="K469" s="74">
        <v>29.05</v>
      </c>
      <c r="L469" s="74">
        <v>26.8</v>
      </c>
      <c r="M469" s="111"/>
      <c r="N469" s="74">
        <v>31.9</v>
      </c>
      <c r="O469" s="74">
        <v>26.95</v>
      </c>
      <c r="P469" s="74">
        <v>0</v>
      </c>
    </row>
    <row r="470" spans="1:16">
      <c r="A470" s="78">
        <v>0.57993055555541795</v>
      </c>
      <c r="B470" s="74">
        <v>18510</v>
      </c>
      <c r="C470" s="74">
        <v>40.619999999999997</v>
      </c>
      <c r="D470" s="111"/>
      <c r="E470" s="74">
        <v>34.83</v>
      </c>
      <c r="F470" s="74">
        <v>42.23</v>
      </c>
      <c r="G470" s="74">
        <v>372.2</v>
      </c>
      <c r="H470" s="74">
        <v>35.68</v>
      </c>
      <c r="I470" s="74">
        <v>34.97</v>
      </c>
      <c r="J470" s="74">
        <v>112.4</v>
      </c>
      <c r="K470" s="74">
        <v>29.05</v>
      </c>
      <c r="L470" s="74">
        <v>26.8</v>
      </c>
      <c r="M470" s="111"/>
      <c r="N470" s="74">
        <v>31.9</v>
      </c>
      <c r="O470" s="74">
        <v>27.15</v>
      </c>
      <c r="P470" s="74">
        <v>0</v>
      </c>
    </row>
    <row r="471" spans="1:16">
      <c r="A471" s="78">
        <v>0.580046296296158</v>
      </c>
      <c r="B471" s="74">
        <v>18520</v>
      </c>
      <c r="C471" s="74">
        <v>40.56</v>
      </c>
      <c r="D471" s="111"/>
      <c r="E471" s="74">
        <v>34.82</v>
      </c>
      <c r="F471" s="74">
        <v>42.5</v>
      </c>
      <c r="G471" s="74">
        <v>370.8</v>
      </c>
      <c r="H471" s="74">
        <v>35.71</v>
      </c>
      <c r="I471" s="74">
        <v>34.99</v>
      </c>
      <c r="J471" s="74">
        <v>111.45</v>
      </c>
      <c r="K471" s="74">
        <v>29.1</v>
      </c>
      <c r="L471" s="74">
        <v>26.8</v>
      </c>
      <c r="M471" s="111"/>
      <c r="N471" s="74">
        <v>32</v>
      </c>
      <c r="O471" s="74">
        <v>27.15</v>
      </c>
      <c r="P471" s="74">
        <v>0</v>
      </c>
    </row>
    <row r="472" spans="1:16">
      <c r="A472" s="78">
        <v>0.58016203703689995</v>
      </c>
      <c r="B472" s="74">
        <v>18530</v>
      </c>
      <c r="C472" s="74">
        <v>40.799999999999997</v>
      </c>
      <c r="D472" s="111"/>
      <c r="E472" s="74">
        <v>34.83</v>
      </c>
      <c r="F472" s="74">
        <v>42.17</v>
      </c>
      <c r="G472" s="74">
        <v>370.8</v>
      </c>
      <c r="H472" s="74">
        <v>35.75</v>
      </c>
      <c r="I472" s="74">
        <v>34.950000000000003</v>
      </c>
      <c r="J472" s="74">
        <v>109.9</v>
      </c>
      <c r="K472" s="74">
        <v>29.15</v>
      </c>
      <c r="L472" s="74">
        <v>26.8</v>
      </c>
      <c r="M472" s="111"/>
      <c r="N472" s="74">
        <v>32.15</v>
      </c>
      <c r="O472" s="74">
        <v>27.15</v>
      </c>
      <c r="P472" s="74">
        <v>0</v>
      </c>
    </row>
    <row r="473" spans="1:16">
      <c r="A473" s="78">
        <v>0.580277777777639</v>
      </c>
      <c r="B473" s="74">
        <v>18540</v>
      </c>
      <c r="C473" s="74">
        <v>40.6</v>
      </c>
      <c r="D473" s="111"/>
      <c r="E473" s="74">
        <v>34.82</v>
      </c>
      <c r="F473" s="74">
        <v>42.17</v>
      </c>
      <c r="G473" s="74">
        <v>372.2</v>
      </c>
      <c r="H473" s="74">
        <v>35.78</v>
      </c>
      <c r="I473" s="74">
        <v>34.96</v>
      </c>
      <c r="J473" s="74">
        <v>110.7</v>
      </c>
      <c r="K473" s="74">
        <v>29.2</v>
      </c>
      <c r="L473" s="74">
        <v>26.8</v>
      </c>
      <c r="M473" s="111"/>
      <c r="N473" s="74">
        <v>32.1</v>
      </c>
      <c r="O473" s="74">
        <v>27.1</v>
      </c>
      <c r="P473" s="74">
        <v>0</v>
      </c>
    </row>
    <row r="474" spans="1:16">
      <c r="A474" s="78">
        <v>0.58039351851838095</v>
      </c>
      <c r="B474" s="74">
        <v>18550</v>
      </c>
      <c r="C474" s="74">
        <v>40.72</v>
      </c>
      <c r="D474" s="111"/>
      <c r="E474" s="74">
        <v>34.81</v>
      </c>
      <c r="F474" s="74">
        <v>42.7</v>
      </c>
      <c r="G474" s="74">
        <v>373.5</v>
      </c>
      <c r="H474" s="74">
        <v>35.79</v>
      </c>
      <c r="I474" s="74">
        <v>34.97</v>
      </c>
      <c r="J474" s="74">
        <v>110.1</v>
      </c>
      <c r="K474" s="74">
        <v>29.15</v>
      </c>
      <c r="L474" s="74">
        <v>26.8</v>
      </c>
      <c r="M474" s="111"/>
      <c r="N474" s="74">
        <v>31.9</v>
      </c>
      <c r="O474" s="74">
        <v>27.15</v>
      </c>
      <c r="P474" s="74">
        <v>0</v>
      </c>
    </row>
    <row r="475" spans="1:16">
      <c r="A475" s="78">
        <v>0.580509259259121</v>
      </c>
      <c r="B475" s="74">
        <v>18560</v>
      </c>
      <c r="C475" s="74">
        <v>40.61</v>
      </c>
      <c r="D475" s="111"/>
      <c r="E475" s="74">
        <v>34.82</v>
      </c>
      <c r="F475" s="74">
        <v>42.34</v>
      </c>
      <c r="G475" s="74">
        <v>373.1</v>
      </c>
      <c r="H475" s="74">
        <v>35.82</v>
      </c>
      <c r="I475" s="74">
        <v>34.950000000000003</v>
      </c>
      <c r="J475" s="74">
        <v>111.5</v>
      </c>
      <c r="K475" s="74">
        <v>29.1</v>
      </c>
      <c r="L475" s="74">
        <v>26.8</v>
      </c>
      <c r="M475" s="111"/>
      <c r="N475" s="74">
        <v>32.049999999999997</v>
      </c>
      <c r="O475" s="74">
        <v>27.1</v>
      </c>
      <c r="P475" s="74">
        <v>0</v>
      </c>
    </row>
    <row r="476" spans="1:16">
      <c r="A476" s="78">
        <v>0.58062499999986195</v>
      </c>
      <c r="B476" s="74">
        <v>18570</v>
      </c>
      <c r="C476" s="74">
        <v>40.46</v>
      </c>
      <c r="D476" s="111"/>
      <c r="E476" s="74">
        <v>34.799999999999997</v>
      </c>
      <c r="F476" s="74">
        <v>42.68</v>
      </c>
      <c r="G476" s="74">
        <v>373.8</v>
      </c>
      <c r="H476" s="74">
        <v>35.840000000000003</v>
      </c>
      <c r="I476" s="74">
        <v>34.94</v>
      </c>
      <c r="J476" s="74">
        <v>110.35</v>
      </c>
      <c r="K476" s="74">
        <v>29.15</v>
      </c>
      <c r="L476" s="74">
        <v>26.85</v>
      </c>
      <c r="M476" s="111"/>
      <c r="N476" s="74">
        <v>32</v>
      </c>
      <c r="O476" s="74">
        <v>27.05</v>
      </c>
      <c r="P476" s="74">
        <v>0</v>
      </c>
    </row>
    <row r="477" spans="1:16">
      <c r="A477" s="78">
        <v>0.580740740740602</v>
      </c>
      <c r="B477" s="74">
        <v>18580</v>
      </c>
      <c r="C477" s="74">
        <v>40.619999999999997</v>
      </c>
      <c r="D477" s="111"/>
      <c r="E477" s="74">
        <v>34.799999999999997</v>
      </c>
      <c r="F477" s="74">
        <v>42.54</v>
      </c>
      <c r="G477" s="74">
        <v>372.9</v>
      </c>
      <c r="H477" s="74">
        <v>35.85</v>
      </c>
      <c r="I477" s="74">
        <v>34.93</v>
      </c>
      <c r="J477" s="74">
        <v>110.9</v>
      </c>
      <c r="K477" s="74">
        <v>29.15</v>
      </c>
      <c r="L477" s="74">
        <v>26.85</v>
      </c>
      <c r="M477" s="111"/>
      <c r="N477" s="74">
        <v>32.049999999999997</v>
      </c>
      <c r="O477" s="74">
        <v>27.15</v>
      </c>
      <c r="P477" s="74">
        <v>0</v>
      </c>
    </row>
    <row r="478" spans="1:16">
      <c r="A478" s="78">
        <v>0.58085648148134394</v>
      </c>
      <c r="B478" s="74">
        <v>18590</v>
      </c>
      <c r="C478" s="74">
        <v>40.700000000000003</v>
      </c>
      <c r="D478" s="111"/>
      <c r="E478" s="74">
        <v>34.799999999999997</v>
      </c>
      <c r="F478" s="74">
        <v>42.58</v>
      </c>
      <c r="G478" s="74">
        <v>373.9</v>
      </c>
      <c r="H478" s="74">
        <v>35.880000000000003</v>
      </c>
      <c r="I478" s="74">
        <v>34.94</v>
      </c>
      <c r="J478" s="74">
        <v>110</v>
      </c>
      <c r="K478" s="74">
        <v>29.15</v>
      </c>
      <c r="L478" s="74">
        <v>26.85</v>
      </c>
      <c r="M478" s="111"/>
      <c r="N478" s="74">
        <v>32</v>
      </c>
      <c r="O478" s="74">
        <v>27.05</v>
      </c>
      <c r="P478" s="74">
        <v>0</v>
      </c>
    </row>
    <row r="479" spans="1:16">
      <c r="A479" s="78">
        <v>0.580972222222083</v>
      </c>
      <c r="B479" s="74">
        <v>18600</v>
      </c>
      <c r="C479" s="74">
        <v>40.6</v>
      </c>
      <c r="D479" s="111"/>
      <c r="E479" s="74">
        <v>34.799999999999997</v>
      </c>
      <c r="F479" s="74">
        <v>42.89</v>
      </c>
      <c r="G479" s="74">
        <v>374.7</v>
      </c>
      <c r="H479" s="74">
        <v>35.880000000000003</v>
      </c>
      <c r="I479" s="74">
        <v>34.92</v>
      </c>
      <c r="J479" s="74">
        <v>111.25</v>
      </c>
      <c r="K479" s="74">
        <v>29.15</v>
      </c>
      <c r="L479" s="74">
        <v>26.85</v>
      </c>
      <c r="M479" s="111"/>
      <c r="N479" s="74">
        <v>32</v>
      </c>
      <c r="O479" s="74">
        <v>27.15</v>
      </c>
      <c r="P479" s="74">
        <v>0</v>
      </c>
    </row>
    <row r="480" spans="1:16">
      <c r="A480" s="78">
        <v>0.58108796296282506</v>
      </c>
      <c r="B480" s="74">
        <v>18610</v>
      </c>
      <c r="C480" s="74">
        <v>40.61</v>
      </c>
      <c r="D480" s="111"/>
      <c r="E480" s="74">
        <v>34.82</v>
      </c>
      <c r="F480" s="74">
        <v>43.14</v>
      </c>
      <c r="G480" s="74">
        <v>373.1</v>
      </c>
      <c r="H480" s="74">
        <v>35.93</v>
      </c>
      <c r="I480" s="74">
        <v>34.92</v>
      </c>
      <c r="J480" s="74">
        <v>109.2</v>
      </c>
      <c r="K480" s="74">
        <v>29.15</v>
      </c>
      <c r="L480" s="74">
        <v>26.85</v>
      </c>
      <c r="M480" s="111"/>
      <c r="N480" s="74">
        <v>32.049999999999997</v>
      </c>
      <c r="O480" s="74">
        <v>27.05</v>
      </c>
      <c r="P480" s="74">
        <v>0</v>
      </c>
    </row>
    <row r="481" spans="1:16">
      <c r="A481" s="78">
        <v>0.581203703703566</v>
      </c>
      <c r="B481" s="74">
        <v>18620</v>
      </c>
      <c r="C481" s="74">
        <v>40.590000000000003</v>
      </c>
      <c r="D481" s="111"/>
      <c r="E481" s="74">
        <v>34.81</v>
      </c>
      <c r="F481" s="74">
        <v>42.85</v>
      </c>
      <c r="G481" s="74">
        <v>370.6</v>
      </c>
      <c r="H481" s="74">
        <v>35.93</v>
      </c>
      <c r="I481" s="74">
        <v>34.86</v>
      </c>
      <c r="J481" s="74">
        <v>111.65</v>
      </c>
      <c r="K481" s="74">
        <v>29.2</v>
      </c>
      <c r="L481" s="74">
        <v>26.85</v>
      </c>
      <c r="M481" s="111"/>
      <c r="N481" s="74">
        <v>32.15</v>
      </c>
      <c r="O481" s="74">
        <v>27.15</v>
      </c>
      <c r="P481" s="74">
        <v>0</v>
      </c>
    </row>
    <row r="482" spans="1:16">
      <c r="A482" s="78">
        <v>0.58131944444430494</v>
      </c>
      <c r="B482" s="74">
        <v>18630</v>
      </c>
      <c r="C482" s="74">
        <v>40.700000000000003</v>
      </c>
      <c r="D482" s="111"/>
      <c r="E482" s="74">
        <v>34.799999999999997</v>
      </c>
      <c r="F482" s="74">
        <v>42.74</v>
      </c>
      <c r="G482" s="74">
        <v>371.3</v>
      </c>
      <c r="H482" s="74">
        <v>35.979999999999997</v>
      </c>
      <c r="I482" s="74">
        <v>34.85</v>
      </c>
      <c r="J482" s="74">
        <v>110.55</v>
      </c>
      <c r="K482" s="74">
        <v>29.25</v>
      </c>
      <c r="L482" s="74">
        <v>26.85</v>
      </c>
      <c r="M482" s="111"/>
      <c r="N482" s="74">
        <v>32.1</v>
      </c>
      <c r="O482" s="74">
        <v>27.15</v>
      </c>
      <c r="P482" s="74">
        <v>0</v>
      </c>
    </row>
    <row r="483" spans="1:16">
      <c r="A483" s="78">
        <v>0.581435185185047</v>
      </c>
      <c r="B483" s="74">
        <v>18640</v>
      </c>
      <c r="C483" s="74">
        <v>40.78</v>
      </c>
      <c r="D483" s="111"/>
      <c r="E483" s="74">
        <v>34.799999999999997</v>
      </c>
      <c r="F483" s="74">
        <v>42.91</v>
      </c>
      <c r="G483" s="74">
        <v>371.1</v>
      </c>
      <c r="H483" s="74">
        <v>35.99</v>
      </c>
      <c r="I483" s="74">
        <v>34.880000000000003</v>
      </c>
      <c r="J483" s="74">
        <v>110.15</v>
      </c>
      <c r="K483" s="74">
        <v>29.2</v>
      </c>
      <c r="L483" s="74">
        <v>26.85</v>
      </c>
      <c r="M483" s="111"/>
      <c r="N483" s="74">
        <v>32.049999999999997</v>
      </c>
      <c r="O483" s="74">
        <v>27.1</v>
      </c>
      <c r="P483" s="74">
        <v>0</v>
      </c>
    </row>
    <row r="484" spans="1:16">
      <c r="A484" s="78">
        <v>0.58155092592578705</v>
      </c>
      <c r="B484" s="74">
        <v>18650</v>
      </c>
      <c r="C484" s="74">
        <v>40.65</v>
      </c>
      <c r="D484" s="111"/>
      <c r="E484" s="74">
        <v>34.799999999999997</v>
      </c>
      <c r="F484" s="74">
        <v>43.2</v>
      </c>
      <c r="G484" s="74">
        <v>372.3</v>
      </c>
      <c r="H484" s="74">
        <v>36</v>
      </c>
      <c r="I484" s="74">
        <v>34.880000000000003</v>
      </c>
      <c r="J484" s="74">
        <v>108.95</v>
      </c>
      <c r="K484" s="74">
        <v>29.25</v>
      </c>
      <c r="L484" s="74">
        <v>26.9</v>
      </c>
      <c r="M484" s="111"/>
      <c r="N484" s="74">
        <v>32.049999999999997</v>
      </c>
      <c r="O484" s="74">
        <v>27.1</v>
      </c>
      <c r="P484" s="74">
        <v>0</v>
      </c>
    </row>
    <row r="485" spans="1:16">
      <c r="A485" s="78">
        <v>0.581666666666528</v>
      </c>
      <c r="B485" s="74">
        <v>18660</v>
      </c>
      <c r="C485" s="74">
        <v>40.630000000000003</v>
      </c>
      <c r="D485" s="111"/>
      <c r="E485" s="74">
        <v>34.79</v>
      </c>
      <c r="F485" s="74">
        <v>42.74</v>
      </c>
      <c r="G485" s="74">
        <v>373.2</v>
      </c>
      <c r="H485" s="74">
        <v>35.99</v>
      </c>
      <c r="I485" s="74">
        <v>34.880000000000003</v>
      </c>
      <c r="J485" s="74">
        <v>109.35</v>
      </c>
      <c r="K485" s="74">
        <v>29.25</v>
      </c>
      <c r="L485" s="74">
        <v>26.9</v>
      </c>
      <c r="M485" s="111"/>
      <c r="N485" s="74">
        <v>31.6</v>
      </c>
      <c r="O485" s="74">
        <v>27.15</v>
      </c>
      <c r="P485" s="74">
        <v>0</v>
      </c>
    </row>
    <row r="486" spans="1:16">
      <c r="A486" s="78">
        <v>0.58178240740726805</v>
      </c>
      <c r="B486" s="74">
        <v>18670</v>
      </c>
      <c r="C486" s="74">
        <v>40.65</v>
      </c>
      <c r="D486" s="111"/>
      <c r="E486" s="74">
        <v>34.770000000000003</v>
      </c>
      <c r="F486" s="74">
        <v>42.55</v>
      </c>
      <c r="G486" s="74">
        <v>373.3</v>
      </c>
      <c r="H486" s="74">
        <v>35.799999999999997</v>
      </c>
      <c r="I486" s="74">
        <v>34.9</v>
      </c>
      <c r="J486" s="74">
        <v>110.3</v>
      </c>
      <c r="K486" s="74">
        <v>29.05</v>
      </c>
      <c r="L486" s="74">
        <v>26.9</v>
      </c>
      <c r="M486" s="111"/>
      <c r="N486" s="74">
        <v>31.25</v>
      </c>
      <c r="O486" s="74">
        <v>27.4</v>
      </c>
      <c r="P486" s="74">
        <v>0</v>
      </c>
    </row>
    <row r="487" spans="1:16">
      <c r="A487" s="78">
        <v>0.581898148148009</v>
      </c>
      <c r="B487" s="74">
        <v>18680</v>
      </c>
      <c r="C487" s="74">
        <v>40.619999999999997</v>
      </c>
      <c r="D487" s="111"/>
      <c r="E487" s="74">
        <v>34.770000000000003</v>
      </c>
      <c r="F487" s="74">
        <v>42.61</v>
      </c>
      <c r="G487" s="74">
        <v>373.5</v>
      </c>
      <c r="H487" s="74">
        <v>35.590000000000003</v>
      </c>
      <c r="I487" s="74">
        <v>34.89</v>
      </c>
      <c r="J487" s="74">
        <v>110.55</v>
      </c>
      <c r="K487" s="74">
        <v>28.85</v>
      </c>
      <c r="L487" s="74">
        <v>26.9</v>
      </c>
      <c r="M487" s="111"/>
      <c r="N487" s="74">
        <v>31.15</v>
      </c>
      <c r="O487" s="74">
        <v>27.05</v>
      </c>
      <c r="P487" s="74">
        <v>0</v>
      </c>
    </row>
    <row r="488" spans="1:16">
      <c r="A488" s="78">
        <v>0.58201388888874905</v>
      </c>
      <c r="B488" s="74">
        <v>18690</v>
      </c>
      <c r="C488" s="74">
        <v>40.67</v>
      </c>
      <c r="D488" s="111"/>
      <c r="E488" s="74">
        <v>34.75</v>
      </c>
      <c r="F488" s="74">
        <v>42.91</v>
      </c>
      <c r="G488" s="74">
        <v>370.5</v>
      </c>
      <c r="H488" s="74">
        <v>35.409999999999997</v>
      </c>
      <c r="I488" s="74">
        <v>34.880000000000003</v>
      </c>
      <c r="J488" s="74">
        <v>110.5</v>
      </c>
      <c r="K488" s="74">
        <v>28.75</v>
      </c>
      <c r="L488" s="74">
        <v>26.9</v>
      </c>
      <c r="M488" s="111"/>
      <c r="N488" s="74">
        <v>31.25</v>
      </c>
      <c r="O488" s="74">
        <v>26.9</v>
      </c>
      <c r="P488" s="74">
        <v>0</v>
      </c>
    </row>
    <row r="489" spans="1:16">
      <c r="A489" s="78">
        <v>0.58212962962949</v>
      </c>
      <c r="B489" s="74">
        <v>18700</v>
      </c>
      <c r="C489" s="74">
        <v>40.49</v>
      </c>
      <c r="D489" s="111"/>
      <c r="E489" s="74">
        <v>34.76</v>
      </c>
      <c r="F489" s="74">
        <v>42.57</v>
      </c>
      <c r="G489" s="74">
        <v>370.7</v>
      </c>
      <c r="H489" s="74">
        <v>35.31</v>
      </c>
      <c r="I489" s="74">
        <v>34.89</v>
      </c>
      <c r="J489" s="74">
        <v>109.8</v>
      </c>
      <c r="K489" s="74">
        <v>28.4</v>
      </c>
      <c r="L489" s="74">
        <v>26.9</v>
      </c>
      <c r="M489" s="111"/>
      <c r="N489" s="74">
        <v>30.95</v>
      </c>
      <c r="O489" s="74">
        <v>26.85</v>
      </c>
      <c r="P489" s="74">
        <v>0</v>
      </c>
    </row>
    <row r="490" spans="1:16">
      <c r="A490" s="78">
        <v>0.58224537037023105</v>
      </c>
      <c r="B490" s="74">
        <v>18710</v>
      </c>
      <c r="C490" s="74">
        <v>40.659999999999997</v>
      </c>
      <c r="D490" s="111"/>
      <c r="E490" s="74">
        <v>34.729999999999997</v>
      </c>
      <c r="F490" s="74">
        <v>42.62</v>
      </c>
      <c r="G490" s="74">
        <v>371.6</v>
      </c>
      <c r="H490" s="74">
        <v>35.33</v>
      </c>
      <c r="I490" s="74">
        <v>34.909999999999997</v>
      </c>
      <c r="J490" s="74">
        <v>109.8</v>
      </c>
      <c r="K490" s="74">
        <v>28.25</v>
      </c>
      <c r="L490" s="74">
        <v>26.9</v>
      </c>
      <c r="M490" s="111"/>
      <c r="N490" s="74">
        <v>30.9</v>
      </c>
      <c r="O490" s="74">
        <v>26.8</v>
      </c>
      <c r="P490" s="74">
        <v>0</v>
      </c>
    </row>
    <row r="491" spans="1:16">
      <c r="A491" s="78">
        <v>0.582361111110971</v>
      </c>
      <c r="B491" s="74">
        <v>18720</v>
      </c>
      <c r="C491" s="74">
        <v>40.68</v>
      </c>
      <c r="D491" s="111"/>
      <c r="E491" s="74">
        <v>34.729999999999997</v>
      </c>
      <c r="F491" s="74">
        <v>42.31</v>
      </c>
      <c r="G491" s="74">
        <v>373.4</v>
      </c>
      <c r="H491" s="74">
        <v>35.270000000000003</v>
      </c>
      <c r="I491" s="74">
        <v>34.92</v>
      </c>
      <c r="J491" s="74">
        <v>109.05</v>
      </c>
      <c r="K491" s="74">
        <v>28.15</v>
      </c>
      <c r="L491" s="74">
        <v>26.9</v>
      </c>
      <c r="M491" s="111"/>
      <c r="N491" s="74">
        <v>31.2</v>
      </c>
      <c r="O491" s="74">
        <v>26.85</v>
      </c>
      <c r="P491" s="74">
        <v>0</v>
      </c>
    </row>
    <row r="492" spans="1:16">
      <c r="A492" s="78">
        <v>0.58247685185171205</v>
      </c>
      <c r="B492" s="74">
        <v>18730</v>
      </c>
      <c r="C492" s="74">
        <v>40.72</v>
      </c>
      <c r="D492" s="111"/>
      <c r="E492" s="74">
        <v>34.78</v>
      </c>
      <c r="F492" s="74">
        <v>42.32</v>
      </c>
      <c r="G492" s="74">
        <v>370.1</v>
      </c>
      <c r="H492" s="74">
        <v>35.32</v>
      </c>
      <c r="I492" s="74">
        <v>34.93</v>
      </c>
      <c r="J492" s="74">
        <v>109.3</v>
      </c>
      <c r="K492" s="74">
        <v>27.95</v>
      </c>
      <c r="L492" s="74">
        <v>26.9</v>
      </c>
      <c r="M492" s="111"/>
      <c r="N492" s="74">
        <v>31.3</v>
      </c>
      <c r="O492" s="74">
        <v>26.8</v>
      </c>
      <c r="P492" s="74">
        <v>0</v>
      </c>
    </row>
    <row r="493" spans="1:16">
      <c r="A493" s="78">
        <v>0.58259259259245399</v>
      </c>
      <c r="B493" s="74">
        <v>18740</v>
      </c>
      <c r="C493" s="74">
        <v>40.659999999999997</v>
      </c>
      <c r="D493" s="111"/>
      <c r="E493" s="74">
        <v>34.74</v>
      </c>
      <c r="F493" s="74">
        <v>42.68</v>
      </c>
      <c r="G493" s="74">
        <v>371.3</v>
      </c>
      <c r="H493" s="74">
        <v>35.32</v>
      </c>
      <c r="I493" s="74">
        <v>34.92</v>
      </c>
      <c r="J493" s="74">
        <v>109.4</v>
      </c>
      <c r="K493" s="74">
        <v>27.95</v>
      </c>
      <c r="L493" s="74">
        <v>26.9</v>
      </c>
      <c r="M493" s="111"/>
      <c r="N493" s="74">
        <v>31.05</v>
      </c>
      <c r="O493" s="74">
        <v>26.75</v>
      </c>
      <c r="P493" s="74">
        <v>0</v>
      </c>
    </row>
    <row r="494" spans="1:16">
      <c r="A494" s="78">
        <v>0.58270833333319305</v>
      </c>
      <c r="B494" s="74">
        <v>18750</v>
      </c>
      <c r="C494" s="74">
        <v>40.49</v>
      </c>
      <c r="D494" s="111"/>
      <c r="E494" s="74">
        <v>34.75</v>
      </c>
      <c r="F494" s="74">
        <v>42.17</v>
      </c>
      <c r="G494" s="74">
        <v>373.4</v>
      </c>
      <c r="H494" s="74">
        <v>35.33</v>
      </c>
      <c r="I494" s="74">
        <v>34.93</v>
      </c>
      <c r="J494" s="74">
        <v>109.35</v>
      </c>
      <c r="K494" s="74">
        <v>27.9</v>
      </c>
      <c r="L494" s="74">
        <v>26.9</v>
      </c>
      <c r="M494" s="111"/>
      <c r="N494" s="74">
        <v>31.15</v>
      </c>
      <c r="O494" s="74">
        <v>26.75</v>
      </c>
      <c r="P494" s="74">
        <v>0</v>
      </c>
    </row>
    <row r="495" spans="1:16">
      <c r="A495" s="78">
        <v>0.58282407407393499</v>
      </c>
      <c r="B495" s="74">
        <v>18760</v>
      </c>
      <c r="C495" s="74">
        <v>40.659999999999997</v>
      </c>
      <c r="D495" s="111"/>
      <c r="E495" s="74">
        <v>34.74</v>
      </c>
      <c r="F495" s="74">
        <v>42.46</v>
      </c>
      <c r="G495" s="74">
        <v>370.3</v>
      </c>
      <c r="H495" s="74">
        <v>35.25</v>
      </c>
      <c r="I495" s="74">
        <v>34.92</v>
      </c>
      <c r="J495" s="74">
        <v>110.2</v>
      </c>
      <c r="K495" s="74">
        <v>27.85</v>
      </c>
      <c r="L495" s="74">
        <v>26.9</v>
      </c>
      <c r="M495" s="111"/>
      <c r="N495" s="74">
        <v>31</v>
      </c>
      <c r="O495" s="74">
        <v>26.65</v>
      </c>
      <c r="P495" s="74">
        <v>0</v>
      </c>
    </row>
    <row r="496" spans="1:16">
      <c r="A496" s="78">
        <v>0.58293981481467505</v>
      </c>
      <c r="B496" s="74">
        <v>18770</v>
      </c>
      <c r="C496" s="74">
        <v>40.630000000000003</v>
      </c>
      <c r="D496" s="111"/>
      <c r="E496" s="74">
        <v>34.74</v>
      </c>
      <c r="F496" s="74">
        <v>41.94</v>
      </c>
      <c r="G496" s="74">
        <v>372.3</v>
      </c>
      <c r="H496" s="74">
        <v>35.229999999999997</v>
      </c>
      <c r="I496" s="74">
        <v>34.880000000000003</v>
      </c>
      <c r="J496" s="74">
        <v>109.85</v>
      </c>
      <c r="K496" s="74">
        <v>27.8</v>
      </c>
      <c r="L496" s="74">
        <v>26.9</v>
      </c>
      <c r="M496" s="111"/>
      <c r="N496" s="74">
        <v>30.95</v>
      </c>
      <c r="O496" s="74">
        <v>26.7</v>
      </c>
      <c r="P496" s="74">
        <v>0</v>
      </c>
    </row>
    <row r="497" spans="1:16">
      <c r="A497" s="78">
        <v>0.58305555555541599</v>
      </c>
      <c r="B497" s="74">
        <v>18780</v>
      </c>
      <c r="C497" s="74">
        <v>40.65</v>
      </c>
      <c r="D497" s="111"/>
      <c r="E497" s="74">
        <v>34.72</v>
      </c>
      <c r="F497" s="74">
        <v>40.549999999999997</v>
      </c>
      <c r="G497" s="74">
        <v>372.6</v>
      </c>
      <c r="H497" s="74">
        <v>34.71</v>
      </c>
      <c r="I497" s="74">
        <v>34.93</v>
      </c>
      <c r="J497" s="74">
        <v>108.25</v>
      </c>
      <c r="K497" s="74">
        <v>27.75</v>
      </c>
      <c r="L497" s="74">
        <v>26.9</v>
      </c>
      <c r="M497" s="111"/>
      <c r="N497" s="74">
        <v>31.05</v>
      </c>
      <c r="O497" s="74">
        <v>26.65</v>
      </c>
      <c r="P497" s="74">
        <v>0</v>
      </c>
    </row>
    <row r="498" spans="1:16">
      <c r="A498" s="78">
        <v>0.58317129629615605</v>
      </c>
      <c r="B498" s="74">
        <v>18790</v>
      </c>
      <c r="C498" s="74">
        <v>40.729999999999997</v>
      </c>
      <c r="D498" s="111"/>
      <c r="E498" s="74">
        <v>34.729999999999997</v>
      </c>
      <c r="F498" s="74">
        <v>40.700000000000003</v>
      </c>
      <c r="G498" s="74">
        <v>373.6</v>
      </c>
      <c r="H498" s="74">
        <v>34.35</v>
      </c>
      <c r="I498" s="74">
        <v>34.909999999999997</v>
      </c>
      <c r="J498" s="74">
        <v>109.1</v>
      </c>
      <c r="K498" s="74">
        <v>27.7</v>
      </c>
      <c r="L498" s="74">
        <v>26.9</v>
      </c>
      <c r="M498" s="111"/>
      <c r="N498" s="74">
        <v>30.9</v>
      </c>
      <c r="O498" s="74">
        <v>26.65</v>
      </c>
      <c r="P498" s="74">
        <v>0</v>
      </c>
    </row>
    <row r="499" spans="1:16">
      <c r="A499" s="78">
        <v>0.58328703703689699</v>
      </c>
      <c r="B499" s="74">
        <v>18800</v>
      </c>
      <c r="C499" s="74">
        <v>40.68</v>
      </c>
      <c r="D499" s="111"/>
      <c r="E499" s="74">
        <v>34.74</v>
      </c>
      <c r="F499" s="74">
        <v>40.450000000000003</v>
      </c>
      <c r="G499" s="74">
        <v>372.1</v>
      </c>
      <c r="H499" s="74">
        <v>34.130000000000003</v>
      </c>
      <c r="I499" s="74">
        <v>34.9</v>
      </c>
      <c r="J499" s="74">
        <v>109.75</v>
      </c>
      <c r="K499" s="74">
        <v>27.65</v>
      </c>
      <c r="L499" s="74">
        <v>26.9</v>
      </c>
      <c r="M499" s="111"/>
      <c r="N499" s="74">
        <v>31.05</v>
      </c>
      <c r="O499" s="74">
        <v>26.65</v>
      </c>
      <c r="P499" s="74">
        <v>0</v>
      </c>
    </row>
    <row r="500" spans="1:16">
      <c r="A500" s="78">
        <v>0.58340277777763705</v>
      </c>
      <c r="B500" s="74">
        <v>18810</v>
      </c>
      <c r="C500" s="74">
        <v>40.549999999999997</v>
      </c>
      <c r="D500" s="111"/>
      <c r="E500" s="74">
        <v>34.72</v>
      </c>
      <c r="F500" s="74">
        <v>40.32</v>
      </c>
      <c r="G500" s="74">
        <v>373.1</v>
      </c>
      <c r="H500" s="74">
        <v>34.020000000000003</v>
      </c>
      <c r="I500" s="74">
        <v>34.92</v>
      </c>
      <c r="J500" s="74">
        <v>109.8</v>
      </c>
      <c r="K500" s="74">
        <v>27.65</v>
      </c>
      <c r="L500" s="74">
        <v>26.9</v>
      </c>
      <c r="M500" s="111"/>
      <c r="N500" s="74">
        <v>31.2</v>
      </c>
      <c r="O500" s="74">
        <v>26.65</v>
      </c>
      <c r="P500" s="74">
        <v>0</v>
      </c>
    </row>
    <row r="501" spans="1:16">
      <c r="A501" s="78">
        <v>0.58351851851837799</v>
      </c>
      <c r="B501" s="74">
        <v>18820</v>
      </c>
      <c r="C501" s="74">
        <v>40.380000000000003</v>
      </c>
      <c r="D501" s="111"/>
      <c r="E501" s="74">
        <v>34.71</v>
      </c>
      <c r="F501" s="74">
        <v>40.15</v>
      </c>
      <c r="G501" s="74">
        <v>372.2</v>
      </c>
      <c r="H501" s="74">
        <v>33.93</v>
      </c>
      <c r="I501" s="74">
        <v>34.93</v>
      </c>
      <c r="J501" s="74">
        <v>110.8</v>
      </c>
      <c r="K501" s="74">
        <v>27.6</v>
      </c>
      <c r="L501" s="74">
        <v>26.9</v>
      </c>
      <c r="M501" s="111"/>
      <c r="N501" s="74">
        <v>30.95</v>
      </c>
      <c r="O501" s="74">
        <v>26.6</v>
      </c>
      <c r="P501" s="74">
        <v>0</v>
      </c>
    </row>
    <row r="502" spans="1:16">
      <c r="A502" s="78">
        <v>0.58363425925911905</v>
      </c>
      <c r="B502" s="74">
        <v>18830</v>
      </c>
      <c r="C502" s="74">
        <v>40.65</v>
      </c>
      <c r="D502" s="111"/>
      <c r="E502" s="74">
        <v>34.71</v>
      </c>
      <c r="F502" s="74">
        <v>40.020000000000003</v>
      </c>
      <c r="G502" s="74">
        <v>374.4</v>
      </c>
      <c r="H502" s="74">
        <v>33.79</v>
      </c>
      <c r="I502" s="74">
        <v>34.94</v>
      </c>
      <c r="J502" s="74">
        <v>110.65</v>
      </c>
      <c r="K502" s="74">
        <v>27.6</v>
      </c>
      <c r="L502" s="74">
        <v>26.9</v>
      </c>
      <c r="M502" s="111"/>
      <c r="N502" s="74">
        <v>30.9</v>
      </c>
      <c r="O502" s="74">
        <v>26.65</v>
      </c>
      <c r="P502" s="74">
        <v>0</v>
      </c>
    </row>
    <row r="503" spans="1:16">
      <c r="A503" s="78">
        <v>0.58374999999985899</v>
      </c>
      <c r="B503" s="74">
        <v>18840</v>
      </c>
      <c r="C503" s="74">
        <v>40.47</v>
      </c>
      <c r="D503" s="111"/>
      <c r="E503" s="74">
        <v>34.72</v>
      </c>
      <c r="F503" s="74">
        <v>39.9</v>
      </c>
      <c r="G503" s="74">
        <v>372.4</v>
      </c>
      <c r="H503" s="74">
        <v>33.69</v>
      </c>
      <c r="I503" s="74">
        <v>34.97</v>
      </c>
      <c r="J503" s="74">
        <v>110.35</v>
      </c>
      <c r="K503" s="74">
        <v>27.7</v>
      </c>
      <c r="L503" s="74">
        <v>26.9</v>
      </c>
      <c r="M503" s="111"/>
      <c r="N503" s="74">
        <v>30.05</v>
      </c>
      <c r="O503" s="74">
        <v>26.6</v>
      </c>
      <c r="P503" s="74">
        <v>0</v>
      </c>
    </row>
    <row r="504" spans="1:16">
      <c r="A504" s="78">
        <v>0.58386574074060005</v>
      </c>
      <c r="B504" s="74">
        <v>18850</v>
      </c>
      <c r="C504" s="74">
        <v>40.72</v>
      </c>
      <c r="D504" s="111"/>
      <c r="E504" s="74">
        <v>34.72</v>
      </c>
      <c r="F504" s="74">
        <v>39.799999999999997</v>
      </c>
      <c r="G504" s="74">
        <v>372.5</v>
      </c>
      <c r="H504" s="74">
        <v>33.93</v>
      </c>
      <c r="I504" s="74">
        <v>34.96</v>
      </c>
      <c r="J504" s="74">
        <v>110.2</v>
      </c>
      <c r="K504" s="74">
        <v>28.15</v>
      </c>
      <c r="L504" s="74">
        <v>26.95</v>
      </c>
      <c r="M504" s="111"/>
      <c r="N504" s="74">
        <v>30.85</v>
      </c>
      <c r="O504" s="74">
        <v>26.8</v>
      </c>
      <c r="P504" s="74">
        <v>0</v>
      </c>
    </row>
    <row r="505" spans="1:16">
      <c r="A505" s="78">
        <v>0.58398148148134199</v>
      </c>
      <c r="B505" s="74">
        <v>18860</v>
      </c>
      <c r="C505" s="74">
        <v>40.619999999999997</v>
      </c>
      <c r="D505" s="111"/>
      <c r="E505" s="74">
        <v>34.71</v>
      </c>
      <c r="F505" s="74">
        <v>39.729999999999997</v>
      </c>
      <c r="G505" s="74">
        <v>372.3</v>
      </c>
      <c r="H505" s="74">
        <v>33.92</v>
      </c>
      <c r="I505" s="74">
        <v>34.96</v>
      </c>
      <c r="J505" s="74">
        <v>108.75</v>
      </c>
      <c r="K505" s="74">
        <v>28.35</v>
      </c>
      <c r="L505" s="74">
        <v>26.95</v>
      </c>
      <c r="M505" s="111"/>
      <c r="N505" s="74">
        <v>30.9</v>
      </c>
      <c r="O505" s="74">
        <v>26.95</v>
      </c>
      <c r="P505" s="74">
        <v>0</v>
      </c>
    </row>
    <row r="506" spans="1:16">
      <c r="A506" s="78">
        <v>0.58409722222208105</v>
      </c>
      <c r="B506" s="74">
        <v>18870</v>
      </c>
      <c r="C506" s="74">
        <v>40.65</v>
      </c>
      <c r="D506" s="111"/>
      <c r="E506" s="74">
        <v>34.69</v>
      </c>
      <c r="F506" s="74">
        <v>39.43</v>
      </c>
      <c r="G506" s="74">
        <v>373.7</v>
      </c>
      <c r="H506" s="74">
        <v>33.89</v>
      </c>
      <c r="I506" s="74">
        <v>34.94</v>
      </c>
      <c r="J506" s="74">
        <v>109.9</v>
      </c>
      <c r="K506" s="74">
        <v>28.45</v>
      </c>
      <c r="L506" s="74">
        <v>26.95</v>
      </c>
      <c r="M506" s="111"/>
      <c r="N506" s="74">
        <v>30.95</v>
      </c>
      <c r="O506" s="74">
        <v>27.05</v>
      </c>
      <c r="P506" s="74">
        <v>0</v>
      </c>
    </row>
    <row r="507" spans="1:16">
      <c r="A507" s="78">
        <v>0.58421296296282299</v>
      </c>
      <c r="B507" s="74">
        <v>18880</v>
      </c>
      <c r="C507" s="74">
        <v>40.630000000000003</v>
      </c>
      <c r="D507" s="111"/>
      <c r="E507" s="74">
        <v>34.69</v>
      </c>
      <c r="F507" s="74">
        <v>39.299999999999997</v>
      </c>
      <c r="G507" s="74">
        <v>373.1</v>
      </c>
      <c r="H507" s="74">
        <v>33.85</v>
      </c>
      <c r="I507" s="74">
        <v>34.94</v>
      </c>
      <c r="J507" s="74">
        <v>110.55</v>
      </c>
      <c r="K507" s="74">
        <v>28.55</v>
      </c>
      <c r="L507" s="74">
        <v>27</v>
      </c>
      <c r="M507" s="111"/>
      <c r="N507" s="74">
        <v>30.95</v>
      </c>
      <c r="O507" s="74">
        <v>27.15</v>
      </c>
      <c r="P507" s="74">
        <v>0</v>
      </c>
    </row>
    <row r="508" spans="1:16">
      <c r="A508" s="78">
        <v>0.58432870370356305</v>
      </c>
      <c r="B508" s="74">
        <v>18890</v>
      </c>
      <c r="C508" s="74">
        <v>40.46</v>
      </c>
      <c r="D508" s="111"/>
      <c r="E508" s="74">
        <v>34.68</v>
      </c>
      <c r="F508" s="74">
        <v>39.47</v>
      </c>
      <c r="G508" s="74">
        <v>372.9</v>
      </c>
      <c r="H508" s="74">
        <v>33.799999999999997</v>
      </c>
      <c r="I508" s="74">
        <v>34.93</v>
      </c>
      <c r="J508" s="74">
        <v>109</v>
      </c>
      <c r="K508" s="74">
        <v>28.6</v>
      </c>
      <c r="L508" s="74">
        <v>27</v>
      </c>
      <c r="M508" s="111"/>
      <c r="N508" s="74">
        <v>30.8</v>
      </c>
      <c r="O508" s="74">
        <v>27.2</v>
      </c>
      <c r="P508" s="74">
        <v>0</v>
      </c>
    </row>
    <row r="509" spans="1:16">
      <c r="A509" s="78">
        <v>0.58444444444430399</v>
      </c>
      <c r="B509" s="74">
        <v>18900</v>
      </c>
      <c r="C509" s="74">
        <v>40.729999999999997</v>
      </c>
      <c r="D509" s="111"/>
      <c r="E509" s="74">
        <v>34.68</v>
      </c>
      <c r="F509" s="74">
        <v>39.46</v>
      </c>
      <c r="G509" s="74">
        <v>372.5</v>
      </c>
      <c r="H509" s="74">
        <v>33.72</v>
      </c>
      <c r="I509" s="74">
        <v>34.92</v>
      </c>
      <c r="J509" s="74">
        <v>109.8</v>
      </c>
      <c r="K509" s="74">
        <v>28.55</v>
      </c>
      <c r="L509" s="74">
        <v>27</v>
      </c>
      <c r="M509" s="111"/>
      <c r="N509" s="74">
        <v>30.9</v>
      </c>
      <c r="O509" s="74">
        <v>27.25</v>
      </c>
      <c r="P509" s="74">
        <v>0</v>
      </c>
    </row>
    <row r="510" spans="1:16">
      <c r="A510" s="78">
        <v>0.58456018518504405</v>
      </c>
      <c r="B510" s="74">
        <v>18910</v>
      </c>
      <c r="C510" s="74">
        <v>40.6</v>
      </c>
      <c r="D510" s="111"/>
      <c r="E510" s="74">
        <v>34.68</v>
      </c>
      <c r="F510" s="74">
        <v>39.43</v>
      </c>
      <c r="G510" s="74">
        <v>372.7</v>
      </c>
      <c r="H510" s="74">
        <v>33.72</v>
      </c>
      <c r="I510" s="74">
        <v>34.9</v>
      </c>
      <c r="J510" s="74">
        <v>110.55</v>
      </c>
      <c r="K510" s="74">
        <v>28.6</v>
      </c>
      <c r="L510" s="74">
        <v>27</v>
      </c>
      <c r="M510" s="111"/>
      <c r="N510" s="74">
        <v>30.95</v>
      </c>
      <c r="O510" s="74">
        <v>27.35</v>
      </c>
      <c r="P510" s="74">
        <v>0</v>
      </c>
    </row>
    <row r="511" spans="1:16">
      <c r="A511" s="78">
        <v>0.58467592592578499</v>
      </c>
      <c r="B511" s="74">
        <v>18920</v>
      </c>
      <c r="C511" s="74">
        <v>40.58</v>
      </c>
      <c r="D511" s="111"/>
      <c r="E511" s="74">
        <v>34.700000000000003</v>
      </c>
      <c r="F511" s="74">
        <v>39.22</v>
      </c>
      <c r="G511" s="74">
        <v>370.3</v>
      </c>
      <c r="H511" s="74">
        <v>33.729999999999997</v>
      </c>
      <c r="I511" s="74">
        <v>34.86</v>
      </c>
      <c r="J511" s="74">
        <v>108.9</v>
      </c>
      <c r="K511" s="74">
        <v>28.75</v>
      </c>
      <c r="L511" s="74">
        <v>27</v>
      </c>
      <c r="M511" s="111"/>
      <c r="N511" s="74">
        <v>30.9</v>
      </c>
      <c r="O511" s="74">
        <v>27.35</v>
      </c>
      <c r="P511" s="74">
        <v>0</v>
      </c>
    </row>
    <row r="512" spans="1:16">
      <c r="A512" s="78">
        <v>0.58479166666652505</v>
      </c>
      <c r="B512" s="74">
        <v>18930</v>
      </c>
      <c r="C512" s="74">
        <v>40.61</v>
      </c>
      <c r="D512" s="111"/>
      <c r="E512" s="74">
        <v>34.700000000000003</v>
      </c>
      <c r="F512" s="74">
        <v>-5.48</v>
      </c>
      <c r="G512" s="74">
        <v>371.5</v>
      </c>
      <c r="H512" s="74">
        <v>33.86</v>
      </c>
      <c r="I512" s="74">
        <v>34.89</v>
      </c>
      <c r="J512" s="74">
        <v>109.65</v>
      </c>
      <c r="K512" s="74">
        <v>28.8</v>
      </c>
      <c r="L512" s="74">
        <v>27</v>
      </c>
      <c r="M512" s="111"/>
      <c r="N512" s="74">
        <v>30.95</v>
      </c>
      <c r="O512" s="74">
        <v>27.4</v>
      </c>
      <c r="P512" s="74">
        <v>0</v>
      </c>
    </row>
    <row r="513" spans="1:16">
      <c r="A513" s="78">
        <v>0.58490740740726599</v>
      </c>
      <c r="B513" s="74">
        <v>18940</v>
      </c>
      <c r="C513" s="74">
        <v>40.56</v>
      </c>
      <c r="D513" s="111"/>
      <c r="E513" s="74">
        <v>34.68</v>
      </c>
      <c r="F513" s="74">
        <v>1.22</v>
      </c>
      <c r="G513" s="74">
        <v>371.8</v>
      </c>
      <c r="H513" s="74">
        <v>34.17</v>
      </c>
      <c r="I513" s="74">
        <v>34.9</v>
      </c>
      <c r="J513" s="74">
        <v>109.7</v>
      </c>
      <c r="K513" s="74">
        <v>28.65</v>
      </c>
      <c r="L513" s="74">
        <v>27</v>
      </c>
      <c r="M513" s="111"/>
      <c r="N513" s="74">
        <v>30.9</v>
      </c>
      <c r="O513" s="74">
        <v>27.05</v>
      </c>
      <c r="P513" s="74">
        <v>0</v>
      </c>
    </row>
    <row r="514" spans="1:16">
      <c r="A514" s="78">
        <v>0.58502314814800704</v>
      </c>
      <c r="B514" s="74">
        <v>18950</v>
      </c>
      <c r="C514" s="74">
        <v>40.79</v>
      </c>
      <c r="D514" s="111"/>
      <c r="E514" s="74">
        <v>34.68</v>
      </c>
      <c r="F514" s="74">
        <v>17.600000000000001</v>
      </c>
      <c r="G514" s="74">
        <v>372.1</v>
      </c>
      <c r="H514" s="74">
        <v>34.35</v>
      </c>
      <c r="I514" s="74">
        <v>34.9</v>
      </c>
      <c r="J514" s="74">
        <v>110.5</v>
      </c>
      <c r="K514" s="74">
        <v>28.55</v>
      </c>
      <c r="L514" s="74">
        <v>27</v>
      </c>
      <c r="M514" s="111"/>
      <c r="N514" s="74">
        <v>30.85</v>
      </c>
      <c r="O514" s="74">
        <v>27.1</v>
      </c>
      <c r="P514" s="74">
        <v>0</v>
      </c>
    </row>
    <row r="515" spans="1:16">
      <c r="A515" s="78">
        <v>0.58513888888874699</v>
      </c>
      <c r="B515" s="74">
        <v>18960</v>
      </c>
      <c r="C515" s="74">
        <v>40.56</v>
      </c>
      <c r="D515" s="111"/>
      <c r="E515" s="74">
        <v>34.659999999999997</v>
      </c>
      <c r="F515" s="74">
        <v>13.71</v>
      </c>
      <c r="G515" s="74">
        <v>370.8</v>
      </c>
      <c r="H515" s="74">
        <v>34.49</v>
      </c>
      <c r="I515" s="74">
        <v>34.909999999999997</v>
      </c>
      <c r="J515" s="74">
        <v>110.65</v>
      </c>
      <c r="K515" s="74">
        <v>28.65</v>
      </c>
      <c r="L515" s="74">
        <v>27</v>
      </c>
      <c r="M515" s="111"/>
      <c r="N515" s="74">
        <v>30.85</v>
      </c>
      <c r="O515" s="74">
        <v>27.1</v>
      </c>
      <c r="P515" s="74">
        <v>0</v>
      </c>
    </row>
    <row r="516" spans="1:16">
      <c r="A516" s="78">
        <v>0.58525462962948804</v>
      </c>
      <c r="B516" s="74">
        <v>18970</v>
      </c>
      <c r="C516" s="74">
        <v>40.619999999999997</v>
      </c>
      <c r="D516" s="111"/>
      <c r="E516" s="74">
        <v>34.659999999999997</v>
      </c>
      <c r="F516" s="74">
        <v>12.52</v>
      </c>
      <c r="G516" s="74">
        <v>371.1</v>
      </c>
      <c r="H516" s="74">
        <v>34.61</v>
      </c>
      <c r="I516" s="74">
        <v>34.94</v>
      </c>
      <c r="J516" s="74">
        <v>109.8</v>
      </c>
      <c r="K516" s="74">
        <v>28.6</v>
      </c>
      <c r="L516" s="74">
        <v>27</v>
      </c>
      <c r="M516" s="111"/>
      <c r="N516" s="74">
        <v>30.75</v>
      </c>
      <c r="O516" s="74">
        <v>27.1</v>
      </c>
      <c r="P516" s="74">
        <v>0</v>
      </c>
    </row>
    <row r="517" spans="1:16">
      <c r="A517" s="78">
        <v>0.58537037037022999</v>
      </c>
      <c r="B517" s="74">
        <v>18980</v>
      </c>
      <c r="C517" s="74">
        <v>40.590000000000003</v>
      </c>
      <c r="D517" s="111"/>
      <c r="E517" s="74">
        <v>34.659999999999997</v>
      </c>
      <c r="F517" s="74">
        <v>12.64</v>
      </c>
      <c r="G517" s="74">
        <v>372.2</v>
      </c>
      <c r="H517" s="74">
        <v>34.78</v>
      </c>
      <c r="I517" s="74">
        <v>34.97</v>
      </c>
      <c r="J517" s="74">
        <v>111.05</v>
      </c>
      <c r="K517" s="74">
        <v>28.7</v>
      </c>
      <c r="L517" s="74">
        <v>27</v>
      </c>
      <c r="M517" s="111"/>
      <c r="N517" s="74">
        <v>30.75</v>
      </c>
      <c r="O517" s="74">
        <v>27.1</v>
      </c>
      <c r="P517" s="74">
        <v>0</v>
      </c>
    </row>
    <row r="518" spans="1:16">
      <c r="A518" s="78">
        <v>0.58548611111096904</v>
      </c>
      <c r="B518" s="74">
        <v>18990</v>
      </c>
      <c r="C518" s="74">
        <v>40.57</v>
      </c>
      <c r="D518" s="111"/>
      <c r="E518" s="74">
        <v>34.659999999999997</v>
      </c>
      <c r="F518" s="74">
        <v>4.33</v>
      </c>
      <c r="G518" s="74">
        <v>372.2</v>
      </c>
      <c r="H518" s="74">
        <v>34.82</v>
      </c>
      <c r="I518" s="74">
        <v>34.94</v>
      </c>
      <c r="J518" s="74">
        <v>110.5</v>
      </c>
      <c r="K518" s="74">
        <v>28.7</v>
      </c>
      <c r="L518" s="74">
        <v>27</v>
      </c>
      <c r="M518" s="111"/>
      <c r="N518" s="74">
        <v>30.9</v>
      </c>
      <c r="O518" s="74">
        <v>27.1</v>
      </c>
      <c r="P518" s="74">
        <v>0</v>
      </c>
    </row>
    <row r="519" spans="1:16">
      <c r="A519" s="78">
        <v>0.58560185185171099</v>
      </c>
      <c r="B519" s="74">
        <v>19000</v>
      </c>
      <c r="C519" s="74">
        <v>40.65</v>
      </c>
      <c r="D519" s="111"/>
      <c r="E519" s="74">
        <v>34.67</v>
      </c>
      <c r="F519" s="74">
        <v>2.6</v>
      </c>
      <c r="G519" s="74">
        <v>369.9</v>
      </c>
      <c r="H519" s="74">
        <v>34.86</v>
      </c>
      <c r="I519" s="74">
        <v>34.92</v>
      </c>
      <c r="J519" s="74">
        <v>110.75</v>
      </c>
      <c r="K519" s="74">
        <v>28.7</v>
      </c>
      <c r="L519" s="74">
        <v>27</v>
      </c>
      <c r="M519" s="111"/>
      <c r="N519" s="74">
        <v>31.25</v>
      </c>
      <c r="O519" s="74">
        <v>27</v>
      </c>
      <c r="P519" s="74">
        <v>0</v>
      </c>
    </row>
    <row r="520" spans="1:16">
      <c r="A520" s="78">
        <v>0.58571759259245104</v>
      </c>
      <c r="B520" s="74">
        <v>19010</v>
      </c>
      <c r="C520" s="74">
        <v>40.68</v>
      </c>
      <c r="D520" s="111"/>
      <c r="E520" s="74">
        <v>34.659999999999997</v>
      </c>
      <c r="F520" s="74">
        <v>4.2</v>
      </c>
      <c r="G520" s="74">
        <v>370.3</v>
      </c>
      <c r="H520" s="74">
        <v>34.950000000000003</v>
      </c>
      <c r="I520" s="74">
        <v>34.89</v>
      </c>
      <c r="J520" s="74">
        <v>111.15</v>
      </c>
      <c r="K520" s="74">
        <v>28.8</v>
      </c>
      <c r="L520" s="74">
        <v>27.05</v>
      </c>
      <c r="M520" s="111"/>
      <c r="N520" s="74">
        <v>30.85</v>
      </c>
      <c r="O520" s="74">
        <v>27.1</v>
      </c>
      <c r="P520" s="74">
        <v>0</v>
      </c>
    </row>
    <row r="521" spans="1:16">
      <c r="A521" s="78">
        <v>0.58583333333319199</v>
      </c>
      <c r="B521" s="74">
        <v>19020</v>
      </c>
      <c r="C521" s="74">
        <v>40.659999999999997</v>
      </c>
      <c r="D521" s="111"/>
      <c r="E521" s="74">
        <v>34.67</v>
      </c>
      <c r="F521" s="74">
        <v>3.12</v>
      </c>
      <c r="G521" s="74">
        <v>371.9</v>
      </c>
      <c r="H521" s="74">
        <v>35.07</v>
      </c>
      <c r="I521" s="74">
        <v>34.9</v>
      </c>
      <c r="J521" s="74">
        <v>109.9</v>
      </c>
      <c r="K521" s="74">
        <v>28.85</v>
      </c>
      <c r="L521" s="74">
        <v>27.05</v>
      </c>
      <c r="M521" s="111"/>
      <c r="N521" s="74">
        <v>30.95</v>
      </c>
      <c r="O521" s="74">
        <v>27.1</v>
      </c>
      <c r="P521" s="74">
        <v>0</v>
      </c>
    </row>
    <row r="522" spans="1:16">
      <c r="A522" s="78">
        <v>0.58594907407393204</v>
      </c>
      <c r="B522" s="74">
        <v>19030</v>
      </c>
      <c r="C522" s="74">
        <v>40.75</v>
      </c>
      <c r="D522" s="111"/>
      <c r="E522" s="74">
        <v>34.659999999999997</v>
      </c>
      <c r="F522" s="74">
        <v>3.14</v>
      </c>
      <c r="G522" s="74">
        <v>371.2</v>
      </c>
      <c r="H522" s="74">
        <v>35.1</v>
      </c>
      <c r="I522" s="74">
        <v>34.86</v>
      </c>
      <c r="J522" s="74">
        <v>109.95</v>
      </c>
      <c r="K522" s="74">
        <v>28.85</v>
      </c>
      <c r="L522" s="74">
        <v>27.05</v>
      </c>
      <c r="M522" s="111"/>
      <c r="N522" s="74">
        <v>31.05</v>
      </c>
      <c r="O522" s="74">
        <v>27.1</v>
      </c>
      <c r="P522" s="74">
        <v>0</v>
      </c>
    </row>
    <row r="523" spans="1:16">
      <c r="A523" s="78">
        <v>0.58606481481467299</v>
      </c>
      <c r="B523" s="74">
        <v>19040</v>
      </c>
      <c r="C523" s="74">
        <v>40.56</v>
      </c>
      <c r="D523" s="111"/>
      <c r="E523" s="74">
        <v>34.659999999999997</v>
      </c>
      <c r="F523" s="74">
        <v>4.82</v>
      </c>
      <c r="G523" s="74">
        <v>370.8</v>
      </c>
      <c r="H523" s="74">
        <v>35.24</v>
      </c>
      <c r="I523" s="74">
        <v>34.81</v>
      </c>
      <c r="J523" s="74">
        <v>111.05</v>
      </c>
      <c r="K523" s="74">
        <v>28.85</v>
      </c>
      <c r="L523" s="74">
        <v>27</v>
      </c>
      <c r="M523" s="111"/>
      <c r="N523" s="74">
        <v>31.05</v>
      </c>
      <c r="O523" s="74">
        <v>27.05</v>
      </c>
      <c r="P523" s="74">
        <v>0</v>
      </c>
    </row>
    <row r="524" spans="1:16">
      <c r="A524" s="78">
        <v>0.58618055555541304</v>
      </c>
      <c r="B524" s="74">
        <v>19050</v>
      </c>
      <c r="C524" s="74">
        <v>40.5</v>
      </c>
      <c r="D524" s="111"/>
      <c r="E524" s="74">
        <v>34.65</v>
      </c>
      <c r="F524" s="74">
        <v>5.48</v>
      </c>
      <c r="G524" s="74">
        <v>373.7</v>
      </c>
      <c r="H524" s="74">
        <v>35.33</v>
      </c>
      <c r="I524" s="74">
        <v>34.79</v>
      </c>
      <c r="J524" s="74">
        <v>111.1</v>
      </c>
      <c r="K524" s="74">
        <v>28.95</v>
      </c>
      <c r="L524" s="74">
        <v>27.05</v>
      </c>
      <c r="M524" s="111"/>
      <c r="N524" s="74">
        <v>30.95</v>
      </c>
      <c r="O524" s="74">
        <v>27.05</v>
      </c>
      <c r="P524" s="74">
        <v>0</v>
      </c>
    </row>
    <row r="525" spans="1:16">
      <c r="A525" s="78">
        <v>0.58629629629615398</v>
      </c>
      <c r="B525" s="74">
        <v>19060</v>
      </c>
      <c r="C525" s="74">
        <v>40.69</v>
      </c>
      <c r="D525" s="111"/>
      <c r="E525" s="74">
        <v>34.64</v>
      </c>
      <c r="F525" s="74">
        <v>2.74</v>
      </c>
      <c r="G525" s="74">
        <v>373.8</v>
      </c>
      <c r="H525" s="74">
        <v>35.33</v>
      </c>
      <c r="I525" s="74">
        <v>34.770000000000003</v>
      </c>
      <c r="J525" s="74">
        <v>110.6</v>
      </c>
      <c r="K525" s="74">
        <v>28.8</v>
      </c>
      <c r="L525" s="74">
        <v>27</v>
      </c>
      <c r="M525" s="111"/>
      <c r="N525" s="74">
        <v>31.3</v>
      </c>
      <c r="O525" s="74">
        <v>27</v>
      </c>
      <c r="P525" s="74">
        <v>0</v>
      </c>
    </row>
    <row r="526" spans="1:16">
      <c r="A526" s="78">
        <v>0.58641203703689504</v>
      </c>
      <c r="B526" s="74">
        <v>19070</v>
      </c>
      <c r="C526" s="74">
        <v>40.67</v>
      </c>
      <c r="D526" s="111"/>
      <c r="E526" s="74">
        <v>34.619999999999997</v>
      </c>
      <c r="F526" s="74">
        <v>1.89</v>
      </c>
      <c r="G526" s="74">
        <v>375.1</v>
      </c>
      <c r="H526" s="74">
        <v>35.39</v>
      </c>
      <c r="I526" s="74">
        <v>34.729999999999997</v>
      </c>
      <c r="J526" s="74">
        <v>110.85</v>
      </c>
      <c r="K526" s="74">
        <v>28.8</v>
      </c>
      <c r="L526" s="74">
        <v>27.05</v>
      </c>
      <c r="M526" s="111"/>
      <c r="N526" s="74">
        <v>30.9</v>
      </c>
      <c r="O526" s="74">
        <v>27.2</v>
      </c>
      <c r="P526" s="74">
        <v>0</v>
      </c>
    </row>
    <row r="527" spans="1:16">
      <c r="A527" s="78">
        <v>0.58652777777763498</v>
      </c>
      <c r="B527" s="74">
        <v>19080</v>
      </c>
      <c r="C527" s="74">
        <v>40.700000000000003</v>
      </c>
      <c r="D527" s="111"/>
      <c r="E527" s="74">
        <v>34.630000000000003</v>
      </c>
      <c r="F527" s="74">
        <v>0.93</v>
      </c>
      <c r="G527" s="74">
        <v>375.4</v>
      </c>
      <c r="H527" s="74">
        <v>35.44</v>
      </c>
      <c r="I527" s="74">
        <v>34.75</v>
      </c>
      <c r="J527" s="74">
        <v>110.95</v>
      </c>
      <c r="K527" s="74">
        <v>28.8</v>
      </c>
      <c r="L527" s="74">
        <v>27</v>
      </c>
      <c r="M527" s="111"/>
      <c r="N527" s="74">
        <v>31.1</v>
      </c>
      <c r="O527" s="74">
        <v>27.05</v>
      </c>
      <c r="P527" s="74">
        <v>0</v>
      </c>
    </row>
    <row r="528" spans="1:16">
      <c r="A528" s="78">
        <v>0.58664351851837604</v>
      </c>
      <c r="B528" s="74">
        <v>19090</v>
      </c>
      <c r="C528" s="74">
        <v>40.6</v>
      </c>
      <c r="D528" s="111"/>
      <c r="E528" s="74">
        <v>34.619999999999997</v>
      </c>
      <c r="F528" s="74">
        <v>1.76</v>
      </c>
      <c r="G528" s="74">
        <v>373.1</v>
      </c>
      <c r="H528" s="74">
        <v>35.450000000000003</v>
      </c>
      <c r="I528" s="74">
        <v>34.729999999999997</v>
      </c>
      <c r="J528" s="74">
        <v>111</v>
      </c>
      <c r="K528" s="74">
        <v>28.8</v>
      </c>
      <c r="L528" s="74">
        <v>27.05</v>
      </c>
      <c r="M528" s="111"/>
      <c r="N528" s="74">
        <v>31.1</v>
      </c>
      <c r="O528" s="74">
        <v>27.1</v>
      </c>
      <c r="P528" s="74">
        <v>0</v>
      </c>
    </row>
    <row r="529" spans="1:16">
      <c r="A529" s="78">
        <v>0.58675925925911798</v>
      </c>
      <c r="B529" s="74">
        <v>19100</v>
      </c>
      <c r="C529" s="74">
        <v>40.56</v>
      </c>
      <c r="D529" s="111"/>
      <c r="E529" s="74">
        <v>34.61</v>
      </c>
      <c r="F529" s="74">
        <v>-0.03</v>
      </c>
      <c r="G529" s="74">
        <v>373.6</v>
      </c>
      <c r="H529" s="74">
        <v>35.51</v>
      </c>
      <c r="I529" s="74">
        <v>34.68</v>
      </c>
      <c r="J529" s="74">
        <v>108.75</v>
      </c>
      <c r="K529" s="74">
        <v>28.9</v>
      </c>
      <c r="L529" s="74">
        <v>27.05</v>
      </c>
      <c r="M529" s="111"/>
      <c r="N529" s="74">
        <v>31</v>
      </c>
      <c r="O529" s="74">
        <v>27.1</v>
      </c>
      <c r="P529" s="74">
        <v>0</v>
      </c>
    </row>
    <row r="530" spans="1:16">
      <c r="A530" s="78">
        <v>0.58687499999985704</v>
      </c>
      <c r="B530" s="74">
        <v>19110</v>
      </c>
      <c r="C530" s="74">
        <v>40.71</v>
      </c>
      <c r="D530" s="111"/>
      <c r="E530" s="74">
        <v>34.6</v>
      </c>
      <c r="F530" s="74">
        <v>2.2799999999999998</v>
      </c>
      <c r="G530" s="74">
        <v>374.7</v>
      </c>
      <c r="H530" s="74">
        <v>35.520000000000003</v>
      </c>
      <c r="I530" s="74">
        <v>34.700000000000003</v>
      </c>
      <c r="J530" s="74">
        <v>109.3</v>
      </c>
      <c r="K530" s="74">
        <v>28.85</v>
      </c>
      <c r="L530" s="74">
        <v>27.05</v>
      </c>
      <c r="M530" s="111"/>
      <c r="N530" s="74">
        <v>30.95</v>
      </c>
      <c r="O530" s="74">
        <v>27.2</v>
      </c>
      <c r="P530" s="74">
        <v>0</v>
      </c>
    </row>
    <row r="531" spans="1:16">
      <c r="A531" s="78">
        <v>0.58699074074059898</v>
      </c>
      <c r="B531" s="74">
        <v>19120</v>
      </c>
      <c r="C531" s="74">
        <v>40.6</v>
      </c>
      <c r="D531" s="111"/>
      <c r="E531" s="74">
        <v>34.6</v>
      </c>
      <c r="F531" s="74">
        <v>2.16</v>
      </c>
      <c r="G531" s="74">
        <v>374.2</v>
      </c>
      <c r="H531" s="74">
        <v>35.46</v>
      </c>
      <c r="I531" s="74">
        <v>34.700000000000003</v>
      </c>
      <c r="J531" s="74">
        <v>109.7</v>
      </c>
      <c r="K531" s="74">
        <v>28.8</v>
      </c>
      <c r="L531" s="74">
        <v>27.05</v>
      </c>
      <c r="M531" s="111"/>
      <c r="N531" s="74">
        <v>31.05</v>
      </c>
      <c r="O531" s="74">
        <v>27.1</v>
      </c>
      <c r="P531" s="74">
        <v>0</v>
      </c>
    </row>
    <row r="532" spans="1:16">
      <c r="A532" s="78">
        <v>0.58710648148133904</v>
      </c>
      <c r="B532" s="74">
        <v>19130</v>
      </c>
      <c r="C532" s="74">
        <v>40.43</v>
      </c>
      <c r="D532" s="111"/>
      <c r="E532" s="74">
        <v>34.6</v>
      </c>
      <c r="F532" s="74">
        <v>3.43</v>
      </c>
      <c r="G532" s="74">
        <v>372</v>
      </c>
      <c r="H532" s="74">
        <v>35.47</v>
      </c>
      <c r="I532" s="74">
        <v>34.69</v>
      </c>
      <c r="J532" s="74">
        <v>109.4</v>
      </c>
      <c r="K532" s="74">
        <v>28.85</v>
      </c>
      <c r="L532" s="74">
        <v>27.05</v>
      </c>
      <c r="M532" s="111"/>
      <c r="N532" s="74">
        <v>31.1</v>
      </c>
      <c r="O532" s="74">
        <v>27.15</v>
      </c>
      <c r="P532" s="74">
        <v>0</v>
      </c>
    </row>
    <row r="533" spans="1:16">
      <c r="A533" s="78">
        <v>0.58722222222207998</v>
      </c>
      <c r="B533" s="74">
        <v>19140</v>
      </c>
      <c r="C533" s="74">
        <v>40.64</v>
      </c>
      <c r="D533" s="111"/>
      <c r="E533" s="74">
        <v>34.6</v>
      </c>
      <c r="F533" s="74">
        <v>2.5299999999999998</v>
      </c>
      <c r="G533" s="74">
        <v>373.9</v>
      </c>
      <c r="H533" s="74">
        <v>35.590000000000003</v>
      </c>
      <c r="I533" s="74">
        <v>34.700000000000003</v>
      </c>
      <c r="J533" s="74">
        <v>109.45</v>
      </c>
      <c r="K533" s="74">
        <v>28.85</v>
      </c>
      <c r="L533" s="74">
        <v>27.05</v>
      </c>
      <c r="M533" s="111"/>
      <c r="N533" s="74">
        <v>31.05</v>
      </c>
      <c r="O533" s="74">
        <v>27.1</v>
      </c>
      <c r="P533" s="74">
        <v>0</v>
      </c>
    </row>
    <row r="534" spans="1:16">
      <c r="A534" s="78">
        <v>0.58733796296282004</v>
      </c>
      <c r="B534" s="74">
        <v>19150</v>
      </c>
      <c r="C534" s="74">
        <v>40.69</v>
      </c>
      <c r="D534" s="111"/>
      <c r="E534" s="74">
        <v>34.590000000000003</v>
      </c>
      <c r="F534" s="74">
        <v>1.86</v>
      </c>
      <c r="G534" s="74">
        <v>372.8</v>
      </c>
      <c r="H534" s="74">
        <v>35.619999999999997</v>
      </c>
      <c r="I534" s="74">
        <v>34.65</v>
      </c>
      <c r="J534" s="74">
        <v>110.7</v>
      </c>
      <c r="K534" s="74">
        <v>28.95</v>
      </c>
      <c r="L534" s="74">
        <v>27.05</v>
      </c>
      <c r="M534" s="111"/>
      <c r="N534" s="74">
        <v>31.05</v>
      </c>
      <c r="O534" s="74">
        <v>27.05</v>
      </c>
      <c r="P534" s="74">
        <v>0</v>
      </c>
    </row>
    <row r="535" spans="1:16">
      <c r="A535" s="78">
        <v>0.58745370370356098</v>
      </c>
      <c r="B535" s="74">
        <v>19160</v>
      </c>
      <c r="C535" s="74">
        <v>40.549999999999997</v>
      </c>
      <c r="D535" s="111"/>
      <c r="E535" s="74">
        <v>34.590000000000003</v>
      </c>
      <c r="F535" s="74">
        <v>3.76</v>
      </c>
      <c r="G535" s="74">
        <v>372.3</v>
      </c>
      <c r="H535" s="74">
        <v>35.6</v>
      </c>
      <c r="I535" s="74">
        <v>34.659999999999997</v>
      </c>
      <c r="J535" s="74">
        <v>111.6</v>
      </c>
      <c r="K535" s="74">
        <v>28.85</v>
      </c>
      <c r="L535" s="74">
        <v>27.05</v>
      </c>
      <c r="M535" s="111"/>
      <c r="N535" s="74">
        <v>31.05</v>
      </c>
      <c r="O535" s="74">
        <v>27.1</v>
      </c>
      <c r="P535" s="74">
        <v>0</v>
      </c>
    </row>
    <row r="536" spans="1:16">
      <c r="A536" s="78">
        <v>0.58756944444430104</v>
      </c>
      <c r="B536" s="74">
        <v>19170</v>
      </c>
      <c r="C536" s="74">
        <v>40.43</v>
      </c>
      <c r="D536" s="111"/>
      <c r="E536" s="74">
        <v>34.590000000000003</v>
      </c>
      <c r="F536" s="74">
        <v>4.28</v>
      </c>
      <c r="G536" s="74">
        <v>373.3</v>
      </c>
      <c r="H536" s="74">
        <v>35.67</v>
      </c>
      <c r="I536" s="74">
        <v>34.68</v>
      </c>
      <c r="J536" s="74">
        <v>109.55</v>
      </c>
      <c r="K536" s="74">
        <v>28.9</v>
      </c>
      <c r="L536" s="74">
        <v>27.05</v>
      </c>
      <c r="M536" s="111"/>
      <c r="N536" s="74">
        <v>30.85</v>
      </c>
      <c r="O536" s="74">
        <v>27.05</v>
      </c>
      <c r="P536" s="74">
        <v>0</v>
      </c>
    </row>
    <row r="537" spans="1:16">
      <c r="A537" s="78">
        <v>0.58768518518504198</v>
      </c>
      <c r="B537" s="74">
        <v>19180</v>
      </c>
      <c r="C537" s="74">
        <v>40.47</v>
      </c>
      <c r="D537" s="111"/>
      <c r="E537" s="74">
        <v>34.590000000000003</v>
      </c>
      <c r="F537" s="74">
        <v>-0.36</v>
      </c>
      <c r="G537" s="74">
        <v>373.5</v>
      </c>
      <c r="H537" s="74">
        <v>35.75</v>
      </c>
      <c r="I537" s="74">
        <v>34.64</v>
      </c>
      <c r="J537" s="74">
        <v>110.4</v>
      </c>
      <c r="K537" s="74">
        <v>28.9</v>
      </c>
      <c r="L537" s="74">
        <v>27.05</v>
      </c>
      <c r="M537" s="111"/>
      <c r="N537" s="74">
        <v>31.1</v>
      </c>
      <c r="O537" s="74">
        <v>27.15</v>
      </c>
      <c r="P537" s="74">
        <v>0</v>
      </c>
    </row>
    <row r="538" spans="1:16">
      <c r="A538" s="78">
        <v>0.58780092592578304</v>
      </c>
      <c r="B538" s="74">
        <v>19190</v>
      </c>
      <c r="C538" s="74">
        <v>40.630000000000003</v>
      </c>
      <c r="D538" s="111"/>
      <c r="E538" s="74">
        <v>34.590000000000003</v>
      </c>
      <c r="F538" s="74">
        <v>0.28999999999999998</v>
      </c>
      <c r="G538" s="74">
        <v>375.2</v>
      </c>
      <c r="H538" s="74">
        <v>35.729999999999997</v>
      </c>
      <c r="I538" s="74">
        <v>34.630000000000003</v>
      </c>
      <c r="J538" s="74">
        <v>109.2</v>
      </c>
      <c r="K538" s="74">
        <v>28.85</v>
      </c>
      <c r="L538" s="74">
        <v>27.05</v>
      </c>
      <c r="M538" s="111"/>
      <c r="N538" s="74">
        <v>31.15</v>
      </c>
      <c r="O538" s="74">
        <v>27.15</v>
      </c>
      <c r="P538" s="74">
        <v>0</v>
      </c>
    </row>
    <row r="539" spans="1:16">
      <c r="A539" s="78">
        <v>0.58791666666652298</v>
      </c>
      <c r="B539" s="74">
        <v>19200</v>
      </c>
      <c r="C539" s="74">
        <v>40.659999999999997</v>
      </c>
      <c r="D539" s="111"/>
      <c r="E539" s="74">
        <v>34.57</v>
      </c>
      <c r="F539" s="74">
        <v>2.71</v>
      </c>
      <c r="G539" s="74">
        <v>371.7</v>
      </c>
      <c r="H539" s="74">
        <v>35.76</v>
      </c>
      <c r="I539" s="74">
        <v>34.619999999999997</v>
      </c>
      <c r="J539" s="74">
        <v>111.15</v>
      </c>
      <c r="K539" s="74">
        <v>28.85</v>
      </c>
      <c r="L539" s="74">
        <v>27.05</v>
      </c>
      <c r="M539" s="111"/>
      <c r="N539" s="74">
        <v>31.15</v>
      </c>
      <c r="O539" s="74">
        <v>27.15</v>
      </c>
      <c r="P539" s="74">
        <v>0</v>
      </c>
    </row>
    <row r="540" spans="1:16">
      <c r="A540" s="78">
        <v>0.58803240740726404</v>
      </c>
      <c r="B540" s="74">
        <v>19210</v>
      </c>
      <c r="C540" s="74">
        <v>40.409999999999997</v>
      </c>
      <c r="D540" s="111"/>
      <c r="E540" s="74">
        <v>34.57</v>
      </c>
      <c r="F540" s="74">
        <v>1.51</v>
      </c>
      <c r="G540" s="74">
        <v>373.3</v>
      </c>
      <c r="H540" s="74">
        <v>35.81</v>
      </c>
      <c r="I540" s="74">
        <v>34.630000000000003</v>
      </c>
      <c r="J540" s="74">
        <v>110.75</v>
      </c>
      <c r="K540" s="74">
        <v>28.8</v>
      </c>
      <c r="L540" s="74">
        <v>27.05</v>
      </c>
      <c r="M540" s="111"/>
      <c r="N540" s="74">
        <v>31.15</v>
      </c>
      <c r="O540" s="74">
        <v>27.05</v>
      </c>
      <c r="P540" s="74">
        <v>0</v>
      </c>
    </row>
    <row r="541" spans="1:16">
      <c r="A541" s="78">
        <v>0.58814814814800598</v>
      </c>
      <c r="B541" s="74">
        <v>19220</v>
      </c>
      <c r="C541" s="74">
        <v>40.659999999999997</v>
      </c>
      <c r="D541" s="111"/>
      <c r="E541" s="74">
        <v>34.57</v>
      </c>
      <c r="F541" s="74">
        <v>0.76</v>
      </c>
      <c r="G541" s="74">
        <v>375.6</v>
      </c>
      <c r="H541" s="74">
        <v>35.869999999999997</v>
      </c>
      <c r="I541" s="74">
        <v>34.630000000000003</v>
      </c>
      <c r="J541" s="74">
        <v>110.45</v>
      </c>
      <c r="K541" s="74">
        <v>28.9</v>
      </c>
      <c r="L541" s="74">
        <v>27.1</v>
      </c>
      <c r="M541" s="111"/>
      <c r="N541" s="74">
        <v>31.1</v>
      </c>
      <c r="O541" s="74">
        <v>27.05</v>
      </c>
      <c r="P541" s="74">
        <v>0</v>
      </c>
    </row>
    <row r="542" spans="1:16">
      <c r="A542" s="78">
        <v>0.58826388888874503</v>
      </c>
      <c r="B542" s="74">
        <v>19230</v>
      </c>
      <c r="C542" s="74">
        <v>40.44</v>
      </c>
      <c r="D542" s="111"/>
      <c r="E542" s="74">
        <v>34.57</v>
      </c>
      <c r="F542" s="74">
        <v>1.79</v>
      </c>
      <c r="G542" s="74">
        <v>374.7</v>
      </c>
      <c r="H542" s="74">
        <v>35.840000000000003</v>
      </c>
      <c r="I542" s="74">
        <v>34.65</v>
      </c>
      <c r="J542" s="74">
        <v>109.35</v>
      </c>
      <c r="K542" s="74">
        <v>28.85</v>
      </c>
      <c r="L542" s="74">
        <v>27.05</v>
      </c>
      <c r="M542" s="111"/>
      <c r="N542" s="74">
        <v>31</v>
      </c>
      <c r="O542" s="74">
        <v>27.15</v>
      </c>
      <c r="P542" s="74">
        <v>0</v>
      </c>
    </row>
    <row r="543" spans="1:16">
      <c r="A543" s="78">
        <v>0.58837962962948698</v>
      </c>
      <c r="B543" s="74">
        <v>19240</v>
      </c>
      <c r="C543" s="74">
        <v>40.450000000000003</v>
      </c>
      <c r="D543" s="111"/>
      <c r="E543" s="74">
        <v>34.57</v>
      </c>
      <c r="F543" s="74">
        <v>0.36</v>
      </c>
      <c r="G543" s="74">
        <v>373.1</v>
      </c>
      <c r="H543" s="74">
        <v>35.82</v>
      </c>
      <c r="I543" s="74">
        <v>34.67</v>
      </c>
      <c r="J543" s="74">
        <v>109.6</v>
      </c>
      <c r="K543" s="74">
        <v>28.85</v>
      </c>
      <c r="L543" s="74">
        <v>27.05</v>
      </c>
      <c r="M543" s="111"/>
      <c r="N543" s="74">
        <v>31</v>
      </c>
      <c r="O543" s="74">
        <v>27.1</v>
      </c>
      <c r="P543" s="74">
        <v>0</v>
      </c>
    </row>
    <row r="544" spans="1:16">
      <c r="A544" s="78">
        <v>0.58849537037022703</v>
      </c>
      <c r="B544" s="74">
        <v>19250</v>
      </c>
      <c r="C544" s="74">
        <v>40.64</v>
      </c>
      <c r="D544" s="111"/>
      <c r="E544" s="74">
        <v>34.56</v>
      </c>
      <c r="F544" s="74">
        <v>-9.66</v>
      </c>
      <c r="G544" s="74">
        <v>372.8</v>
      </c>
      <c r="H544" s="74">
        <v>35.82</v>
      </c>
      <c r="I544" s="74">
        <v>34.68</v>
      </c>
      <c r="J544" s="74">
        <v>108.85</v>
      </c>
      <c r="K544" s="74">
        <v>28.8</v>
      </c>
      <c r="L544" s="74">
        <v>27.05</v>
      </c>
      <c r="M544" s="111"/>
      <c r="N544" s="74">
        <v>30.95</v>
      </c>
      <c r="O544" s="74">
        <v>27</v>
      </c>
      <c r="P544" s="74">
        <v>0</v>
      </c>
    </row>
    <row r="545" spans="1:16">
      <c r="A545" s="78">
        <v>0.58861111111096798</v>
      </c>
      <c r="B545" s="74">
        <v>19260</v>
      </c>
      <c r="C545" s="74">
        <v>40.51</v>
      </c>
      <c r="D545" s="111"/>
      <c r="E545" s="74">
        <v>34.56</v>
      </c>
      <c r="F545" s="74">
        <v>327.67</v>
      </c>
      <c r="G545" s="74">
        <v>375.4</v>
      </c>
      <c r="H545" s="74">
        <v>35.450000000000003</v>
      </c>
      <c r="I545" s="74">
        <v>34.64</v>
      </c>
      <c r="J545" s="74">
        <v>110.6</v>
      </c>
      <c r="K545" s="74">
        <v>28.65</v>
      </c>
      <c r="L545" s="74">
        <v>27.05</v>
      </c>
      <c r="M545" s="111"/>
      <c r="N545" s="74">
        <v>30.6</v>
      </c>
      <c r="O545" s="74">
        <v>26.9</v>
      </c>
      <c r="P545" s="74">
        <v>0</v>
      </c>
    </row>
    <row r="546" spans="1:16">
      <c r="A546" s="78">
        <v>0.58872685185170803</v>
      </c>
      <c r="B546" s="74">
        <v>19270</v>
      </c>
      <c r="C546" s="74">
        <v>40.47</v>
      </c>
      <c r="D546" s="111"/>
      <c r="E546" s="74">
        <v>34.56</v>
      </c>
      <c r="F546" s="74">
        <v>327.67</v>
      </c>
      <c r="G546" s="74">
        <v>375.6</v>
      </c>
      <c r="H546" s="74">
        <v>35.299999999999997</v>
      </c>
      <c r="I546" s="74">
        <v>34.630000000000003</v>
      </c>
      <c r="J546" s="74">
        <v>109.15</v>
      </c>
      <c r="K546" s="74">
        <v>28.5</v>
      </c>
      <c r="L546" s="74">
        <v>27.05</v>
      </c>
      <c r="M546" s="111"/>
      <c r="N546" s="74">
        <v>30.7</v>
      </c>
      <c r="O546" s="74">
        <v>26.85</v>
      </c>
      <c r="P546" s="74">
        <v>0</v>
      </c>
    </row>
    <row r="547" spans="1:16">
      <c r="A547" s="78">
        <v>0.58884259259244898</v>
      </c>
      <c r="B547" s="74">
        <v>19280</v>
      </c>
      <c r="C547" s="74">
        <v>40.409999999999997</v>
      </c>
      <c r="D547" s="111"/>
      <c r="E547" s="74">
        <v>34.549999999999997</v>
      </c>
      <c r="F547" s="74">
        <v>-21.11</v>
      </c>
      <c r="G547" s="74">
        <v>374.8</v>
      </c>
      <c r="H547" s="74">
        <v>35.159999999999997</v>
      </c>
      <c r="I547" s="74">
        <v>34.619999999999997</v>
      </c>
      <c r="J547" s="74">
        <v>110</v>
      </c>
      <c r="K547" s="74">
        <v>28.45</v>
      </c>
      <c r="L547" s="74">
        <v>27.05</v>
      </c>
      <c r="M547" s="111"/>
      <c r="N547" s="74">
        <v>30.75</v>
      </c>
      <c r="O547" s="74">
        <v>26.8</v>
      </c>
      <c r="P547" s="74">
        <v>0</v>
      </c>
    </row>
    <row r="548" spans="1:16">
      <c r="A548" s="78">
        <v>0.58895833333318903</v>
      </c>
      <c r="B548" s="74">
        <v>19290</v>
      </c>
      <c r="C548" s="74">
        <v>40.36</v>
      </c>
      <c r="D548" s="111"/>
      <c r="E548" s="74">
        <v>34.549999999999997</v>
      </c>
      <c r="F548" s="74">
        <v>-28.53</v>
      </c>
      <c r="G548" s="74">
        <v>376.4</v>
      </c>
      <c r="H548" s="74">
        <v>35.08</v>
      </c>
      <c r="I548" s="74">
        <v>34.6</v>
      </c>
      <c r="J548" s="74">
        <v>108.75</v>
      </c>
      <c r="K548" s="74">
        <v>28.35</v>
      </c>
      <c r="L548" s="74">
        <v>27.05</v>
      </c>
      <c r="M548" s="111"/>
      <c r="N548" s="74">
        <v>30.7</v>
      </c>
      <c r="O548" s="74">
        <v>26.65</v>
      </c>
      <c r="P548" s="74">
        <v>0</v>
      </c>
    </row>
    <row r="549" spans="1:16">
      <c r="A549" s="78">
        <v>0.58907407407392998</v>
      </c>
      <c r="B549" s="74">
        <v>19300</v>
      </c>
      <c r="C549" s="74">
        <v>40.47</v>
      </c>
      <c r="D549" s="111"/>
      <c r="E549" s="74">
        <v>34.54</v>
      </c>
      <c r="F549" s="74">
        <v>327.67</v>
      </c>
      <c r="G549" s="74">
        <v>375.5</v>
      </c>
      <c r="H549" s="74">
        <v>35.08</v>
      </c>
      <c r="I549" s="74">
        <v>34.630000000000003</v>
      </c>
      <c r="J549" s="74">
        <v>108.45</v>
      </c>
      <c r="K549" s="74">
        <v>28.2</v>
      </c>
      <c r="L549" s="74">
        <v>27.05</v>
      </c>
      <c r="M549" s="111"/>
      <c r="N549" s="74">
        <v>31</v>
      </c>
      <c r="O549" s="74">
        <v>26.75</v>
      </c>
      <c r="P549" s="74">
        <v>0</v>
      </c>
    </row>
    <row r="550" spans="1:16">
      <c r="A550" s="78">
        <v>0.58918981481467103</v>
      </c>
      <c r="B550" s="74">
        <v>19310</v>
      </c>
      <c r="C550" s="74">
        <v>40.44</v>
      </c>
      <c r="D550" s="111"/>
      <c r="E550" s="74">
        <v>34.54</v>
      </c>
      <c r="F550" s="74">
        <v>327.67</v>
      </c>
      <c r="G550" s="74">
        <v>374.9</v>
      </c>
      <c r="H550" s="74">
        <v>35.18</v>
      </c>
      <c r="I550" s="74">
        <v>34.630000000000003</v>
      </c>
      <c r="J550" s="74">
        <v>109.2</v>
      </c>
      <c r="K550" s="74">
        <v>28.1</v>
      </c>
      <c r="L550" s="74">
        <v>27.05</v>
      </c>
      <c r="M550" s="111"/>
      <c r="N550" s="74">
        <v>30.85</v>
      </c>
      <c r="O550" s="74">
        <v>26.75</v>
      </c>
      <c r="P550" s="74">
        <v>0</v>
      </c>
    </row>
    <row r="551" spans="1:16">
      <c r="A551" s="78">
        <v>0.58930555555541098</v>
      </c>
      <c r="B551" s="74">
        <v>19320</v>
      </c>
      <c r="C551" s="74">
        <v>40.44</v>
      </c>
      <c r="D551" s="111"/>
      <c r="E551" s="74">
        <v>34.54</v>
      </c>
      <c r="F551" s="74">
        <v>327.67</v>
      </c>
      <c r="G551" s="74">
        <v>374.6</v>
      </c>
      <c r="H551" s="74">
        <v>35.28</v>
      </c>
      <c r="I551" s="74">
        <v>34.630000000000003</v>
      </c>
      <c r="J551" s="74">
        <v>109.1</v>
      </c>
      <c r="K551" s="74">
        <v>28</v>
      </c>
      <c r="L551" s="74">
        <v>27.05</v>
      </c>
      <c r="M551" s="111"/>
      <c r="N551" s="74">
        <v>31</v>
      </c>
      <c r="O551" s="74">
        <v>26.7</v>
      </c>
      <c r="P551" s="74">
        <v>0</v>
      </c>
    </row>
    <row r="552" spans="1:16">
      <c r="A552" s="78">
        <v>0.58942129629615203</v>
      </c>
      <c r="B552" s="74">
        <v>19330</v>
      </c>
      <c r="C552" s="74">
        <v>40.51</v>
      </c>
      <c r="D552" s="111"/>
      <c r="E552" s="74">
        <v>34.520000000000003</v>
      </c>
      <c r="F552" s="74">
        <v>327.67</v>
      </c>
      <c r="G552" s="74">
        <v>372.7</v>
      </c>
      <c r="H552" s="74">
        <v>35.380000000000003</v>
      </c>
      <c r="I552" s="74">
        <v>34.630000000000003</v>
      </c>
      <c r="J552" s="74">
        <v>107.2</v>
      </c>
      <c r="K552" s="74">
        <v>27.95</v>
      </c>
      <c r="L552" s="74">
        <v>27.05</v>
      </c>
      <c r="M552" s="111"/>
      <c r="N552" s="74">
        <v>31</v>
      </c>
      <c r="O552" s="74">
        <v>26.7</v>
      </c>
      <c r="P552" s="74">
        <v>0</v>
      </c>
    </row>
    <row r="553" spans="1:16">
      <c r="A553" s="78">
        <v>0.58953703703689397</v>
      </c>
      <c r="B553" s="74">
        <v>19340</v>
      </c>
      <c r="C553" s="74">
        <v>40.520000000000003</v>
      </c>
      <c r="D553" s="111"/>
      <c r="E553" s="74">
        <v>34.520000000000003</v>
      </c>
      <c r="F553" s="74">
        <v>-12.87</v>
      </c>
      <c r="G553" s="74">
        <v>374.3</v>
      </c>
      <c r="H553" s="74">
        <v>35.409999999999997</v>
      </c>
      <c r="I553" s="74">
        <v>34.64</v>
      </c>
      <c r="J553" s="74">
        <v>108.4</v>
      </c>
      <c r="K553" s="74">
        <v>27.9</v>
      </c>
      <c r="L553" s="74">
        <v>27.05</v>
      </c>
      <c r="M553" s="111"/>
      <c r="N553" s="74">
        <v>31.05</v>
      </c>
      <c r="O553" s="74">
        <v>26.75</v>
      </c>
      <c r="P553" s="74">
        <v>0</v>
      </c>
    </row>
    <row r="554" spans="1:16">
      <c r="A554" s="78">
        <v>0.58965277777763303</v>
      </c>
      <c r="B554" s="74">
        <v>19350</v>
      </c>
      <c r="C554" s="74">
        <v>39.17</v>
      </c>
      <c r="D554" s="111"/>
      <c r="E554" s="74">
        <v>34.520000000000003</v>
      </c>
      <c r="F554" s="74">
        <v>327.67</v>
      </c>
      <c r="G554" s="74">
        <v>376.9</v>
      </c>
      <c r="H554" s="74">
        <v>35.53</v>
      </c>
      <c r="I554" s="74">
        <v>34.61</v>
      </c>
      <c r="J554" s="74">
        <v>107.15</v>
      </c>
      <c r="K554" s="74">
        <v>27.85</v>
      </c>
      <c r="L554" s="74">
        <v>27.05</v>
      </c>
      <c r="M554" s="111"/>
      <c r="N554" s="74">
        <v>30.65</v>
      </c>
      <c r="O554" s="74">
        <v>26.7</v>
      </c>
      <c r="P554" s="74">
        <v>0</v>
      </c>
    </row>
    <row r="555" spans="1:16">
      <c r="A555" s="78">
        <v>0.58976851851837497</v>
      </c>
      <c r="B555" s="74">
        <v>19360</v>
      </c>
      <c r="C555" s="74">
        <v>39.19</v>
      </c>
      <c r="D555" s="111"/>
      <c r="E555" s="74">
        <v>34.520000000000003</v>
      </c>
      <c r="F555" s="74">
        <v>41.69</v>
      </c>
      <c r="G555" s="74">
        <v>374.4</v>
      </c>
      <c r="H555" s="74">
        <v>35.42</v>
      </c>
      <c r="I555" s="74">
        <v>34.590000000000003</v>
      </c>
      <c r="J555" s="74">
        <v>109.35</v>
      </c>
      <c r="K555" s="74">
        <v>27.8</v>
      </c>
      <c r="L555" s="74">
        <v>27</v>
      </c>
      <c r="M555" s="111"/>
      <c r="N555" s="74">
        <v>30.8</v>
      </c>
      <c r="O555" s="74">
        <v>26.6</v>
      </c>
      <c r="P555" s="74">
        <v>0</v>
      </c>
    </row>
    <row r="556" spans="1:16">
      <c r="A556" s="78">
        <v>0.58988425925911503</v>
      </c>
      <c r="B556" s="74">
        <v>19370</v>
      </c>
      <c r="C556" s="74">
        <v>39.4</v>
      </c>
      <c r="D556" s="111"/>
      <c r="E556" s="74">
        <v>34.51</v>
      </c>
      <c r="F556" s="74">
        <v>41.78</v>
      </c>
      <c r="G556" s="74">
        <v>374.7</v>
      </c>
      <c r="H556" s="74">
        <v>35.369999999999997</v>
      </c>
      <c r="I556" s="74">
        <v>34.61</v>
      </c>
      <c r="J556" s="74">
        <v>108.7</v>
      </c>
      <c r="K556" s="74">
        <v>27.75</v>
      </c>
      <c r="L556" s="74">
        <v>27</v>
      </c>
      <c r="M556" s="111"/>
      <c r="N556" s="74">
        <v>30.8</v>
      </c>
      <c r="O556" s="74">
        <v>26.5</v>
      </c>
      <c r="P556" s="74">
        <v>0</v>
      </c>
    </row>
    <row r="557" spans="1:16">
      <c r="A557" s="78">
        <v>0.58999999999985597</v>
      </c>
      <c r="B557" s="74">
        <v>19380</v>
      </c>
      <c r="C557" s="74">
        <v>39.51</v>
      </c>
      <c r="D557" s="111"/>
      <c r="E557" s="74">
        <v>34.520000000000003</v>
      </c>
      <c r="F557" s="74">
        <v>41.64</v>
      </c>
      <c r="G557" s="74">
        <v>373.5</v>
      </c>
      <c r="H557" s="74">
        <v>35.36</v>
      </c>
      <c r="I557" s="74">
        <v>34.61</v>
      </c>
      <c r="J557" s="74">
        <v>108.1</v>
      </c>
      <c r="K557" s="74">
        <v>27.8</v>
      </c>
      <c r="L557" s="74">
        <v>27.05</v>
      </c>
      <c r="M557" s="111"/>
      <c r="N557" s="74">
        <v>30.85</v>
      </c>
      <c r="O557" s="74">
        <v>26.6</v>
      </c>
      <c r="P557" s="74">
        <v>0</v>
      </c>
    </row>
    <row r="558" spans="1:16">
      <c r="A558" s="78">
        <v>0.59011574074059603</v>
      </c>
      <c r="B558" s="74">
        <v>19390</v>
      </c>
      <c r="C558" s="74">
        <v>39.590000000000003</v>
      </c>
      <c r="D558" s="111"/>
      <c r="E558" s="74">
        <v>34.520000000000003</v>
      </c>
      <c r="F558" s="74">
        <v>41.6</v>
      </c>
      <c r="G558" s="74">
        <v>374.6</v>
      </c>
      <c r="H558" s="74">
        <v>35.4</v>
      </c>
      <c r="I558" s="74">
        <v>34.61</v>
      </c>
      <c r="J558" s="74">
        <v>107.25</v>
      </c>
      <c r="K558" s="74">
        <v>27.75</v>
      </c>
      <c r="L558" s="74">
        <v>27</v>
      </c>
      <c r="M558" s="111"/>
      <c r="N558" s="74">
        <v>31.05</v>
      </c>
      <c r="O558" s="74">
        <v>26.6</v>
      </c>
      <c r="P558" s="74">
        <v>0</v>
      </c>
    </row>
    <row r="559" spans="1:16">
      <c r="A559" s="78">
        <v>0.59023148148133797</v>
      </c>
      <c r="B559" s="74">
        <v>19400</v>
      </c>
      <c r="C559" s="74">
        <v>39.67</v>
      </c>
      <c r="D559" s="111"/>
      <c r="E559" s="74">
        <v>34.51</v>
      </c>
      <c r="F559" s="74">
        <v>41.44</v>
      </c>
      <c r="G559" s="74">
        <v>374.6</v>
      </c>
      <c r="H559" s="74">
        <v>35.409999999999997</v>
      </c>
      <c r="I559" s="74">
        <v>34.61</v>
      </c>
      <c r="J559" s="74">
        <v>107.4</v>
      </c>
      <c r="K559" s="74">
        <v>27.75</v>
      </c>
      <c r="L559" s="74">
        <v>27.05</v>
      </c>
      <c r="M559" s="111"/>
      <c r="N559" s="74">
        <v>31</v>
      </c>
      <c r="O559" s="74">
        <v>26.55</v>
      </c>
      <c r="P559" s="74">
        <v>0</v>
      </c>
    </row>
    <row r="560" spans="1:16">
      <c r="A560" s="78">
        <v>0.59034722222207703</v>
      </c>
      <c r="B560" s="74">
        <v>19410</v>
      </c>
      <c r="C560" s="74">
        <v>39.700000000000003</v>
      </c>
      <c r="D560" s="111"/>
      <c r="E560" s="74">
        <v>34.51</v>
      </c>
      <c r="F560" s="74">
        <v>41.65</v>
      </c>
      <c r="G560" s="74">
        <v>374.7</v>
      </c>
      <c r="H560" s="74">
        <v>35.5</v>
      </c>
      <c r="I560" s="74">
        <v>34.56</v>
      </c>
      <c r="J560" s="74">
        <v>107.3</v>
      </c>
      <c r="K560" s="74">
        <v>27.7</v>
      </c>
      <c r="L560" s="74">
        <v>27.05</v>
      </c>
      <c r="M560" s="111"/>
      <c r="N560" s="74">
        <v>30.7</v>
      </c>
      <c r="O560" s="74">
        <v>26.65</v>
      </c>
      <c r="P560" s="74">
        <v>0</v>
      </c>
    </row>
    <row r="561" spans="1:16">
      <c r="A561" s="78">
        <v>0.59046296296281897</v>
      </c>
      <c r="B561" s="74">
        <v>19420</v>
      </c>
      <c r="C561" s="74">
        <v>39.75</v>
      </c>
      <c r="D561" s="111"/>
      <c r="E561" s="74">
        <v>34.520000000000003</v>
      </c>
      <c r="F561" s="74">
        <v>41.7</v>
      </c>
      <c r="G561" s="74">
        <v>376.4</v>
      </c>
      <c r="H561" s="74">
        <v>35.450000000000003</v>
      </c>
      <c r="I561" s="74">
        <v>34.54</v>
      </c>
      <c r="J561" s="74">
        <v>108.1</v>
      </c>
      <c r="K561" s="74">
        <v>27.65</v>
      </c>
      <c r="L561" s="74">
        <v>27.05</v>
      </c>
      <c r="M561" s="111"/>
      <c r="N561" s="74">
        <v>30.6</v>
      </c>
      <c r="O561" s="74">
        <v>26.65</v>
      </c>
      <c r="P561" s="74">
        <v>0</v>
      </c>
    </row>
    <row r="562" spans="1:16">
      <c r="A562" s="78">
        <v>0.59057870370355903</v>
      </c>
      <c r="B562" s="74">
        <v>19430</v>
      </c>
      <c r="C562" s="74">
        <v>39.76</v>
      </c>
      <c r="D562" s="111"/>
      <c r="E562" s="74">
        <v>34.53</v>
      </c>
      <c r="F562" s="74">
        <v>41.83</v>
      </c>
      <c r="G562" s="74">
        <v>374.3</v>
      </c>
      <c r="H562" s="74">
        <v>35.479999999999997</v>
      </c>
      <c r="I562" s="74">
        <v>34.56</v>
      </c>
      <c r="J562" s="74">
        <v>107.55</v>
      </c>
      <c r="K562" s="74">
        <v>27.7</v>
      </c>
      <c r="L562" s="74">
        <v>27.05</v>
      </c>
      <c r="M562" s="111"/>
      <c r="N562" s="74">
        <v>30.75</v>
      </c>
      <c r="O562" s="74">
        <v>26.65</v>
      </c>
      <c r="P562" s="74">
        <v>0</v>
      </c>
    </row>
    <row r="563" spans="1:16">
      <c r="A563" s="78">
        <v>0.59069444444429997</v>
      </c>
      <c r="B563" s="74">
        <v>19440</v>
      </c>
      <c r="C563" s="74">
        <v>39.75</v>
      </c>
      <c r="D563" s="111"/>
      <c r="E563" s="74">
        <v>34.520000000000003</v>
      </c>
      <c r="F563" s="74">
        <v>41.74</v>
      </c>
      <c r="G563" s="74">
        <v>374.9</v>
      </c>
      <c r="H563" s="74">
        <v>35.47</v>
      </c>
      <c r="I563" s="74">
        <v>34.57</v>
      </c>
      <c r="J563" s="74">
        <v>108.25</v>
      </c>
      <c r="K563" s="74">
        <v>27.65</v>
      </c>
      <c r="L563" s="74">
        <v>27.05</v>
      </c>
      <c r="M563" s="111"/>
      <c r="N563" s="74">
        <v>30.6</v>
      </c>
      <c r="O563" s="74">
        <v>26.6</v>
      </c>
      <c r="P563" s="74">
        <v>0</v>
      </c>
    </row>
    <row r="564" spans="1:16">
      <c r="A564" s="78">
        <v>0.59081018518504003</v>
      </c>
      <c r="B564" s="74">
        <v>19450</v>
      </c>
      <c r="C564" s="74">
        <v>39.71</v>
      </c>
      <c r="D564" s="111"/>
      <c r="E564" s="74">
        <v>34.5</v>
      </c>
      <c r="F564" s="74">
        <v>41.68</v>
      </c>
      <c r="G564" s="74">
        <v>375</v>
      </c>
      <c r="H564" s="74">
        <v>35.43</v>
      </c>
      <c r="I564" s="74">
        <v>34.57</v>
      </c>
      <c r="J564" s="74">
        <v>109</v>
      </c>
      <c r="K564" s="74">
        <v>27.6</v>
      </c>
      <c r="L564" s="74">
        <v>27.05</v>
      </c>
      <c r="M564" s="111"/>
      <c r="N564" s="74">
        <v>30.85</v>
      </c>
      <c r="O564" s="74">
        <v>26.65</v>
      </c>
      <c r="P564" s="74">
        <v>0</v>
      </c>
    </row>
    <row r="565" spans="1:16">
      <c r="A565" s="78">
        <v>0.59092592592578197</v>
      </c>
      <c r="B565" s="74">
        <v>19460</v>
      </c>
      <c r="C565" s="74">
        <v>39.71</v>
      </c>
      <c r="D565" s="111"/>
      <c r="E565" s="74">
        <v>34.49</v>
      </c>
      <c r="F565" s="74">
        <v>41.55</v>
      </c>
      <c r="G565" s="74">
        <v>375</v>
      </c>
      <c r="H565" s="74">
        <v>35.409999999999997</v>
      </c>
      <c r="I565" s="74">
        <v>34.549999999999997</v>
      </c>
      <c r="J565" s="74">
        <v>109.05</v>
      </c>
      <c r="K565" s="74">
        <v>27.55</v>
      </c>
      <c r="L565" s="74">
        <v>27</v>
      </c>
      <c r="M565" s="111"/>
      <c r="N565" s="74">
        <v>30.85</v>
      </c>
      <c r="O565" s="74">
        <v>26.65</v>
      </c>
      <c r="P565" s="74">
        <v>0</v>
      </c>
    </row>
    <row r="566" spans="1:16">
      <c r="A566" s="78">
        <v>0.59104166666652103</v>
      </c>
      <c r="B566" s="74">
        <v>19470</v>
      </c>
      <c r="C566" s="74">
        <v>39.71</v>
      </c>
      <c r="D566" s="111"/>
      <c r="E566" s="74">
        <v>34.49</v>
      </c>
      <c r="F566" s="74">
        <v>41.61</v>
      </c>
      <c r="G566" s="74">
        <v>375.3</v>
      </c>
      <c r="H566" s="74">
        <v>35.43</v>
      </c>
      <c r="I566" s="74">
        <v>34.520000000000003</v>
      </c>
      <c r="J566" s="74">
        <v>108.85</v>
      </c>
      <c r="K566" s="74">
        <v>27.55</v>
      </c>
      <c r="L566" s="74">
        <v>27</v>
      </c>
      <c r="M566" s="111"/>
      <c r="N566" s="74">
        <v>30.85</v>
      </c>
      <c r="O566" s="74">
        <v>26.6</v>
      </c>
      <c r="P566" s="74">
        <v>0</v>
      </c>
    </row>
    <row r="567" spans="1:16">
      <c r="A567" s="78">
        <v>0.59115740740726297</v>
      </c>
      <c r="B567" s="74">
        <v>19480</v>
      </c>
      <c r="C567" s="74">
        <v>39.700000000000003</v>
      </c>
      <c r="D567" s="111"/>
      <c r="E567" s="74">
        <v>34.5</v>
      </c>
      <c r="F567" s="74">
        <v>41.63</v>
      </c>
      <c r="G567" s="74">
        <v>375.6</v>
      </c>
      <c r="H567" s="74">
        <v>35.54</v>
      </c>
      <c r="I567" s="74">
        <v>34.5</v>
      </c>
      <c r="J567" s="74">
        <v>107.7</v>
      </c>
      <c r="K567" s="74">
        <v>27.8</v>
      </c>
      <c r="L567" s="74">
        <v>27</v>
      </c>
      <c r="M567" s="111"/>
      <c r="N567" s="74">
        <v>30.3</v>
      </c>
      <c r="O567" s="74">
        <v>26.8</v>
      </c>
      <c r="P567" s="74">
        <v>0</v>
      </c>
    </row>
    <row r="568" spans="1:16">
      <c r="A568" s="78">
        <v>0.59127314814800302</v>
      </c>
      <c r="B568" s="74">
        <v>19490</v>
      </c>
      <c r="C568" s="74">
        <v>39.72</v>
      </c>
      <c r="D568" s="111"/>
      <c r="E568" s="74">
        <v>34.49</v>
      </c>
      <c r="F568" s="74">
        <v>41.65</v>
      </c>
      <c r="G568" s="74">
        <v>375.3</v>
      </c>
      <c r="H568" s="74">
        <v>35.46</v>
      </c>
      <c r="I568" s="74">
        <v>34.520000000000003</v>
      </c>
      <c r="J568" s="74">
        <v>107.5</v>
      </c>
      <c r="K568" s="74">
        <v>28.25</v>
      </c>
      <c r="L568" s="74">
        <v>27.05</v>
      </c>
      <c r="M568" s="111"/>
      <c r="N568" s="74">
        <v>30.9</v>
      </c>
      <c r="O568" s="74">
        <v>26.9</v>
      </c>
      <c r="P568" s="74">
        <v>0</v>
      </c>
    </row>
    <row r="569" spans="1:16">
      <c r="A569" s="78">
        <v>0.59138888888874397</v>
      </c>
      <c r="B569" s="74">
        <v>19500</v>
      </c>
      <c r="C569" s="74">
        <v>39.67</v>
      </c>
      <c r="D569" s="111"/>
      <c r="E569" s="74">
        <v>34.520000000000003</v>
      </c>
      <c r="F569" s="74">
        <v>41.76</v>
      </c>
      <c r="G569" s="74">
        <v>372.5</v>
      </c>
      <c r="H569" s="74">
        <v>35.4</v>
      </c>
      <c r="I569" s="74">
        <v>34.549999999999997</v>
      </c>
      <c r="J569" s="74">
        <v>107.05</v>
      </c>
      <c r="K569" s="74">
        <v>28.4</v>
      </c>
      <c r="L569" s="74">
        <v>27.05</v>
      </c>
      <c r="M569" s="111"/>
      <c r="N569" s="74">
        <v>30.6</v>
      </c>
      <c r="O569" s="74">
        <v>27</v>
      </c>
      <c r="P569" s="74">
        <v>0</v>
      </c>
    </row>
    <row r="570" spans="1:16">
      <c r="A570" s="78">
        <v>0.59150462962948402</v>
      </c>
      <c r="B570" s="74">
        <v>19510</v>
      </c>
      <c r="C570" s="74">
        <v>39.68</v>
      </c>
      <c r="D570" s="111"/>
      <c r="E570" s="74">
        <v>34.53</v>
      </c>
      <c r="F570" s="74">
        <v>41.61</v>
      </c>
      <c r="G570" s="74">
        <v>374.7</v>
      </c>
      <c r="H570" s="74">
        <v>35.450000000000003</v>
      </c>
      <c r="I570" s="74">
        <v>34.520000000000003</v>
      </c>
      <c r="J570" s="74">
        <v>107.8</v>
      </c>
      <c r="K570" s="74">
        <v>28.45</v>
      </c>
      <c r="L570" s="74">
        <v>26.95</v>
      </c>
      <c r="M570" s="111"/>
      <c r="N570" s="74">
        <v>30.8</v>
      </c>
      <c r="O570" s="74">
        <v>27.25</v>
      </c>
      <c r="P570" s="74">
        <v>0</v>
      </c>
    </row>
    <row r="571" spans="1:16">
      <c r="A571" s="78">
        <v>0.59162037037022597</v>
      </c>
      <c r="B571" s="74">
        <v>19520</v>
      </c>
      <c r="C571" s="74">
        <v>39.74</v>
      </c>
      <c r="D571" s="111"/>
      <c r="E571" s="74">
        <v>34.54</v>
      </c>
      <c r="F571" s="74">
        <v>41.38</v>
      </c>
      <c r="G571" s="74">
        <v>373.4</v>
      </c>
      <c r="H571" s="74">
        <v>35.47</v>
      </c>
      <c r="I571" s="74">
        <v>34.479999999999997</v>
      </c>
      <c r="J571" s="74">
        <v>109.8</v>
      </c>
      <c r="K571" s="74">
        <v>28.5</v>
      </c>
      <c r="L571" s="74">
        <v>27.05</v>
      </c>
      <c r="M571" s="111"/>
      <c r="N571" s="74">
        <v>30.7</v>
      </c>
      <c r="O571" s="74">
        <v>27.15</v>
      </c>
      <c r="P571" s="74">
        <v>0</v>
      </c>
    </row>
    <row r="572" spans="1:16">
      <c r="A572" s="78">
        <v>0.59173611111096502</v>
      </c>
      <c r="B572" s="74">
        <v>19530</v>
      </c>
      <c r="C572" s="74">
        <v>39.28</v>
      </c>
      <c r="D572" s="111"/>
      <c r="E572" s="74">
        <v>34.54</v>
      </c>
      <c r="F572" s="74">
        <v>41.46</v>
      </c>
      <c r="G572" s="74">
        <v>373</v>
      </c>
      <c r="H572" s="74">
        <v>35.49</v>
      </c>
      <c r="I572" s="74">
        <v>34.44</v>
      </c>
      <c r="J572" s="74">
        <v>110.7</v>
      </c>
      <c r="K572" s="74">
        <v>28.55</v>
      </c>
      <c r="L572" s="74">
        <v>27.05</v>
      </c>
      <c r="M572" s="111"/>
      <c r="N572" s="74">
        <v>30.4</v>
      </c>
      <c r="O572" s="74">
        <v>27.4</v>
      </c>
      <c r="P572" s="74">
        <v>0</v>
      </c>
    </row>
    <row r="573" spans="1:16">
      <c r="A573" s="78">
        <v>0.59185185185170697</v>
      </c>
      <c r="B573" s="74">
        <v>19540</v>
      </c>
      <c r="C573" s="74">
        <v>39.32</v>
      </c>
      <c r="D573" s="111"/>
      <c r="E573" s="74">
        <v>34.549999999999997</v>
      </c>
      <c r="F573" s="74">
        <v>41.45</v>
      </c>
      <c r="G573" s="74">
        <v>374.5</v>
      </c>
      <c r="H573" s="74">
        <v>35.450000000000003</v>
      </c>
      <c r="I573" s="74">
        <v>34.43</v>
      </c>
      <c r="J573" s="74">
        <v>111</v>
      </c>
      <c r="K573" s="74">
        <v>28.55</v>
      </c>
      <c r="L573" s="74">
        <v>27.05</v>
      </c>
      <c r="M573" s="111"/>
      <c r="N573" s="74">
        <v>30.95</v>
      </c>
      <c r="O573" s="74">
        <v>27.4</v>
      </c>
      <c r="P573" s="74">
        <v>0</v>
      </c>
    </row>
    <row r="574" spans="1:16">
      <c r="A574" s="78">
        <v>0.59196759259244702</v>
      </c>
      <c r="B574" s="74">
        <v>19550</v>
      </c>
      <c r="C574" s="74">
        <v>39.29</v>
      </c>
      <c r="D574" s="111"/>
      <c r="E574" s="74">
        <v>34.549999999999997</v>
      </c>
      <c r="F574" s="74">
        <v>41.72</v>
      </c>
      <c r="G574" s="74">
        <v>373.9</v>
      </c>
      <c r="H574" s="74">
        <v>35.51</v>
      </c>
      <c r="I574" s="74">
        <v>34.47</v>
      </c>
      <c r="J574" s="74">
        <v>111.45</v>
      </c>
      <c r="K574" s="74">
        <v>28.6</v>
      </c>
      <c r="L574" s="74">
        <v>27.05</v>
      </c>
      <c r="M574" s="111"/>
      <c r="N574" s="74">
        <v>30.9</v>
      </c>
      <c r="O574" s="74">
        <v>27.45</v>
      </c>
      <c r="P574" s="74">
        <v>0</v>
      </c>
    </row>
    <row r="575" spans="1:16">
      <c r="A575" s="78">
        <v>0.59208333333318797</v>
      </c>
      <c r="B575" s="74">
        <v>19560</v>
      </c>
      <c r="C575" s="74">
        <v>39.42</v>
      </c>
      <c r="D575" s="111"/>
      <c r="E575" s="74">
        <v>34.57</v>
      </c>
      <c r="F575" s="74">
        <v>41.86</v>
      </c>
      <c r="G575" s="74">
        <v>372.5</v>
      </c>
      <c r="H575" s="74">
        <v>35.520000000000003</v>
      </c>
      <c r="I575" s="74">
        <v>34.450000000000003</v>
      </c>
      <c r="J575" s="74">
        <v>111.25</v>
      </c>
      <c r="K575" s="74">
        <v>28.65</v>
      </c>
      <c r="L575" s="74">
        <v>27.05</v>
      </c>
      <c r="M575" s="111"/>
      <c r="N575" s="74">
        <v>31.05</v>
      </c>
      <c r="O575" s="74">
        <v>27.15</v>
      </c>
      <c r="P575" s="74">
        <v>0</v>
      </c>
    </row>
    <row r="576" spans="1:16">
      <c r="A576" s="78">
        <v>0.59219907407392802</v>
      </c>
      <c r="B576" s="74">
        <v>19570</v>
      </c>
      <c r="C576" s="74">
        <v>39.520000000000003</v>
      </c>
      <c r="D576" s="111"/>
      <c r="E576" s="74">
        <v>34.57</v>
      </c>
      <c r="F576" s="74">
        <v>42.13</v>
      </c>
      <c r="G576" s="74">
        <v>372.8</v>
      </c>
      <c r="H576" s="74">
        <v>35.590000000000003</v>
      </c>
      <c r="I576" s="74">
        <v>34.47</v>
      </c>
      <c r="J576" s="74">
        <v>110.7</v>
      </c>
      <c r="K576" s="74">
        <v>28.65</v>
      </c>
      <c r="L576" s="74">
        <v>27.05</v>
      </c>
      <c r="M576" s="111"/>
      <c r="N576" s="74">
        <v>30.9</v>
      </c>
      <c r="O576" s="74">
        <v>27.15</v>
      </c>
      <c r="P576" s="74">
        <v>0</v>
      </c>
    </row>
    <row r="577" spans="1:16">
      <c r="A577" s="78">
        <v>0.59231481481466997</v>
      </c>
      <c r="B577" s="74">
        <v>19580</v>
      </c>
      <c r="C577" s="74">
        <v>39.42</v>
      </c>
      <c r="D577" s="111"/>
      <c r="E577" s="74">
        <v>34.58</v>
      </c>
      <c r="F577" s="74">
        <v>42.04</v>
      </c>
      <c r="G577" s="74">
        <v>372.4</v>
      </c>
      <c r="H577" s="74">
        <v>35.630000000000003</v>
      </c>
      <c r="I577" s="74">
        <v>34.44</v>
      </c>
      <c r="J577" s="74">
        <v>110.3</v>
      </c>
      <c r="K577" s="74">
        <v>28.7</v>
      </c>
      <c r="L577" s="74">
        <v>27.05</v>
      </c>
      <c r="M577" s="111"/>
      <c r="N577" s="74">
        <v>30.85</v>
      </c>
      <c r="O577" s="74">
        <v>27.1</v>
      </c>
      <c r="P577" s="74">
        <v>0</v>
      </c>
    </row>
    <row r="578" spans="1:16">
      <c r="A578" s="78">
        <v>0.59243055555540902</v>
      </c>
      <c r="B578" s="74">
        <v>19590</v>
      </c>
      <c r="C578" s="74">
        <v>39.44</v>
      </c>
      <c r="D578" s="111"/>
      <c r="E578" s="74">
        <v>34.590000000000003</v>
      </c>
      <c r="F578" s="74">
        <v>41.89</v>
      </c>
      <c r="G578" s="74">
        <v>373</v>
      </c>
      <c r="H578" s="74">
        <v>35.61</v>
      </c>
      <c r="I578" s="74">
        <v>34.43</v>
      </c>
      <c r="J578" s="74">
        <v>110.55</v>
      </c>
      <c r="K578" s="74">
        <v>28.7</v>
      </c>
      <c r="L578" s="74">
        <v>27.05</v>
      </c>
      <c r="M578" s="111"/>
      <c r="N578" s="74">
        <v>30.5</v>
      </c>
      <c r="O578" s="74">
        <v>27.15</v>
      </c>
      <c r="P578" s="74">
        <v>0</v>
      </c>
    </row>
    <row r="579" spans="1:16">
      <c r="A579" s="78">
        <v>0.59254629629615096</v>
      </c>
      <c r="B579" s="74">
        <v>19600</v>
      </c>
      <c r="C579" s="74">
        <v>39.590000000000003</v>
      </c>
      <c r="D579" s="111"/>
      <c r="E579" s="74">
        <v>34.61</v>
      </c>
      <c r="F579" s="74">
        <v>41.93</v>
      </c>
      <c r="G579" s="74">
        <v>376.3</v>
      </c>
      <c r="H579" s="74">
        <v>35.49</v>
      </c>
      <c r="I579" s="74">
        <v>34.43</v>
      </c>
      <c r="J579" s="74">
        <v>110.9</v>
      </c>
      <c r="K579" s="74">
        <v>28.7</v>
      </c>
      <c r="L579" s="74">
        <v>27.05</v>
      </c>
      <c r="M579" s="111"/>
      <c r="N579" s="74">
        <v>30.65</v>
      </c>
      <c r="O579" s="74">
        <v>27.45</v>
      </c>
      <c r="P579" s="74">
        <v>0</v>
      </c>
    </row>
    <row r="580" spans="1:16">
      <c r="A580" s="78">
        <v>0.59266203703689102</v>
      </c>
      <c r="B580" s="74">
        <v>19610</v>
      </c>
      <c r="C580" s="74">
        <v>39.54</v>
      </c>
      <c r="D580" s="111"/>
      <c r="E580" s="74">
        <v>34.619999999999997</v>
      </c>
      <c r="F580" s="74">
        <v>41.79</v>
      </c>
      <c r="G580" s="74">
        <v>375.5</v>
      </c>
      <c r="H580" s="74">
        <v>35.57</v>
      </c>
      <c r="I580" s="74">
        <v>34.4</v>
      </c>
      <c r="J580" s="74">
        <v>110.3</v>
      </c>
      <c r="K580" s="74">
        <v>28.75</v>
      </c>
      <c r="L580" s="74">
        <v>27.05</v>
      </c>
      <c r="M580" s="111"/>
      <c r="N580" s="74">
        <v>30.35</v>
      </c>
      <c r="O580" s="74">
        <v>27.25</v>
      </c>
      <c r="P580" s="74">
        <v>0</v>
      </c>
    </row>
    <row r="581" spans="1:16">
      <c r="A581" s="78">
        <v>0.59277777777763196</v>
      </c>
      <c r="B581" s="74">
        <v>19620</v>
      </c>
      <c r="C581" s="74">
        <v>39.71</v>
      </c>
      <c r="D581" s="111"/>
      <c r="E581" s="74">
        <v>34.619999999999997</v>
      </c>
      <c r="F581" s="74">
        <v>41.87</v>
      </c>
      <c r="G581" s="74">
        <v>376.7</v>
      </c>
      <c r="H581" s="74">
        <v>35.56</v>
      </c>
      <c r="I581" s="74">
        <v>34.43</v>
      </c>
      <c r="J581" s="74">
        <v>109.4</v>
      </c>
      <c r="K581" s="74">
        <v>28.8</v>
      </c>
      <c r="L581" s="74">
        <v>27.05</v>
      </c>
      <c r="M581" s="111"/>
      <c r="N581" s="74">
        <v>30.25</v>
      </c>
      <c r="O581" s="74">
        <v>27.2</v>
      </c>
      <c r="P581" s="74">
        <v>0</v>
      </c>
    </row>
    <row r="582" spans="1:16">
      <c r="A582" s="78">
        <v>0.59289351851837202</v>
      </c>
      <c r="B582" s="74">
        <v>19630</v>
      </c>
      <c r="C582" s="74">
        <v>39.78</v>
      </c>
      <c r="D582" s="111"/>
      <c r="E582" s="74">
        <v>34.700000000000003</v>
      </c>
      <c r="F582" s="74">
        <v>41.79</v>
      </c>
      <c r="G582" s="74">
        <v>375</v>
      </c>
      <c r="H582" s="74">
        <v>35.49</v>
      </c>
      <c r="I582" s="74">
        <v>34.43</v>
      </c>
      <c r="J582" s="74">
        <v>110.35</v>
      </c>
      <c r="K582" s="74">
        <v>28.85</v>
      </c>
      <c r="L582" s="74">
        <v>27.05</v>
      </c>
      <c r="M582" s="111"/>
      <c r="N582" s="74">
        <v>30.6</v>
      </c>
      <c r="O582" s="74">
        <v>27.5</v>
      </c>
      <c r="P582" s="74">
        <v>0</v>
      </c>
    </row>
    <row r="583" spans="1:16">
      <c r="A583" s="78">
        <v>0.59300925925911396</v>
      </c>
      <c r="B583" s="74">
        <v>19640</v>
      </c>
      <c r="C583" s="74">
        <v>39.78</v>
      </c>
      <c r="D583" s="111"/>
      <c r="E583" s="74">
        <v>34.659999999999997</v>
      </c>
      <c r="F583" s="74">
        <v>41.63</v>
      </c>
      <c r="G583" s="74">
        <v>375.2</v>
      </c>
      <c r="H583" s="74">
        <v>35.6</v>
      </c>
      <c r="I583" s="74">
        <v>34.42</v>
      </c>
      <c r="J583" s="74">
        <v>110.4</v>
      </c>
      <c r="K583" s="74">
        <v>28.85</v>
      </c>
      <c r="L583" s="74">
        <v>27.05</v>
      </c>
      <c r="M583" s="111"/>
      <c r="N583" s="74">
        <v>30.8</v>
      </c>
      <c r="O583" s="74">
        <v>27.35</v>
      </c>
      <c r="P583" s="74">
        <v>0</v>
      </c>
    </row>
    <row r="584" spans="1:16">
      <c r="A584" s="78">
        <v>0.59312499999985302</v>
      </c>
      <c r="B584" s="74">
        <v>19650</v>
      </c>
      <c r="C584" s="74">
        <v>39.72</v>
      </c>
      <c r="D584" s="111"/>
      <c r="E584" s="74">
        <v>34.659999999999997</v>
      </c>
      <c r="F584" s="74">
        <v>41.65</v>
      </c>
      <c r="G584" s="74">
        <v>376.2</v>
      </c>
      <c r="H584" s="74">
        <v>35.520000000000003</v>
      </c>
      <c r="I584" s="74">
        <v>34.369999999999997</v>
      </c>
      <c r="J584" s="74">
        <v>110.2</v>
      </c>
      <c r="K584" s="74">
        <v>28.9</v>
      </c>
      <c r="L584" s="74">
        <v>27.05</v>
      </c>
      <c r="M584" s="111"/>
      <c r="N584" s="74">
        <v>31</v>
      </c>
      <c r="O584" s="74">
        <v>27.3</v>
      </c>
      <c r="P584" s="74">
        <v>0</v>
      </c>
    </row>
    <row r="585" spans="1:16">
      <c r="A585" s="78">
        <v>0.59324074074059496</v>
      </c>
      <c r="B585" s="74">
        <v>19660</v>
      </c>
      <c r="C585" s="74">
        <v>39.79</v>
      </c>
      <c r="D585" s="111"/>
      <c r="E585" s="74">
        <v>34.68</v>
      </c>
      <c r="F585" s="74">
        <v>41.57</v>
      </c>
      <c r="G585" s="74">
        <v>375.4</v>
      </c>
      <c r="H585" s="74">
        <v>35.53</v>
      </c>
      <c r="I585" s="74">
        <v>34.369999999999997</v>
      </c>
      <c r="J585" s="74">
        <v>110.65</v>
      </c>
      <c r="K585" s="74">
        <v>28.95</v>
      </c>
      <c r="L585" s="74">
        <v>27.05</v>
      </c>
      <c r="M585" s="111"/>
      <c r="N585" s="74">
        <v>31</v>
      </c>
      <c r="O585" s="74">
        <v>27.2</v>
      </c>
      <c r="P585" s="74">
        <v>0</v>
      </c>
    </row>
    <row r="586" spans="1:16">
      <c r="A586" s="78">
        <v>0.59335648148133502</v>
      </c>
      <c r="B586" s="74">
        <v>19670</v>
      </c>
      <c r="C586" s="74">
        <v>39.71</v>
      </c>
      <c r="D586" s="111"/>
      <c r="E586" s="74">
        <v>34.69</v>
      </c>
      <c r="F586" s="74">
        <v>41.5</v>
      </c>
      <c r="G586" s="74">
        <v>376.8</v>
      </c>
      <c r="H586" s="74">
        <v>35.6</v>
      </c>
      <c r="I586" s="74">
        <v>34.35</v>
      </c>
      <c r="J586" s="74">
        <v>110.95</v>
      </c>
      <c r="K586" s="74">
        <v>28.95</v>
      </c>
      <c r="L586" s="74">
        <v>27.05</v>
      </c>
      <c r="M586" s="111"/>
      <c r="N586" s="74">
        <v>30.75</v>
      </c>
      <c r="O586" s="74">
        <v>27.25</v>
      </c>
      <c r="P586" s="74">
        <v>0</v>
      </c>
    </row>
    <row r="587" spans="1:16">
      <c r="A587" s="78">
        <v>0.59347222222207596</v>
      </c>
      <c r="B587" s="74">
        <v>19680</v>
      </c>
      <c r="C587" s="74">
        <v>39.83</v>
      </c>
      <c r="D587" s="111"/>
      <c r="E587" s="74">
        <v>34.69</v>
      </c>
      <c r="F587" s="74">
        <v>41.77</v>
      </c>
      <c r="G587" s="74">
        <v>372.2</v>
      </c>
      <c r="H587" s="74">
        <v>35.54</v>
      </c>
      <c r="I587" s="74">
        <v>34.369999999999997</v>
      </c>
      <c r="J587" s="74">
        <v>111.55</v>
      </c>
      <c r="K587" s="74">
        <v>28.95</v>
      </c>
      <c r="L587" s="74">
        <v>27.05</v>
      </c>
      <c r="M587" s="111"/>
      <c r="N587" s="74">
        <v>30.8</v>
      </c>
      <c r="O587" s="74">
        <v>27.4</v>
      </c>
      <c r="P587" s="74">
        <v>0</v>
      </c>
    </row>
    <row r="588" spans="1:16">
      <c r="A588" s="78">
        <v>0.59358796296281602</v>
      </c>
      <c r="B588" s="74">
        <v>19690</v>
      </c>
      <c r="C588" s="74">
        <v>39.82</v>
      </c>
      <c r="D588" s="111"/>
      <c r="E588" s="74">
        <v>34.69</v>
      </c>
      <c r="F588" s="74">
        <v>41.8</v>
      </c>
      <c r="G588" s="74">
        <v>375.2</v>
      </c>
      <c r="H588" s="74">
        <v>35.57</v>
      </c>
      <c r="I588" s="74">
        <v>34.369999999999997</v>
      </c>
      <c r="J588" s="74">
        <v>111.45</v>
      </c>
      <c r="K588" s="74">
        <v>29</v>
      </c>
      <c r="L588" s="74">
        <v>27.05</v>
      </c>
      <c r="M588" s="111"/>
      <c r="N588" s="74">
        <v>30.3</v>
      </c>
      <c r="O588" s="74">
        <v>27.3</v>
      </c>
      <c r="P588" s="74">
        <v>0</v>
      </c>
    </row>
    <row r="589" spans="1:16">
      <c r="A589" s="78">
        <v>0.59370370370355796</v>
      </c>
      <c r="B589" s="74">
        <v>19700</v>
      </c>
      <c r="C589" s="74">
        <v>39.86</v>
      </c>
      <c r="D589" s="111"/>
      <c r="E589" s="74">
        <v>34.71</v>
      </c>
      <c r="F589" s="74">
        <v>41.74</v>
      </c>
      <c r="G589" s="74">
        <v>374.9</v>
      </c>
      <c r="H589" s="74">
        <v>35.56</v>
      </c>
      <c r="I589" s="74">
        <v>34.39</v>
      </c>
      <c r="J589" s="74">
        <v>110.4</v>
      </c>
      <c r="K589" s="74">
        <v>29</v>
      </c>
      <c r="L589" s="74">
        <v>27.1</v>
      </c>
      <c r="M589" s="111"/>
      <c r="N589" s="74">
        <v>30.75</v>
      </c>
      <c r="O589" s="74">
        <v>27.35</v>
      </c>
      <c r="P589" s="74">
        <v>0</v>
      </c>
    </row>
    <row r="590" spans="1:16">
      <c r="A590" s="78">
        <v>0.59381944444429702</v>
      </c>
      <c r="B590" s="74">
        <v>19710</v>
      </c>
      <c r="C590" s="74">
        <v>39.770000000000003</v>
      </c>
      <c r="D590" s="111"/>
      <c r="E590" s="74">
        <v>34.71</v>
      </c>
      <c r="F590" s="74">
        <v>42.1</v>
      </c>
      <c r="G590" s="74">
        <v>375</v>
      </c>
      <c r="H590" s="74">
        <v>35.619999999999997</v>
      </c>
      <c r="I590" s="74">
        <v>34.380000000000003</v>
      </c>
      <c r="J590" s="74">
        <v>110.25</v>
      </c>
      <c r="K590" s="74">
        <v>29.05</v>
      </c>
      <c r="L590" s="74">
        <v>27.1</v>
      </c>
      <c r="M590" s="111"/>
      <c r="N590" s="74">
        <v>30.15</v>
      </c>
      <c r="O590" s="74">
        <v>27.25</v>
      </c>
      <c r="P590" s="74">
        <v>0</v>
      </c>
    </row>
    <row r="591" spans="1:16">
      <c r="A591" s="78">
        <v>0.59393518518503896</v>
      </c>
      <c r="B591" s="74">
        <v>19720</v>
      </c>
      <c r="C591" s="74">
        <v>39.840000000000003</v>
      </c>
      <c r="D591" s="111"/>
      <c r="E591" s="74">
        <v>34.71</v>
      </c>
      <c r="F591" s="74">
        <v>42</v>
      </c>
      <c r="G591" s="74">
        <v>372.9</v>
      </c>
      <c r="H591" s="74">
        <v>35.590000000000003</v>
      </c>
      <c r="I591" s="74">
        <v>34.369999999999997</v>
      </c>
      <c r="J591" s="74">
        <v>109.25</v>
      </c>
      <c r="K591" s="74">
        <v>29.05</v>
      </c>
      <c r="L591" s="74">
        <v>27.05</v>
      </c>
      <c r="M591" s="111"/>
      <c r="N591" s="74">
        <v>30.3</v>
      </c>
      <c r="O591" s="74">
        <v>27.25</v>
      </c>
      <c r="P591" s="74">
        <v>0</v>
      </c>
    </row>
    <row r="592" spans="1:16">
      <c r="A592" s="78">
        <v>0.59405092592577902</v>
      </c>
      <c r="B592" s="74">
        <v>19730</v>
      </c>
      <c r="C592" s="74">
        <v>39.869999999999997</v>
      </c>
      <c r="D592" s="111"/>
      <c r="E592" s="74">
        <v>34.74</v>
      </c>
      <c r="F592" s="74">
        <v>42.01</v>
      </c>
      <c r="G592" s="74">
        <v>375</v>
      </c>
      <c r="H592" s="74">
        <v>35.58</v>
      </c>
      <c r="I592" s="74">
        <v>34.42</v>
      </c>
      <c r="J592" s="74">
        <v>109.15</v>
      </c>
      <c r="K592" s="74">
        <v>29.05</v>
      </c>
      <c r="L592" s="74">
        <v>27.1</v>
      </c>
      <c r="M592" s="111"/>
      <c r="N592" s="74">
        <v>30.15</v>
      </c>
      <c r="O592" s="74">
        <v>27.25</v>
      </c>
      <c r="P592" s="74">
        <v>0</v>
      </c>
    </row>
    <row r="593" spans="1:16">
      <c r="A593" s="78">
        <v>0.59416666666651996</v>
      </c>
      <c r="B593" s="74">
        <v>19740</v>
      </c>
      <c r="C593" s="74">
        <v>39.869999999999997</v>
      </c>
      <c r="D593" s="111"/>
      <c r="E593" s="74">
        <v>34.75</v>
      </c>
      <c r="F593" s="74">
        <v>41.86</v>
      </c>
      <c r="G593" s="74">
        <v>376.5</v>
      </c>
      <c r="H593" s="74">
        <v>35.549999999999997</v>
      </c>
      <c r="I593" s="74">
        <v>34.4</v>
      </c>
      <c r="J593" s="74">
        <v>108.25</v>
      </c>
      <c r="K593" s="74">
        <v>29.1</v>
      </c>
      <c r="L593" s="74">
        <v>27.05</v>
      </c>
      <c r="M593" s="111"/>
      <c r="N593" s="74">
        <v>30.35</v>
      </c>
      <c r="O593" s="74">
        <v>27.4</v>
      </c>
      <c r="P593" s="74">
        <v>0</v>
      </c>
    </row>
    <row r="594" spans="1:16">
      <c r="A594" s="78">
        <v>0.59428240740726002</v>
      </c>
      <c r="B594" s="74">
        <v>19750</v>
      </c>
      <c r="C594" s="74">
        <v>39.99</v>
      </c>
      <c r="D594" s="111"/>
      <c r="E594" s="74">
        <v>34.76</v>
      </c>
      <c r="F594" s="74">
        <v>41.79</v>
      </c>
      <c r="G594" s="74">
        <v>375.2</v>
      </c>
      <c r="H594" s="74">
        <v>35.49</v>
      </c>
      <c r="I594" s="74">
        <v>34.380000000000003</v>
      </c>
      <c r="J594" s="74">
        <v>109.55</v>
      </c>
      <c r="K594" s="74">
        <v>29.05</v>
      </c>
      <c r="L594" s="74">
        <v>27.1</v>
      </c>
      <c r="M594" s="111"/>
      <c r="N594" s="74">
        <v>30.8</v>
      </c>
      <c r="O594" s="74">
        <v>27.4</v>
      </c>
      <c r="P594" s="74">
        <v>0</v>
      </c>
    </row>
    <row r="595" spans="1:16">
      <c r="A595" s="78">
        <v>0.59439814814800196</v>
      </c>
      <c r="B595" s="74">
        <v>19760</v>
      </c>
      <c r="C595" s="74">
        <v>39.83</v>
      </c>
      <c r="D595" s="111"/>
      <c r="E595" s="74">
        <v>34.76</v>
      </c>
      <c r="F595" s="74">
        <v>42.04</v>
      </c>
      <c r="G595" s="74">
        <v>375.4</v>
      </c>
      <c r="H595" s="74">
        <v>35.47</v>
      </c>
      <c r="I595" s="74">
        <v>34.4</v>
      </c>
      <c r="J595" s="74">
        <v>110.25</v>
      </c>
      <c r="K595" s="74">
        <v>29.1</v>
      </c>
      <c r="L595" s="74">
        <v>27.05</v>
      </c>
      <c r="M595" s="111"/>
      <c r="N595" s="74">
        <v>30.9</v>
      </c>
      <c r="O595" s="74">
        <v>27.55</v>
      </c>
      <c r="P595" s="74">
        <v>0</v>
      </c>
    </row>
    <row r="596" spans="1:16">
      <c r="A596" s="78">
        <v>0.59451388888874102</v>
      </c>
      <c r="B596" s="74">
        <v>19770</v>
      </c>
      <c r="C596" s="74">
        <v>39.869999999999997</v>
      </c>
      <c r="D596" s="111"/>
      <c r="E596" s="74">
        <v>34.75</v>
      </c>
      <c r="F596" s="74">
        <v>41.96</v>
      </c>
      <c r="G596" s="74">
        <v>374.8</v>
      </c>
      <c r="H596" s="74">
        <v>35.53</v>
      </c>
      <c r="I596" s="74">
        <v>34.42</v>
      </c>
      <c r="J596" s="74">
        <v>110.15</v>
      </c>
      <c r="K596" s="74">
        <v>29.1</v>
      </c>
      <c r="L596" s="74">
        <v>27.05</v>
      </c>
      <c r="M596" s="111"/>
      <c r="N596" s="74">
        <v>30.95</v>
      </c>
      <c r="O596" s="74">
        <v>27.45</v>
      </c>
      <c r="P596" s="74">
        <v>0</v>
      </c>
    </row>
    <row r="597" spans="1:16">
      <c r="A597" s="78">
        <v>0.59462962962948296</v>
      </c>
      <c r="B597" s="74">
        <v>19780</v>
      </c>
      <c r="C597" s="74">
        <v>39.93</v>
      </c>
      <c r="D597" s="111"/>
      <c r="E597" s="74">
        <v>34.770000000000003</v>
      </c>
      <c r="F597" s="74">
        <v>42.2</v>
      </c>
      <c r="G597" s="74">
        <v>373.9</v>
      </c>
      <c r="H597" s="74">
        <v>35.57</v>
      </c>
      <c r="I597" s="74">
        <v>34.409999999999997</v>
      </c>
      <c r="J597" s="74">
        <v>110.15</v>
      </c>
      <c r="K597" s="74">
        <v>29.1</v>
      </c>
      <c r="L597" s="74">
        <v>27.1</v>
      </c>
      <c r="M597" s="111"/>
      <c r="N597" s="74">
        <v>30.9</v>
      </c>
      <c r="O597" s="74">
        <v>27.3</v>
      </c>
      <c r="P597" s="74">
        <v>0</v>
      </c>
    </row>
    <row r="598" spans="1:16">
      <c r="A598" s="78">
        <v>0.59474537037022301</v>
      </c>
      <c r="B598" s="74">
        <v>19790</v>
      </c>
      <c r="C598" s="74">
        <v>40.049999999999997</v>
      </c>
      <c r="D598" s="111"/>
      <c r="E598" s="74">
        <v>34.770000000000003</v>
      </c>
      <c r="F598" s="74">
        <v>42.15</v>
      </c>
      <c r="G598" s="74">
        <v>376.8</v>
      </c>
      <c r="H598" s="74">
        <v>35.56</v>
      </c>
      <c r="I598" s="74">
        <v>34.380000000000003</v>
      </c>
      <c r="J598" s="74">
        <v>110.2</v>
      </c>
      <c r="K598" s="74">
        <v>29.1</v>
      </c>
      <c r="L598" s="74">
        <v>27.05</v>
      </c>
      <c r="M598" s="111"/>
      <c r="N598" s="74">
        <v>30.9</v>
      </c>
      <c r="O598" s="74">
        <v>27.5</v>
      </c>
      <c r="P598" s="74">
        <v>0</v>
      </c>
    </row>
    <row r="599" spans="1:16">
      <c r="A599" s="78">
        <v>0.59486111111096396</v>
      </c>
      <c r="B599" s="74">
        <v>19800</v>
      </c>
      <c r="C599" s="74">
        <v>39.79</v>
      </c>
      <c r="D599" s="111"/>
      <c r="E599" s="74">
        <v>34.79</v>
      </c>
      <c r="F599" s="74">
        <v>41.79</v>
      </c>
      <c r="G599" s="74">
        <v>374.5</v>
      </c>
      <c r="H599" s="74">
        <v>35.590000000000003</v>
      </c>
      <c r="I599" s="74">
        <v>34.39</v>
      </c>
      <c r="J599" s="74">
        <v>111.2</v>
      </c>
      <c r="K599" s="74">
        <v>29.1</v>
      </c>
      <c r="L599" s="74">
        <v>27.1</v>
      </c>
      <c r="M599" s="111"/>
      <c r="N599" s="74">
        <v>30.9</v>
      </c>
      <c r="O599" s="74">
        <v>27.45</v>
      </c>
      <c r="P599" s="74">
        <v>0</v>
      </c>
    </row>
    <row r="600" spans="1:16">
      <c r="A600" s="78">
        <v>0.59497685185170401</v>
      </c>
      <c r="B600" s="74">
        <v>19810</v>
      </c>
      <c r="C600" s="74">
        <v>40.049999999999997</v>
      </c>
      <c r="D600" s="111"/>
      <c r="E600" s="74">
        <v>34.79</v>
      </c>
      <c r="F600" s="74">
        <v>42.19</v>
      </c>
      <c r="G600" s="74">
        <v>374.9</v>
      </c>
      <c r="H600" s="74">
        <v>35.619999999999997</v>
      </c>
      <c r="I600" s="74">
        <v>34.409999999999997</v>
      </c>
      <c r="J600" s="74">
        <v>110.8</v>
      </c>
      <c r="K600" s="74">
        <v>29.1</v>
      </c>
      <c r="L600" s="74">
        <v>27.1</v>
      </c>
      <c r="M600" s="111"/>
      <c r="N600" s="74">
        <v>30.9</v>
      </c>
      <c r="O600" s="74">
        <v>27.3</v>
      </c>
      <c r="P600" s="74">
        <v>0</v>
      </c>
    </row>
    <row r="601" spans="1:16">
      <c r="A601" s="78">
        <v>0.59509259259244596</v>
      </c>
      <c r="B601" s="74">
        <v>19820</v>
      </c>
      <c r="C601" s="74">
        <v>39.96</v>
      </c>
      <c r="D601" s="111"/>
      <c r="E601" s="74">
        <v>34.79</v>
      </c>
      <c r="F601" s="74">
        <v>42.03</v>
      </c>
      <c r="G601" s="74">
        <v>372.6</v>
      </c>
      <c r="H601" s="74">
        <v>35.619999999999997</v>
      </c>
      <c r="I601" s="74">
        <v>34.42</v>
      </c>
      <c r="J601" s="74">
        <v>109.75</v>
      </c>
      <c r="K601" s="74">
        <v>29.15</v>
      </c>
      <c r="L601" s="74">
        <v>27.1</v>
      </c>
      <c r="M601" s="111"/>
      <c r="N601" s="74">
        <v>30.95</v>
      </c>
      <c r="O601" s="74">
        <v>27.45</v>
      </c>
      <c r="P601" s="74">
        <v>0</v>
      </c>
    </row>
    <row r="602" spans="1:16">
      <c r="A602" s="78">
        <v>0.59520833333318501</v>
      </c>
      <c r="B602" s="74">
        <v>19830</v>
      </c>
      <c r="C602" s="74">
        <v>40.14</v>
      </c>
      <c r="D602" s="111"/>
      <c r="E602" s="74">
        <v>34.81</v>
      </c>
      <c r="F602" s="74">
        <v>42.16</v>
      </c>
      <c r="G602" s="74">
        <v>375.7</v>
      </c>
      <c r="H602" s="74">
        <v>35.68</v>
      </c>
      <c r="I602" s="74">
        <v>34.450000000000003</v>
      </c>
      <c r="J602" s="74">
        <v>109.7</v>
      </c>
      <c r="K602" s="74">
        <v>29.1</v>
      </c>
      <c r="L602" s="74">
        <v>27.1</v>
      </c>
      <c r="M602" s="111"/>
      <c r="N602" s="74">
        <v>30.7</v>
      </c>
      <c r="O602" s="74">
        <v>27.3</v>
      </c>
      <c r="P602" s="74">
        <v>0</v>
      </c>
    </row>
    <row r="603" spans="1:16">
      <c r="A603" s="78">
        <v>0.59532407407392696</v>
      </c>
      <c r="B603" s="74">
        <v>19840</v>
      </c>
      <c r="C603" s="74">
        <v>40.04</v>
      </c>
      <c r="D603" s="111"/>
      <c r="E603" s="74">
        <v>34.82</v>
      </c>
      <c r="F603" s="74">
        <v>42.35</v>
      </c>
      <c r="G603" s="74">
        <v>375.2</v>
      </c>
      <c r="H603" s="74">
        <v>35.65</v>
      </c>
      <c r="I603" s="74">
        <v>34.479999999999997</v>
      </c>
      <c r="J603" s="74">
        <v>110.25</v>
      </c>
      <c r="K603" s="74">
        <v>29.1</v>
      </c>
      <c r="L603" s="74">
        <v>27.1</v>
      </c>
      <c r="M603" s="111"/>
      <c r="N603" s="74">
        <v>30.8</v>
      </c>
      <c r="O603" s="74">
        <v>27.35</v>
      </c>
      <c r="P603" s="74">
        <v>0</v>
      </c>
    </row>
    <row r="604" spans="1:16">
      <c r="A604" s="78">
        <v>0.59543981481466701</v>
      </c>
      <c r="B604" s="74">
        <v>19850</v>
      </c>
      <c r="C604" s="74">
        <v>40.090000000000003</v>
      </c>
      <c r="D604" s="111"/>
      <c r="E604" s="74">
        <v>34.81</v>
      </c>
      <c r="F604" s="74">
        <v>41.99</v>
      </c>
      <c r="G604" s="74">
        <v>372.9</v>
      </c>
      <c r="H604" s="74">
        <v>35.64</v>
      </c>
      <c r="I604" s="74">
        <v>34.43</v>
      </c>
      <c r="J604" s="74">
        <v>109.95</v>
      </c>
      <c r="K604" s="74">
        <v>29.15</v>
      </c>
      <c r="L604" s="74">
        <v>27.05</v>
      </c>
      <c r="M604" s="111"/>
      <c r="N604" s="74">
        <v>31</v>
      </c>
      <c r="O604" s="74">
        <v>27.35</v>
      </c>
      <c r="P604" s="74">
        <v>0</v>
      </c>
    </row>
    <row r="605" spans="1:16">
      <c r="A605" s="78">
        <v>0.59555555555540796</v>
      </c>
      <c r="B605" s="74">
        <v>19860</v>
      </c>
      <c r="C605" s="74">
        <v>40.25</v>
      </c>
      <c r="D605" s="111"/>
      <c r="E605" s="74">
        <v>34.83</v>
      </c>
      <c r="F605" s="74">
        <v>41.8</v>
      </c>
      <c r="G605" s="74">
        <v>373.5</v>
      </c>
      <c r="H605" s="74">
        <v>35.69</v>
      </c>
      <c r="I605" s="74">
        <v>34.409999999999997</v>
      </c>
      <c r="J605" s="74">
        <v>110.05</v>
      </c>
      <c r="K605" s="74">
        <v>29.1</v>
      </c>
      <c r="L605" s="74">
        <v>27.1</v>
      </c>
      <c r="M605" s="111"/>
      <c r="N605" s="74">
        <v>30.4</v>
      </c>
      <c r="O605" s="74">
        <v>27.35</v>
      </c>
      <c r="P605" s="74">
        <v>0</v>
      </c>
    </row>
    <row r="606" spans="1:16">
      <c r="A606" s="78">
        <v>0.59567129629614801</v>
      </c>
      <c r="B606" s="74">
        <v>19870</v>
      </c>
      <c r="C606" s="74">
        <v>40.130000000000003</v>
      </c>
      <c r="D606" s="111"/>
      <c r="E606" s="74">
        <v>34.81</v>
      </c>
      <c r="F606" s="74">
        <v>42.01</v>
      </c>
      <c r="G606" s="74">
        <v>372</v>
      </c>
      <c r="H606" s="74">
        <v>35.729999999999997</v>
      </c>
      <c r="I606" s="74">
        <v>34.42</v>
      </c>
      <c r="J606" s="74">
        <v>108.8</v>
      </c>
      <c r="K606" s="74">
        <v>28.9</v>
      </c>
      <c r="L606" s="74">
        <v>27.05</v>
      </c>
      <c r="M606" s="111"/>
      <c r="N606" s="74">
        <v>30.45</v>
      </c>
      <c r="O606" s="74">
        <v>27.05</v>
      </c>
      <c r="P606" s="74">
        <v>0</v>
      </c>
    </row>
    <row r="607" spans="1:16">
      <c r="A607" s="78">
        <v>0.59578703703688995</v>
      </c>
      <c r="B607" s="74">
        <v>19880</v>
      </c>
      <c r="C607" s="74">
        <v>40.1</v>
      </c>
      <c r="D607" s="111"/>
      <c r="E607" s="74">
        <v>34.82</v>
      </c>
      <c r="F607" s="74">
        <v>42.14</v>
      </c>
      <c r="G607" s="74">
        <v>373.9</v>
      </c>
      <c r="H607" s="74">
        <v>35.67</v>
      </c>
      <c r="I607" s="74">
        <v>34.46</v>
      </c>
      <c r="J607" s="74">
        <v>108.05</v>
      </c>
      <c r="K607" s="74">
        <v>28.8</v>
      </c>
      <c r="L607" s="74">
        <v>27.05</v>
      </c>
      <c r="M607" s="111"/>
      <c r="N607" s="74">
        <v>30.45</v>
      </c>
      <c r="O607" s="74">
        <v>26.8</v>
      </c>
      <c r="P607" s="74">
        <v>0</v>
      </c>
    </row>
    <row r="608" spans="1:16">
      <c r="A608" s="78">
        <v>0.59590277777762901</v>
      </c>
      <c r="B608" s="74">
        <v>19890</v>
      </c>
      <c r="C608" s="74">
        <v>40.04</v>
      </c>
      <c r="D608" s="111"/>
      <c r="E608" s="74">
        <v>34.82</v>
      </c>
      <c r="F608" s="74">
        <v>42.28</v>
      </c>
      <c r="G608" s="74">
        <v>374.7</v>
      </c>
      <c r="H608" s="74">
        <v>35.64</v>
      </c>
      <c r="I608" s="74">
        <v>34.479999999999997</v>
      </c>
      <c r="J608" s="74">
        <v>109.75</v>
      </c>
      <c r="K608" s="74">
        <v>28.6</v>
      </c>
      <c r="L608" s="74">
        <v>27.05</v>
      </c>
      <c r="M608" s="111"/>
      <c r="N608" s="74">
        <v>30.65</v>
      </c>
      <c r="O608" s="74">
        <v>26.75</v>
      </c>
      <c r="P608" s="74">
        <v>0</v>
      </c>
    </row>
    <row r="609" spans="1:16">
      <c r="A609" s="78">
        <v>0.59601851851837095</v>
      </c>
      <c r="B609" s="74">
        <v>19900</v>
      </c>
      <c r="C609" s="74">
        <v>39.99</v>
      </c>
      <c r="D609" s="111"/>
      <c r="E609" s="74">
        <v>34.81</v>
      </c>
      <c r="F609" s="74">
        <v>41.85</v>
      </c>
      <c r="G609" s="74">
        <v>373.6</v>
      </c>
      <c r="H609" s="74">
        <v>35.520000000000003</v>
      </c>
      <c r="I609" s="74">
        <v>34.46</v>
      </c>
      <c r="J609" s="74">
        <v>110.3</v>
      </c>
      <c r="K609" s="74">
        <v>28.5</v>
      </c>
      <c r="L609" s="74">
        <v>27</v>
      </c>
      <c r="M609" s="111"/>
      <c r="N609" s="74">
        <v>30.7</v>
      </c>
      <c r="O609" s="74">
        <v>26.75</v>
      </c>
      <c r="P609" s="74">
        <v>0</v>
      </c>
    </row>
    <row r="610" spans="1:16">
      <c r="A610" s="78">
        <v>0.59613425925911101</v>
      </c>
      <c r="B610" s="74">
        <v>19910</v>
      </c>
      <c r="C610" s="74">
        <v>40.03</v>
      </c>
      <c r="D610" s="111"/>
      <c r="E610" s="74">
        <v>34.82</v>
      </c>
      <c r="F610" s="74">
        <v>41.87</v>
      </c>
      <c r="G610" s="74">
        <v>376.4</v>
      </c>
      <c r="H610" s="74">
        <v>35.54</v>
      </c>
      <c r="I610" s="74">
        <v>34.409999999999997</v>
      </c>
      <c r="J610" s="74">
        <v>110.6</v>
      </c>
      <c r="K610" s="74">
        <v>28.55</v>
      </c>
      <c r="L610" s="74">
        <v>27</v>
      </c>
      <c r="M610" s="111"/>
      <c r="N610" s="74">
        <v>30.9</v>
      </c>
      <c r="O610" s="74">
        <v>26.75</v>
      </c>
      <c r="P610" s="74">
        <v>0</v>
      </c>
    </row>
    <row r="611" spans="1:16">
      <c r="A611" s="78">
        <v>0.59624999999985195</v>
      </c>
      <c r="B611" s="74">
        <v>19920</v>
      </c>
      <c r="C611" s="74">
        <v>40.020000000000003</v>
      </c>
      <c r="D611" s="111"/>
      <c r="E611" s="74">
        <v>34.81</v>
      </c>
      <c r="F611" s="74">
        <v>41.67</v>
      </c>
      <c r="G611" s="74">
        <v>375.3</v>
      </c>
      <c r="H611" s="74">
        <v>35.69</v>
      </c>
      <c r="I611" s="74">
        <v>34.380000000000003</v>
      </c>
      <c r="J611" s="74">
        <v>110.05</v>
      </c>
      <c r="K611" s="74">
        <v>28.55</v>
      </c>
      <c r="L611" s="74">
        <v>27</v>
      </c>
      <c r="M611" s="111"/>
      <c r="N611" s="74">
        <v>30.85</v>
      </c>
      <c r="O611" s="74">
        <v>26.5</v>
      </c>
      <c r="P611" s="74">
        <v>0</v>
      </c>
    </row>
    <row r="612" spans="1:16">
      <c r="A612" s="78">
        <v>0.59636574074059201</v>
      </c>
      <c r="B612" s="74">
        <v>19930</v>
      </c>
      <c r="C612" s="74">
        <v>40.130000000000003</v>
      </c>
      <c r="D612" s="111"/>
      <c r="E612" s="74">
        <v>34.799999999999997</v>
      </c>
      <c r="F612" s="74">
        <v>41.66</v>
      </c>
      <c r="G612" s="74">
        <v>375</v>
      </c>
      <c r="H612" s="74">
        <v>35.67</v>
      </c>
      <c r="I612" s="74">
        <v>34.4</v>
      </c>
      <c r="J612" s="74">
        <v>109.55</v>
      </c>
      <c r="K612" s="74">
        <v>28.55</v>
      </c>
      <c r="L612" s="74">
        <v>27</v>
      </c>
      <c r="M612" s="111"/>
      <c r="N612" s="74">
        <v>30.8</v>
      </c>
      <c r="O612" s="74">
        <v>26.65</v>
      </c>
      <c r="P612" s="74">
        <v>0</v>
      </c>
    </row>
    <row r="613" spans="1:16">
      <c r="A613" s="78">
        <v>0.59648148148133395</v>
      </c>
      <c r="B613" s="74">
        <v>19940</v>
      </c>
      <c r="C613" s="74">
        <v>40.11</v>
      </c>
      <c r="D613" s="111"/>
      <c r="E613" s="74">
        <v>34.82</v>
      </c>
      <c r="F613" s="74">
        <v>42.07</v>
      </c>
      <c r="G613" s="74">
        <v>376.6</v>
      </c>
      <c r="H613" s="74">
        <v>35.64</v>
      </c>
      <c r="I613" s="74">
        <v>34.409999999999997</v>
      </c>
      <c r="J613" s="74">
        <v>109.5</v>
      </c>
      <c r="K613" s="74">
        <v>28.5</v>
      </c>
      <c r="L613" s="74">
        <v>27</v>
      </c>
      <c r="M613" s="111"/>
      <c r="N613" s="74">
        <v>30.5</v>
      </c>
      <c r="O613" s="74">
        <v>26.8</v>
      </c>
      <c r="P613" s="74">
        <v>0</v>
      </c>
    </row>
    <row r="614" spans="1:16">
      <c r="A614" s="78">
        <v>0.59659722222207301</v>
      </c>
      <c r="B614" s="74">
        <v>19950</v>
      </c>
      <c r="C614" s="74">
        <v>40.119999999999997</v>
      </c>
      <c r="D614" s="111"/>
      <c r="E614" s="74">
        <v>34.83</v>
      </c>
      <c r="F614" s="74">
        <v>41.92</v>
      </c>
      <c r="G614" s="74">
        <v>374.9</v>
      </c>
      <c r="H614" s="74">
        <v>35.58</v>
      </c>
      <c r="I614" s="74">
        <v>34.4</v>
      </c>
      <c r="J614" s="74">
        <v>108.95</v>
      </c>
      <c r="K614" s="74">
        <v>28.5</v>
      </c>
      <c r="L614" s="74">
        <v>27</v>
      </c>
      <c r="M614" s="111"/>
      <c r="N614" s="74">
        <v>30.9</v>
      </c>
      <c r="O614" s="74">
        <v>26.8</v>
      </c>
      <c r="P614" s="74">
        <v>0</v>
      </c>
    </row>
    <row r="615" spans="1:16">
      <c r="A615" s="78">
        <v>0.59671296296281495</v>
      </c>
      <c r="B615" s="74">
        <v>19960</v>
      </c>
      <c r="C615" s="74">
        <v>40.14</v>
      </c>
      <c r="D615" s="111"/>
      <c r="E615" s="74">
        <v>34.78</v>
      </c>
      <c r="F615" s="74">
        <v>41.83</v>
      </c>
      <c r="G615" s="74">
        <v>374.7</v>
      </c>
      <c r="H615" s="74">
        <v>35.51</v>
      </c>
      <c r="I615" s="74">
        <v>34.39</v>
      </c>
      <c r="J615" s="74">
        <v>107.9</v>
      </c>
      <c r="K615" s="74">
        <v>28.4</v>
      </c>
      <c r="L615" s="74">
        <v>27</v>
      </c>
      <c r="M615" s="111"/>
      <c r="N615" s="74">
        <v>31.05</v>
      </c>
      <c r="O615" s="74">
        <v>26.65</v>
      </c>
      <c r="P615" s="74">
        <v>0</v>
      </c>
    </row>
    <row r="616" spans="1:16">
      <c r="A616" s="78">
        <v>0.59682870370355501</v>
      </c>
      <c r="B616" s="74">
        <v>19970</v>
      </c>
      <c r="C616" s="74">
        <v>39.68</v>
      </c>
      <c r="D616" s="111"/>
      <c r="E616" s="74">
        <v>34.78</v>
      </c>
      <c r="F616" s="74">
        <v>42</v>
      </c>
      <c r="G616" s="74">
        <v>376.2</v>
      </c>
      <c r="H616" s="74">
        <v>35.54</v>
      </c>
      <c r="I616" s="74">
        <v>34.39</v>
      </c>
      <c r="J616" s="74">
        <v>106.9</v>
      </c>
      <c r="K616" s="74">
        <v>28.3</v>
      </c>
      <c r="L616" s="74">
        <v>27</v>
      </c>
      <c r="M616" s="111"/>
      <c r="N616" s="74">
        <v>31</v>
      </c>
      <c r="O616" s="74">
        <v>26.7</v>
      </c>
      <c r="P616" s="74">
        <v>0</v>
      </c>
    </row>
    <row r="617" spans="1:16">
      <c r="A617" s="78">
        <v>0.59694444444429595</v>
      </c>
      <c r="B617" s="74">
        <v>19980</v>
      </c>
      <c r="C617" s="74">
        <v>39.6</v>
      </c>
      <c r="D617" s="111"/>
      <c r="E617" s="74">
        <v>34.770000000000003</v>
      </c>
      <c r="F617" s="74">
        <v>42</v>
      </c>
      <c r="G617" s="74">
        <v>377.4</v>
      </c>
      <c r="H617" s="74">
        <v>35.549999999999997</v>
      </c>
      <c r="I617" s="74">
        <v>34.44</v>
      </c>
      <c r="J617" s="74">
        <v>107.35</v>
      </c>
      <c r="K617" s="74">
        <v>28.25</v>
      </c>
      <c r="L617" s="74">
        <v>27</v>
      </c>
      <c r="M617" s="111"/>
      <c r="N617" s="74">
        <v>30.9</v>
      </c>
      <c r="O617" s="74">
        <v>26.7</v>
      </c>
      <c r="P617" s="74">
        <v>0</v>
      </c>
    </row>
    <row r="618" spans="1:16">
      <c r="A618" s="78">
        <v>0.59706018518503601</v>
      </c>
      <c r="B618" s="74">
        <v>19990</v>
      </c>
      <c r="C618" s="74">
        <v>39.53</v>
      </c>
      <c r="D618" s="111"/>
      <c r="E618" s="74">
        <v>34.770000000000003</v>
      </c>
      <c r="F618" s="74">
        <v>41.98</v>
      </c>
      <c r="G618" s="74">
        <v>377.1</v>
      </c>
      <c r="H618" s="74">
        <v>35.54</v>
      </c>
      <c r="I618" s="74">
        <v>34.44</v>
      </c>
      <c r="J618" s="74">
        <v>105.35</v>
      </c>
      <c r="K618" s="74">
        <v>28.15</v>
      </c>
      <c r="L618" s="74">
        <v>27</v>
      </c>
      <c r="M618" s="111"/>
      <c r="N618" s="74">
        <v>30.8</v>
      </c>
      <c r="O618" s="74">
        <v>26.75</v>
      </c>
      <c r="P618" s="74">
        <v>0</v>
      </c>
    </row>
    <row r="619" spans="1:16">
      <c r="A619" s="78">
        <v>0.59717592592577795</v>
      </c>
      <c r="B619" s="74">
        <v>20000</v>
      </c>
      <c r="C619" s="74">
        <v>39.450000000000003</v>
      </c>
      <c r="D619" s="111"/>
      <c r="E619" s="74">
        <v>34.78</v>
      </c>
      <c r="F619" s="74">
        <v>41.84</v>
      </c>
      <c r="G619" s="74">
        <v>376.8</v>
      </c>
      <c r="H619" s="74">
        <v>35.549999999999997</v>
      </c>
      <c r="I619" s="74">
        <v>34.42</v>
      </c>
      <c r="J619" s="74">
        <v>106.55</v>
      </c>
      <c r="K619" s="74">
        <v>28.1</v>
      </c>
      <c r="L619" s="74">
        <v>27</v>
      </c>
      <c r="M619" s="111"/>
      <c r="N619" s="74">
        <v>30.6</v>
      </c>
      <c r="O619" s="74">
        <v>26.65</v>
      </c>
      <c r="P619" s="74">
        <v>0</v>
      </c>
    </row>
    <row r="620" spans="1:16">
      <c r="A620" s="78">
        <v>0.59729166666651701</v>
      </c>
      <c r="B620" s="74">
        <v>20010</v>
      </c>
      <c r="C620" s="74">
        <v>39.4</v>
      </c>
      <c r="D620" s="111"/>
      <c r="E620" s="74">
        <v>34.79</v>
      </c>
      <c r="F620" s="74">
        <v>41.98</v>
      </c>
      <c r="G620" s="74">
        <v>376.3</v>
      </c>
      <c r="H620" s="74">
        <v>35.64</v>
      </c>
      <c r="I620" s="74">
        <v>34.450000000000003</v>
      </c>
      <c r="J620" s="74">
        <v>106.65</v>
      </c>
      <c r="K620" s="74">
        <v>28</v>
      </c>
      <c r="L620" s="74">
        <v>27</v>
      </c>
      <c r="M620" s="111"/>
      <c r="N620" s="74">
        <v>30.9</v>
      </c>
      <c r="O620" s="74">
        <v>26.6</v>
      </c>
      <c r="P620" s="74">
        <v>0</v>
      </c>
    </row>
    <row r="621" spans="1:16">
      <c r="A621" s="78">
        <v>0.59740740740725895</v>
      </c>
      <c r="B621" s="74">
        <v>20020</v>
      </c>
      <c r="C621" s="74">
        <v>39.299999999999997</v>
      </c>
      <c r="D621" s="111"/>
      <c r="E621" s="74">
        <v>34.74</v>
      </c>
      <c r="F621" s="74">
        <v>41.93</v>
      </c>
      <c r="G621" s="74">
        <v>375.4</v>
      </c>
      <c r="H621" s="74">
        <v>35.69</v>
      </c>
      <c r="I621" s="74">
        <v>34.44</v>
      </c>
      <c r="J621" s="74">
        <v>105.5</v>
      </c>
      <c r="K621" s="74">
        <v>27.95</v>
      </c>
      <c r="L621" s="74">
        <v>27</v>
      </c>
      <c r="M621" s="111"/>
      <c r="N621" s="74">
        <v>30.45</v>
      </c>
      <c r="O621" s="74">
        <v>26.6</v>
      </c>
      <c r="P621" s="74">
        <v>0</v>
      </c>
    </row>
    <row r="622" spans="1:16">
      <c r="A622" s="78">
        <v>0.59752314814799901</v>
      </c>
      <c r="B622" s="74">
        <v>20030</v>
      </c>
      <c r="C622" s="74">
        <v>39.21</v>
      </c>
      <c r="D622" s="111"/>
      <c r="E622" s="74">
        <v>34.74</v>
      </c>
      <c r="F622" s="74">
        <v>41.99</v>
      </c>
      <c r="G622" s="74">
        <v>376.1</v>
      </c>
      <c r="H622" s="74">
        <v>35.67</v>
      </c>
      <c r="I622" s="74">
        <v>34.43</v>
      </c>
      <c r="J622" s="74">
        <v>108</v>
      </c>
      <c r="K622" s="74">
        <v>27.9</v>
      </c>
      <c r="L622" s="74">
        <v>27</v>
      </c>
      <c r="M622" s="111"/>
      <c r="N622" s="74">
        <v>30.85</v>
      </c>
      <c r="O622" s="74">
        <v>26.55</v>
      </c>
      <c r="P622" s="74">
        <v>0</v>
      </c>
    </row>
    <row r="623" spans="1:16">
      <c r="A623" s="78">
        <v>0.59763888888873995</v>
      </c>
      <c r="B623" s="74">
        <v>20040</v>
      </c>
      <c r="C623" s="74">
        <v>39.15</v>
      </c>
      <c r="D623" s="111"/>
      <c r="E623" s="74">
        <v>34.74</v>
      </c>
      <c r="F623" s="74">
        <v>41.71</v>
      </c>
      <c r="G623" s="74">
        <v>374.5</v>
      </c>
      <c r="H623" s="74">
        <v>35.68</v>
      </c>
      <c r="I623" s="74">
        <v>34.39</v>
      </c>
      <c r="J623" s="74">
        <v>106.35</v>
      </c>
      <c r="K623" s="74">
        <v>27.85</v>
      </c>
      <c r="L623" s="74">
        <v>27</v>
      </c>
      <c r="M623" s="111"/>
      <c r="N623" s="74">
        <v>30.95</v>
      </c>
      <c r="O623" s="74">
        <v>26.5</v>
      </c>
      <c r="P623" s="74">
        <v>0</v>
      </c>
    </row>
    <row r="624" spans="1:16">
      <c r="A624" s="78">
        <v>0.59775462962948001</v>
      </c>
      <c r="B624" s="74">
        <v>20050</v>
      </c>
      <c r="C624" s="74">
        <v>39.07</v>
      </c>
      <c r="D624" s="111"/>
      <c r="E624" s="74">
        <v>34.74</v>
      </c>
      <c r="F624" s="74">
        <v>41.8</v>
      </c>
      <c r="G624" s="74">
        <v>375.9</v>
      </c>
      <c r="H624" s="74">
        <v>35.6</v>
      </c>
      <c r="I624" s="74">
        <v>34.4</v>
      </c>
      <c r="J624" s="74">
        <v>108.15</v>
      </c>
      <c r="K624" s="74">
        <v>27.8</v>
      </c>
      <c r="L624" s="74">
        <v>27</v>
      </c>
      <c r="M624" s="111"/>
      <c r="N624" s="74">
        <v>30.85</v>
      </c>
      <c r="O624" s="74">
        <v>26.6</v>
      </c>
      <c r="P624" s="74">
        <v>0</v>
      </c>
    </row>
    <row r="625" spans="1:16">
      <c r="A625" s="78">
        <v>0.59787037037022195</v>
      </c>
      <c r="B625" s="74">
        <v>20060</v>
      </c>
      <c r="C625" s="74">
        <v>39.04</v>
      </c>
      <c r="D625" s="111"/>
      <c r="E625" s="74">
        <v>34.74</v>
      </c>
      <c r="F625" s="74">
        <v>41.9</v>
      </c>
      <c r="G625" s="74">
        <v>376.7</v>
      </c>
      <c r="H625" s="74">
        <v>35.6</v>
      </c>
      <c r="I625" s="74">
        <v>34.42</v>
      </c>
      <c r="J625" s="74">
        <v>108.3</v>
      </c>
      <c r="K625" s="74">
        <v>27.75</v>
      </c>
      <c r="L625" s="74">
        <v>27</v>
      </c>
      <c r="M625" s="111"/>
      <c r="N625" s="74">
        <v>30.9</v>
      </c>
      <c r="O625" s="74">
        <v>26.65</v>
      </c>
      <c r="P625" s="74">
        <v>0</v>
      </c>
    </row>
    <row r="626" spans="1:16">
      <c r="A626" s="78">
        <v>0.59798611111096101</v>
      </c>
      <c r="B626" s="74">
        <v>20070</v>
      </c>
      <c r="C626" s="74">
        <v>38.96</v>
      </c>
      <c r="D626" s="111"/>
      <c r="E626" s="74">
        <v>34.75</v>
      </c>
      <c r="F626" s="74">
        <v>41.98</v>
      </c>
      <c r="G626" s="74">
        <v>378.1</v>
      </c>
      <c r="H626" s="74">
        <v>35.61</v>
      </c>
      <c r="I626" s="74">
        <v>34.44</v>
      </c>
      <c r="J626" s="74">
        <v>108.75</v>
      </c>
      <c r="K626" s="74">
        <v>28.05</v>
      </c>
      <c r="L626" s="74">
        <v>27.05</v>
      </c>
      <c r="M626" s="111"/>
      <c r="N626" s="74">
        <v>30.7</v>
      </c>
      <c r="O626" s="74">
        <v>26.8</v>
      </c>
      <c r="P626" s="74">
        <v>0</v>
      </c>
    </row>
    <row r="627" spans="1:16">
      <c r="A627" s="78">
        <v>0.59810185185170295</v>
      </c>
      <c r="B627" s="74">
        <v>20080</v>
      </c>
      <c r="C627" s="74">
        <v>38.86</v>
      </c>
      <c r="D627" s="111"/>
      <c r="E627" s="74">
        <v>34.729999999999997</v>
      </c>
      <c r="F627" s="74">
        <v>41.99</v>
      </c>
      <c r="G627" s="74">
        <v>376.5</v>
      </c>
      <c r="H627" s="74">
        <v>35.58</v>
      </c>
      <c r="I627" s="74">
        <v>34.409999999999997</v>
      </c>
      <c r="J627" s="74">
        <v>108.8</v>
      </c>
      <c r="K627" s="74">
        <v>28.25</v>
      </c>
      <c r="L627" s="74">
        <v>27.05</v>
      </c>
      <c r="M627" s="111"/>
      <c r="N627" s="74">
        <v>30.65</v>
      </c>
      <c r="O627" s="74">
        <v>26.85</v>
      </c>
      <c r="P627" s="74">
        <v>0</v>
      </c>
    </row>
    <row r="628" spans="1:16">
      <c r="A628" s="78">
        <v>0.598217592592443</v>
      </c>
      <c r="B628" s="74">
        <v>20090</v>
      </c>
      <c r="C628" s="74">
        <v>38.81</v>
      </c>
      <c r="D628" s="111"/>
      <c r="E628" s="74">
        <v>34.74</v>
      </c>
      <c r="F628" s="74">
        <v>41.7</v>
      </c>
      <c r="G628" s="74">
        <v>378.3</v>
      </c>
      <c r="H628" s="74">
        <v>35.53</v>
      </c>
      <c r="I628" s="74">
        <v>34.380000000000003</v>
      </c>
      <c r="J628" s="74">
        <v>108.7</v>
      </c>
      <c r="K628" s="74">
        <v>28.4</v>
      </c>
      <c r="L628" s="74">
        <v>27.05</v>
      </c>
      <c r="M628" s="111"/>
      <c r="N628" s="74">
        <v>30.65</v>
      </c>
      <c r="O628" s="74">
        <v>26.95</v>
      </c>
      <c r="P628" s="74">
        <v>0</v>
      </c>
    </row>
    <row r="629" spans="1:16">
      <c r="A629" s="78">
        <v>0.59833333333318395</v>
      </c>
      <c r="B629" s="74">
        <v>20100</v>
      </c>
      <c r="C629" s="74">
        <v>38.729999999999997</v>
      </c>
      <c r="D629" s="111"/>
      <c r="E629" s="74">
        <v>34.74</v>
      </c>
      <c r="F629" s="74">
        <v>41.53</v>
      </c>
      <c r="G629" s="74">
        <v>376.5</v>
      </c>
      <c r="H629" s="74">
        <v>35.549999999999997</v>
      </c>
      <c r="I629" s="74">
        <v>34.36</v>
      </c>
      <c r="J629" s="74">
        <v>107.95</v>
      </c>
      <c r="K629" s="74">
        <v>28.45</v>
      </c>
      <c r="L629" s="74">
        <v>27.05</v>
      </c>
      <c r="M629" s="111"/>
      <c r="N629" s="74">
        <v>30.8</v>
      </c>
      <c r="O629" s="74">
        <v>27.2</v>
      </c>
      <c r="P629" s="74">
        <v>0</v>
      </c>
    </row>
    <row r="630" spans="1:16">
      <c r="A630" s="78">
        <v>0.598449074073924</v>
      </c>
      <c r="B630" s="74">
        <v>20110</v>
      </c>
      <c r="C630" s="74">
        <v>38.74</v>
      </c>
      <c r="D630" s="111"/>
      <c r="E630" s="74">
        <v>34.729999999999997</v>
      </c>
      <c r="F630" s="74">
        <v>41.71</v>
      </c>
      <c r="G630" s="74">
        <v>374.6</v>
      </c>
      <c r="H630" s="74">
        <v>35.520000000000003</v>
      </c>
      <c r="I630" s="74">
        <v>34.39</v>
      </c>
      <c r="J630" s="74">
        <v>108.75</v>
      </c>
      <c r="K630" s="74">
        <v>28.45</v>
      </c>
      <c r="L630" s="74">
        <v>27.05</v>
      </c>
      <c r="M630" s="111"/>
      <c r="N630" s="74">
        <v>30.75</v>
      </c>
      <c r="O630" s="74">
        <v>27.05</v>
      </c>
      <c r="P630" s="74">
        <v>0</v>
      </c>
    </row>
    <row r="631" spans="1:16">
      <c r="A631" s="78">
        <v>0.59856481481466595</v>
      </c>
      <c r="B631" s="74">
        <v>20120</v>
      </c>
      <c r="C631" s="74">
        <v>38.869999999999997</v>
      </c>
      <c r="D631" s="111"/>
      <c r="E631" s="74">
        <v>34.729999999999997</v>
      </c>
      <c r="F631" s="74">
        <v>42.11</v>
      </c>
      <c r="G631" s="74">
        <v>375.1</v>
      </c>
      <c r="H631" s="74">
        <v>35.57</v>
      </c>
      <c r="I631" s="74">
        <v>34.42</v>
      </c>
      <c r="J631" s="74">
        <v>109.6</v>
      </c>
      <c r="K631" s="74">
        <v>28.4</v>
      </c>
      <c r="L631" s="74">
        <v>27.05</v>
      </c>
      <c r="M631" s="111"/>
      <c r="N631" s="74">
        <v>30.55</v>
      </c>
      <c r="O631" s="74">
        <v>27.05</v>
      </c>
      <c r="P631" s="74">
        <v>0</v>
      </c>
    </row>
    <row r="632" spans="1:16">
      <c r="A632" s="78">
        <v>0.598680555555405</v>
      </c>
      <c r="B632" s="74">
        <v>20130</v>
      </c>
      <c r="C632" s="74">
        <v>38.96</v>
      </c>
      <c r="D632" s="111"/>
      <c r="E632" s="74">
        <v>34.72</v>
      </c>
      <c r="F632" s="74">
        <v>41.7</v>
      </c>
      <c r="G632" s="74">
        <v>374</v>
      </c>
      <c r="H632" s="74">
        <v>35.5</v>
      </c>
      <c r="I632" s="74">
        <v>34.42</v>
      </c>
      <c r="J632" s="74">
        <v>109.45</v>
      </c>
      <c r="K632" s="74">
        <v>28.35</v>
      </c>
      <c r="L632" s="74">
        <v>27.05</v>
      </c>
      <c r="M632" s="111"/>
      <c r="N632" s="74">
        <v>30.75</v>
      </c>
      <c r="O632" s="74">
        <v>27.35</v>
      </c>
      <c r="P632" s="74">
        <v>0</v>
      </c>
    </row>
    <row r="633" spans="1:16">
      <c r="A633" s="78">
        <v>0.59879629629614695</v>
      </c>
      <c r="B633" s="74">
        <v>20140</v>
      </c>
      <c r="C633" s="74">
        <v>38.99</v>
      </c>
      <c r="D633" s="111"/>
      <c r="E633" s="74">
        <v>34.74</v>
      </c>
      <c r="F633" s="74">
        <v>41.84</v>
      </c>
      <c r="G633" s="74">
        <v>374.7</v>
      </c>
      <c r="H633" s="74">
        <v>35.479999999999997</v>
      </c>
      <c r="I633" s="74">
        <v>34.44</v>
      </c>
      <c r="J633" s="74">
        <v>108.95</v>
      </c>
      <c r="K633" s="74">
        <v>28.3</v>
      </c>
      <c r="L633" s="74">
        <v>27.05</v>
      </c>
      <c r="M633" s="111"/>
      <c r="N633" s="74">
        <v>30.6</v>
      </c>
      <c r="O633" s="74">
        <v>27.25</v>
      </c>
      <c r="P633" s="74">
        <v>0</v>
      </c>
    </row>
    <row r="634" spans="1:16">
      <c r="A634" s="78">
        <v>0.598912037036887</v>
      </c>
      <c r="B634" s="74">
        <v>20150</v>
      </c>
      <c r="C634" s="74">
        <v>39.1</v>
      </c>
      <c r="D634" s="111"/>
      <c r="E634" s="74">
        <v>34.729999999999997</v>
      </c>
      <c r="F634" s="74">
        <v>41.97</v>
      </c>
      <c r="G634" s="74">
        <v>376.5</v>
      </c>
      <c r="H634" s="74">
        <v>35.450000000000003</v>
      </c>
      <c r="I634" s="74">
        <v>34.46</v>
      </c>
      <c r="J634" s="74">
        <v>108.6</v>
      </c>
      <c r="K634" s="74">
        <v>28.4</v>
      </c>
      <c r="L634" s="74">
        <v>27.05</v>
      </c>
      <c r="M634" s="111"/>
      <c r="N634" s="74">
        <v>30.5</v>
      </c>
      <c r="O634" s="74">
        <v>27.25</v>
      </c>
      <c r="P634" s="74">
        <v>0</v>
      </c>
    </row>
    <row r="635" spans="1:16">
      <c r="A635" s="78">
        <v>0.59902777777762795</v>
      </c>
      <c r="B635" s="74">
        <v>20160</v>
      </c>
      <c r="C635" s="74">
        <v>39.18</v>
      </c>
      <c r="D635" s="111"/>
      <c r="E635" s="74">
        <v>34.729999999999997</v>
      </c>
      <c r="F635" s="74">
        <v>42.2</v>
      </c>
      <c r="G635" s="74">
        <v>376.6</v>
      </c>
      <c r="H635" s="74">
        <v>35.61</v>
      </c>
      <c r="I635" s="74">
        <v>34.49</v>
      </c>
      <c r="J635" s="74">
        <v>109.5</v>
      </c>
      <c r="K635" s="74">
        <v>28.5</v>
      </c>
      <c r="L635" s="74">
        <v>27.05</v>
      </c>
      <c r="M635" s="111"/>
      <c r="N635" s="74">
        <v>30.5</v>
      </c>
      <c r="O635" s="74">
        <v>27.15</v>
      </c>
      <c r="P635" s="74">
        <v>0</v>
      </c>
    </row>
    <row r="636" spans="1:16">
      <c r="A636" s="78">
        <v>0.599143518518368</v>
      </c>
      <c r="B636" s="74">
        <v>20170</v>
      </c>
      <c r="C636" s="74">
        <v>39.18</v>
      </c>
      <c r="D636" s="111"/>
      <c r="E636" s="74">
        <v>34.729999999999997</v>
      </c>
      <c r="F636" s="74">
        <v>41.86</v>
      </c>
      <c r="G636" s="74">
        <v>375.2</v>
      </c>
      <c r="H636" s="74">
        <v>35.57</v>
      </c>
      <c r="I636" s="74">
        <v>34.46</v>
      </c>
      <c r="J636" s="74">
        <v>109.55</v>
      </c>
      <c r="K636" s="74">
        <v>28.5</v>
      </c>
      <c r="L636" s="74">
        <v>27.05</v>
      </c>
      <c r="M636" s="111"/>
      <c r="N636" s="74">
        <v>30.55</v>
      </c>
      <c r="O636" s="74">
        <v>27</v>
      </c>
      <c r="P636" s="74">
        <v>0</v>
      </c>
    </row>
    <row r="637" spans="1:16">
      <c r="A637" s="78">
        <v>0.59925925925911006</v>
      </c>
      <c r="B637" s="74">
        <v>20180</v>
      </c>
      <c r="C637" s="74">
        <v>39.200000000000003</v>
      </c>
      <c r="D637" s="111"/>
      <c r="E637" s="74">
        <v>34.72</v>
      </c>
      <c r="F637" s="74">
        <v>42.14</v>
      </c>
      <c r="G637" s="74">
        <v>375.6</v>
      </c>
      <c r="H637" s="74">
        <v>35.54</v>
      </c>
      <c r="I637" s="74">
        <v>34.47</v>
      </c>
      <c r="J637" s="74">
        <v>109.6</v>
      </c>
      <c r="K637" s="74">
        <v>28.5</v>
      </c>
      <c r="L637" s="74">
        <v>27.05</v>
      </c>
      <c r="M637" s="111"/>
      <c r="N637" s="74">
        <v>30.35</v>
      </c>
      <c r="O637" s="74">
        <v>27.15</v>
      </c>
      <c r="P637" s="74">
        <v>0</v>
      </c>
    </row>
    <row r="638" spans="1:16">
      <c r="A638" s="78">
        <v>0.599374999999849</v>
      </c>
      <c r="B638" s="74">
        <v>20190</v>
      </c>
      <c r="C638" s="74">
        <v>39.28</v>
      </c>
      <c r="D638" s="111"/>
      <c r="E638" s="74">
        <v>34.729999999999997</v>
      </c>
      <c r="F638" s="74">
        <v>41.99</v>
      </c>
      <c r="G638" s="74">
        <v>373.5</v>
      </c>
      <c r="H638" s="74">
        <v>35.53</v>
      </c>
      <c r="I638" s="74">
        <v>34.450000000000003</v>
      </c>
      <c r="J638" s="74">
        <v>109.65</v>
      </c>
      <c r="K638" s="74">
        <v>28.55</v>
      </c>
      <c r="L638" s="74">
        <v>27.05</v>
      </c>
      <c r="M638" s="111"/>
      <c r="N638" s="74">
        <v>30.75</v>
      </c>
      <c r="O638" s="74">
        <v>27.05</v>
      </c>
      <c r="P638" s="74">
        <v>0</v>
      </c>
    </row>
    <row r="639" spans="1:16">
      <c r="A639" s="78">
        <v>0.59949074074058994</v>
      </c>
      <c r="B639" s="74">
        <v>20200</v>
      </c>
      <c r="C639" s="74">
        <v>39.35</v>
      </c>
      <c r="D639" s="111"/>
      <c r="E639" s="74">
        <v>34.71</v>
      </c>
      <c r="F639" s="74">
        <v>42.24</v>
      </c>
      <c r="G639" s="74">
        <v>375.5</v>
      </c>
      <c r="H639" s="74">
        <v>35.520000000000003</v>
      </c>
      <c r="I639" s="74">
        <v>34.46</v>
      </c>
      <c r="J639" s="74">
        <v>108.95</v>
      </c>
      <c r="K639" s="74">
        <v>28.55</v>
      </c>
      <c r="L639" s="74">
        <v>27.05</v>
      </c>
      <c r="M639" s="111"/>
      <c r="N639" s="74">
        <v>30.65</v>
      </c>
      <c r="O639" s="74">
        <v>27</v>
      </c>
      <c r="P639" s="74">
        <v>0</v>
      </c>
    </row>
    <row r="640" spans="1:16">
      <c r="A640" s="78">
        <v>0.599606481481332</v>
      </c>
      <c r="B640" s="74">
        <v>20210</v>
      </c>
      <c r="C640" s="74">
        <v>39.4</v>
      </c>
      <c r="D640" s="111"/>
      <c r="E640" s="74">
        <v>34.71</v>
      </c>
      <c r="F640" s="74">
        <v>42.17</v>
      </c>
      <c r="G640" s="74">
        <v>373.1</v>
      </c>
      <c r="H640" s="74">
        <v>35.5</v>
      </c>
      <c r="I640" s="74">
        <v>34.479999999999997</v>
      </c>
      <c r="J640" s="74">
        <v>109.9</v>
      </c>
      <c r="K640" s="74">
        <v>28.6</v>
      </c>
      <c r="L640" s="74">
        <v>27.05</v>
      </c>
      <c r="M640" s="111"/>
      <c r="N640" s="74">
        <v>30.6</v>
      </c>
      <c r="O640" s="74">
        <v>27</v>
      </c>
      <c r="P640" s="74">
        <v>0</v>
      </c>
    </row>
    <row r="641" spans="1:16">
      <c r="A641" s="78">
        <v>0.59972222222207106</v>
      </c>
      <c r="B641" s="74">
        <v>20220</v>
      </c>
      <c r="C641" s="74">
        <v>39.24</v>
      </c>
      <c r="D641" s="111"/>
      <c r="E641" s="74">
        <v>34.700000000000003</v>
      </c>
      <c r="F641" s="74">
        <v>42.04</v>
      </c>
      <c r="G641" s="74">
        <v>374.8</v>
      </c>
      <c r="H641" s="74">
        <v>35.479999999999997</v>
      </c>
      <c r="I641" s="74">
        <v>34.49</v>
      </c>
      <c r="J641" s="74">
        <v>109.15</v>
      </c>
      <c r="K641" s="74">
        <v>28.6</v>
      </c>
      <c r="L641" s="74">
        <v>27.05</v>
      </c>
      <c r="M641" s="111"/>
      <c r="N641" s="74">
        <v>30.7</v>
      </c>
      <c r="O641" s="74">
        <v>27.05</v>
      </c>
      <c r="P641" s="74">
        <v>0</v>
      </c>
    </row>
    <row r="642" spans="1:16">
      <c r="A642" s="78">
        <v>0.599837962962813</v>
      </c>
      <c r="B642" s="74">
        <v>20230</v>
      </c>
      <c r="C642" s="74">
        <v>39.380000000000003</v>
      </c>
      <c r="D642" s="111"/>
      <c r="E642" s="74">
        <v>34.71</v>
      </c>
      <c r="F642" s="74">
        <v>42.15</v>
      </c>
      <c r="G642" s="74">
        <v>375.7</v>
      </c>
      <c r="H642" s="74">
        <v>35.49</v>
      </c>
      <c r="I642" s="74">
        <v>34.5</v>
      </c>
      <c r="J642" s="74">
        <v>108.75</v>
      </c>
      <c r="K642" s="74">
        <v>28.6</v>
      </c>
      <c r="L642" s="74">
        <v>27.05</v>
      </c>
      <c r="M642" s="111"/>
      <c r="N642" s="74">
        <v>30.45</v>
      </c>
      <c r="O642" s="74">
        <v>27</v>
      </c>
      <c r="P642" s="74">
        <v>0</v>
      </c>
    </row>
    <row r="643" spans="1:16">
      <c r="A643" s="78">
        <v>0.59995370370355305</v>
      </c>
      <c r="B643" s="74">
        <v>20240</v>
      </c>
      <c r="C643" s="74">
        <v>39.47</v>
      </c>
      <c r="D643" s="111"/>
      <c r="E643" s="74">
        <v>34.700000000000003</v>
      </c>
      <c r="F643" s="74">
        <v>42.32</v>
      </c>
      <c r="G643" s="74">
        <v>376.9</v>
      </c>
      <c r="H643" s="74">
        <v>35.520000000000003</v>
      </c>
      <c r="I643" s="74">
        <v>34.520000000000003</v>
      </c>
      <c r="J643" s="74">
        <v>108.65</v>
      </c>
      <c r="K643" s="74">
        <v>28.65</v>
      </c>
      <c r="L643" s="74">
        <v>27.05</v>
      </c>
      <c r="M643" s="111"/>
      <c r="N643" s="74">
        <v>30.6</v>
      </c>
      <c r="O643" s="74">
        <v>27.1</v>
      </c>
      <c r="P643" s="74">
        <v>0</v>
      </c>
    </row>
    <row r="644" spans="1:16">
      <c r="A644" s="78">
        <v>0.600069444444294</v>
      </c>
      <c r="B644" s="74">
        <v>20250</v>
      </c>
      <c r="C644" s="74">
        <v>39.520000000000003</v>
      </c>
      <c r="D644" s="111"/>
      <c r="E644" s="74">
        <v>34.71</v>
      </c>
      <c r="F644" s="74">
        <v>42.07</v>
      </c>
      <c r="G644" s="74">
        <v>373.1</v>
      </c>
      <c r="H644" s="74">
        <v>35.520000000000003</v>
      </c>
      <c r="I644" s="74">
        <v>34.51</v>
      </c>
      <c r="J644" s="74">
        <v>109.1</v>
      </c>
      <c r="K644" s="74">
        <v>28.7</v>
      </c>
      <c r="L644" s="74">
        <v>27.05</v>
      </c>
      <c r="M644" s="111"/>
      <c r="N644" s="74">
        <v>30.75</v>
      </c>
      <c r="O644" s="74">
        <v>27</v>
      </c>
      <c r="P644" s="74">
        <v>0</v>
      </c>
    </row>
    <row r="645" spans="1:16">
      <c r="A645" s="78">
        <v>0.60018518518503405</v>
      </c>
      <c r="B645" s="74">
        <v>20260</v>
      </c>
      <c r="C645" s="74">
        <v>39.4</v>
      </c>
      <c r="D645" s="111"/>
      <c r="E645" s="74">
        <v>34.72</v>
      </c>
      <c r="F645" s="74">
        <v>42.07</v>
      </c>
      <c r="G645" s="74">
        <v>374.7</v>
      </c>
      <c r="H645" s="74">
        <v>35.549999999999997</v>
      </c>
      <c r="I645" s="74">
        <v>34.5</v>
      </c>
      <c r="J645" s="74">
        <v>109.05</v>
      </c>
      <c r="K645" s="74">
        <v>28.7</v>
      </c>
      <c r="L645" s="74">
        <v>27.05</v>
      </c>
      <c r="M645" s="111"/>
      <c r="N645" s="74">
        <v>30.7</v>
      </c>
      <c r="O645" s="74">
        <v>26.9</v>
      </c>
      <c r="P645" s="74">
        <v>0</v>
      </c>
    </row>
    <row r="646" spans="1:16">
      <c r="A646" s="78">
        <v>0.600300925925775</v>
      </c>
      <c r="B646" s="74">
        <v>20270</v>
      </c>
      <c r="C646" s="74">
        <v>39.57</v>
      </c>
      <c r="D646" s="111"/>
      <c r="E646" s="74">
        <v>34.71</v>
      </c>
      <c r="F646" s="74">
        <v>41.97</v>
      </c>
      <c r="G646" s="74">
        <v>377.6</v>
      </c>
      <c r="H646" s="74">
        <v>35.54</v>
      </c>
      <c r="I646" s="74">
        <v>34.49</v>
      </c>
      <c r="J646" s="74">
        <v>108.9</v>
      </c>
      <c r="K646" s="74">
        <v>28.65</v>
      </c>
      <c r="L646" s="74">
        <v>27.05</v>
      </c>
      <c r="M646" s="111"/>
      <c r="N646" s="74">
        <v>30.8</v>
      </c>
      <c r="O646" s="74">
        <v>26.95</v>
      </c>
      <c r="P646" s="74">
        <v>0</v>
      </c>
    </row>
    <row r="647" spans="1:16">
      <c r="A647" s="78">
        <v>0.60041666666651505</v>
      </c>
      <c r="B647" s="74">
        <v>20280</v>
      </c>
      <c r="C647" s="74">
        <v>39.64</v>
      </c>
      <c r="D647" s="111"/>
      <c r="E647" s="74">
        <v>34.71</v>
      </c>
      <c r="F647" s="74">
        <v>42.23</v>
      </c>
      <c r="G647" s="74">
        <v>377</v>
      </c>
      <c r="H647" s="74">
        <v>35.56</v>
      </c>
      <c r="I647" s="74">
        <v>34.5</v>
      </c>
      <c r="J647" s="74">
        <v>108.7</v>
      </c>
      <c r="K647" s="74">
        <v>28.65</v>
      </c>
      <c r="L647" s="74">
        <v>27.05</v>
      </c>
      <c r="M647" s="111"/>
      <c r="N647" s="74">
        <v>30.75</v>
      </c>
      <c r="O647" s="74">
        <v>26.9</v>
      </c>
      <c r="P647" s="74">
        <v>0</v>
      </c>
    </row>
    <row r="648" spans="1:16">
      <c r="A648" s="78">
        <v>0.600532407407256</v>
      </c>
      <c r="B648" s="74">
        <v>20290</v>
      </c>
      <c r="C648" s="74">
        <v>39.630000000000003</v>
      </c>
      <c r="D648" s="111"/>
      <c r="E648" s="74">
        <v>34.700000000000003</v>
      </c>
      <c r="F648" s="74">
        <v>42.29</v>
      </c>
      <c r="G648" s="74">
        <v>377.3</v>
      </c>
      <c r="H648" s="74">
        <v>35.619999999999997</v>
      </c>
      <c r="I648" s="74">
        <v>34.54</v>
      </c>
      <c r="J648" s="74">
        <v>107.7</v>
      </c>
      <c r="K648" s="74">
        <v>28.65</v>
      </c>
      <c r="L648" s="74">
        <v>27.05</v>
      </c>
      <c r="M648" s="111"/>
      <c r="N648" s="74">
        <v>30.3</v>
      </c>
      <c r="O648" s="74">
        <v>26.95</v>
      </c>
      <c r="P648" s="74">
        <v>0</v>
      </c>
    </row>
    <row r="649" spans="1:16">
      <c r="A649" s="78">
        <v>0.60064814814799705</v>
      </c>
      <c r="B649" s="74">
        <v>20300</v>
      </c>
      <c r="C649" s="74">
        <v>39.619999999999997</v>
      </c>
      <c r="D649" s="111"/>
      <c r="E649" s="74">
        <v>34.700000000000003</v>
      </c>
      <c r="F649" s="74">
        <v>42.2</v>
      </c>
      <c r="G649" s="74">
        <v>374</v>
      </c>
      <c r="H649" s="74">
        <v>35.65</v>
      </c>
      <c r="I649" s="74">
        <v>34.53</v>
      </c>
      <c r="J649" s="74">
        <v>109.35</v>
      </c>
      <c r="K649" s="74">
        <v>28.65</v>
      </c>
      <c r="L649" s="74">
        <v>27.05</v>
      </c>
      <c r="M649" s="111"/>
      <c r="N649" s="74">
        <v>30.75</v>
      </c>
      <c r="O649" s="74">
        <v>26.9</v>
      </c>
      <c r="P649" s="74">
        <v>0</v>
      </c>
    </row>
    <row r="650" spans="1:16">
      <c r="A650" s="78">
        <v>0.600763888888737</v>
      </c>
      <c r="B650" s="74">
        <v>20310</v>
      </c>
      <c r="C650" s="74">
        <v>39.75</v>
      </c>
      <c r="D650" s="111"/>
      <c r="E650" s="74">
        <v>34.71</v>
      </c>
      <c r="F650" s="74">
        <v>42.19</v>
      </c>
      <c r="G650" s="74">
        <v>374.5</v>
      </c>
      <c r="H650" s="74">
        <v>35.61</v>
      </c>
      <c r="I650" s="74">
        <v>34.549999999999997</v>
      </c>
      <c r="J650" s="74">
        <v>109.5</v>
      </c>
      <c r="K650" s="74">
        <v>28.65</v>
      </c>
      <c r="L650" s="74">
        <v>27.05</v>
      </c>
      <c r="M650" s="111"/>
      <c r="N650" s="74">
        <v>30.75</v>
      </c>
      <c r="O650" s="74">
        <v>27</v>
      </c>
      <c r="P650" s="74">
        <v>0</v>
      </c>
    </row>
    <row r="651" spans="1:16">
      <c r="A651" s="78">
        <v>0.60087962962947805</v>
      </c>
      <c r="B651" s="74">
        <v>20320</v>
      </c>
      <c r="C651" s="74">
        <v>39.74</v>
      </c>
      <c r="D651" s="111"/>
      <c r="E651" s="74">
        <v>34.71</v>
      </c>
      <c r="F651" s="74">
        <v>42.24</v>
      </c>
      <c r="G651" s="74">
        <v>375.5</v>
      </c>
      <c r="H651" s="74">
        <v>35.590000000000003</v>
      </c>
      <c r="I651" s="74">
        <v>34.56</v>
      </c>
      <c r="J651" s="74">
        <v>108.95</v>
      </c>
      <c r="K651" s="74">
        <v>28.65</v>
      </c>
      <c r="L651" s="74">
        <v>27.05</v>
      </c>
      <c r="M651" s="111"/>
      <c r="N651" s="74">
        <v>30.85</v>
      </c>
      <c r="O651" s="74">
        <v>27.1</v>
      </c>
      <c r="P651" s="74">
        <v>0</v>
      </c>
    </row>
    <row r="652" spans="1:16">
      <c r="A652" s="78">
        <v>0.60099537037021999</v>
      </c>
      <c r="B652" s="74">
        <v>20330</v>
      </c>
      <c r="C652" s="74">
        <v>39.64</v>
      </c>
      <c r="D652" s="111"/>
      <c r="E652" s="74">
        <v>34.71</v>
      </c>
      <c r="F652" s="74">
        <v>42.14</v>
      </c>
      <c r="G652" s="74">
        <v>376.3</v>
      </c>
      <c r="H652" s="74">
        <v>35.619999999999997</v>
      </c>
      <c r="I652" s="74">
        <v>34.57</v>
      </c>
      <c r="J652" s="74">
        <v>108.6</v>
      </c>
      <c r="K652" s="74">
        <v>28.7</v>
      </c>
      <c r="L652" s="74">
        <v>27.05</v>
      </c>
      <c r="M652" s="111"/>
      <c r="N652" s="74">
        <v>30.95</v>
      </c>
      <c r="O652" s="74">
        <v>27</v>
      </c>
      <c r="P652" s="74">
        <v>0</v>
      </c>
    </row>
    <row r="653" spans="1:16">
      <c r="A653" s="78">
        <v>0.60111111111095905</v>
      </c>
      <c r="B653" s="74">
        <v>20340</v>
      </c>
      <c r="C653" s="74">
        <v>39.75</v>
      </c>
      <c r="D653" s="111"/>
      <c r="E653" s="74">
        <v>34.71</v>
      </c>
      <c r="F653" s="74">
        <v>41.94</v>
      </c>
      <c r="G653" s="74">
        <v>377</v>
      </c>
      <c r="H653" s="74">
        <v>35.58</v>
      </c>
      <c r="I653" s="74">
        <v>34.53</v>
      </c>
      <c r="J653" s="74">
        <v>108.6</v>
      </c>
      <c r="K653" s="74">
        <v>28.7</v>
      </c>
      <c r="L653" s="74">
        <v>27.1</v>
      </c>
      <c r="M653" s="111"/>
      <c r="N653" s="74">
        <v>30.85</v>
      </c>
      <c r="O653" s="74">
        <v>26.95</v>
      </c>
      <c r="P653" s="74">
        <v>0</v>
      </c>
    </row>
    <row r="654" spans="1:16">
      <c r="A654" s="78">
        <v>0.60122685185170099</v>
      </c>
      <c r="B654" s="74">
        <v>20350</v>
      </c>
      <c r="C654" s="74">
        <v>40</v>
      </c>
      <c r="D654" s="111"/>
      <c r="E654" s="74">
        <v>34.71</v>
      </c>
      <c r="F654" s="74">
        <v>41.94</v>
      </c>
      <c r="G654" s="74">
        <v>376.3</v>
      </c>
      <c r="H654" s="74">
        <v>35.64</v>
      </c>
      <c r="I654" s="74">
        <v>34.549999999999997</v>
      </c>
      <c r="J654" s="74">
        <v>109.05</v>
      </c>
      <c r="K654" s="74">
        <v>28.65</v>
      </c>
      <c r="L654" s="74">
        <v>27.05</v>
      </c>
      <c r="M654" s="111"/>
      <c r="N654" s="74">
        <v>30.5</v>
      </c>
      <c r="O654" s="74">
        <v>27</v>
      </c>
      <c r="P654" s="74">
        <v>0</v>
      </c>
    </row>
    <row r="655" spans="1:16">
      <c r="A655" s="78">
        <v>0.60134259259244105</v>
      </c>
      <c r="B655" s="74">
        <v>20360</v>
      </c>
      <c r="C655" s="74">
        <v>39.81</v>
      </c>
      <c r="D655" s="111"/>
      <c r="E655" s="74">
        <v>34.72</v>
      </c>
      <c r="F655" s="74">
        <v>41.96</v>
      </c>
      <c r="G655" s="74">
        <v>376.1</v>
      </c>
      <c r="H655" s="74">
        <v>35.65</v>
      </c>
      <c r="I655" s="74">
        <v>34.520000000000003</v>
      </c>
      <c r="J655" s="74">
        <v>110.15</v>
      </c>
      <c r="K655" s="74">
        <v>28.7</v>
      </c>
      <c r="L655" s="74">
        <v>27.1</v>
      </c>
      <c r="M655" s="111"/>
      <c r="N655" s="74">
        <v>30.75</v>
      </c>
      <c r="O655" s="74">
        <v>27.05</v>
      </c>
      <c r="P655" s="74">
        <v>0</v>
      </c>
    </row>
    <row r="656" spans="1:16">
      <c r="A656" s="78">
        <v>0.60145833333318199</v>
      </c>
      <c r="B656" s="74">
        <v>20370</v>
      </c>
      <c r="C656" s="74">
        <v>39.96</v>
      </c>
      <c r="D656" s="111"/>
      <c r="E656" s="74">
        <v>34.729999999999997</v>
      </c>
      <c r="F656" s="74">
        <v>42.04</v>
      </c>
      <c r="G656" s="74">
        <v>376</v>
      </c>
      <c r="H656" s="74">
        <v>35.659999999999997</v>
      </c>
      <c r="I656" s="74">
        <v>34.53</v>
      </c>
      <c r="J656" s="74">
        <v>109.3</v>
      </c>
      <c r="K656" s="74">
        <v>28.7</v>
      </c>
      <c r="L656" s="74">
        <v>27.05</v>
      </c>
      <c r="M656" s="111"/>
      <c r="N656" s="74">
        <v>30.85</v>
      </c>
      <c r="O656" s="74">
        <v>27.15</v>
      </c>
      <c r="P656" s="74">
        <v>0</v>
      </c>
    </row>
    <row r="657" spans="1:16">
      <c r="A657" s="78">
        <v>0.60157407407392205</v>
      </c>
      <c r="B657" s="74">
        <v>20380</v>
      </c>
      <c r="C657" s="74">
        <v>39.93</v>
      </c>
      <c r="D657" s="111"/>
      <c r="E657" s="74">
        <v>34.729999999999997</v>
      </c>
      <c r="F657" s="74">
        <v>41.97</v>
      </c>
      <c r="G657" s="74">
        <v>376.4</v>
      </c>
      <c r="H657" s="74">
        <v>35.71</v>
      </c>
      <c r="I657" s="74">
        <v>34.520000000000003</v>
      </c>
      <c r="J657" s="74">
        <v>108.4</v>
      </c>
      <c r="K657" s="74">
        <v>28.75</v>
      </c>
      <c r="L657" s="74">
        <v>27.1</v>
      </c>
      <c r="M657" s="111"/>
      <c r="N657" s="74">
        <v>31</v>
      </c>
      <c r="O657" s="74">
        <v>27.2</v>
      </c>
      <c r="P657" s="74">
        <v>0</v>
      </c>
    </row>
    <row r="658" spans="1:16">
      <c r="A658" s="78">
        <v>0.60168981481466299</v>
      </c>
      <c r="B658" s="74">
        <v>20390</v>
      </c>
      <c r="C658" s="74">
        <v>40.01</v>
      </c>
      <c r="D658" s="111"/>
      <c r="E658" s="74">
        <v>34.71</v>
      </c>
      <c r="F658" s="74">
        <v>42.06</v>
      </c>
      <c r="G658" s="74">
        <v>374.8</v>
      </c>
      <c r="H658" s="74">
        <v>35.65</v>
      </c>
      <c r="I658" s="74">
        <v>34.53</v>
      </c>
      <c r="J658" s="74">
        <v>109.5</v>
      </c>
      <c r="K658" s="74">
        <v>28.8</v>
      </c>
      <c r="L658" s="74">
        <v>27.05</v>
      </c>
      <c r="M658" s="111"/>
      <c r="N658" s="74">
        <v>30.75</v>
      </c>
      <c r="O658" s="74">
        <v>27</v>
      </c>
      <c r="P658" s="74">
        <v>0</v>
      </c>
    </row>
    <row r="659" spans="1:16">
      <c r="A659" s="78">
        <v>0.60180555555540305</v>
      </c>
      <c r="B659" s="74">
        <v>20400</v>
      </c>
      <c r="C659" s="74">
        <v>39.979999999999997</v>
      </c>
      <c r="D659" s="111"/>
      <c r="E659" s="74">
        <v>34.700000000000003</v>
      </c>
      <c r="F659" s="74">
        <v>42.34</v>
      </c>
      <c r="G659" s="74">
        <v>375.3</v>
      </c>
      <c r="H659" s="74">
        <v>35.67</v>
      </c>
      <c r="I659" s="74">
        <v>34.57</v>
      </c>
      <c r="J659" s="74">
        <v>108.4</v>
      </c>
      <c r="K659" s="74">
        <v>28.8</v>
      </c>
      <c r="L659" s="74">
        <v>27.1</v>
      </c>
      <c r="M659" s="111"/>
      <c r="N659" s="74">
        <v>30.6</v>
      </c>
      <c r="O659" s="74">
        <v>26.95</v>
      </c>
      <c r="P659" s="74">
        <v>0</v>
      </c>
    </row>
    <row r="660" spans="1:16">
      <c r="A660" s="78">
        <v>0.60192129629614399</v>
      </c>
      <c r="B660" s="74">
        <v>20410</v>
      </c>
      <c r="C660" s="74">
        <v>39.9</v>
      </c>
      <c r="D660" s="111"/>
      <c r="E660" s="74">
        <v>34.700000000000003</v>
      </c>
      <c r="F660" s="74">
        <v>42.13</v>
      </c>
      <c r="G660" s="74">
        <v>374.8</v>
      </c>
      <c r="H660" s="74">
        <v>35.65</v>
      </c>
      <c r="I660" s="74">
        <v>34.54</v>
      </c>
      <c r="J660" s="74">
        <v>109.25</v>
      </c>
      <c r="K660" s="74">
        <v>28.85</v>
      </c>
      <c r="L660" s="74">
        <v>27.05</v>
      </c>
      <c r="M660" s="111"/>
      <c r="N660" s="74">
        <v>30.4</v>
      </c>
      <c r="O660" s="74">
        <v>27.05</v>
      </c>
      <c r="P660" s="74">
        <v>0</v>
      </c>
    </row>
    <row r="661" spans="1:16">
      <c r="A661" s="78">
        <v>0.60203703703688505</v>
      </c>
      <c r="B661" s="74">
        <v>20420</v>
      </c>
      <c r="C661" s="74">
        <v>39.94</v>
      </c>
      <c r="D661" s="111"/>
      <c r="E661" s="74">
        <v>34.700000000000003</v>
      </c>
      <c r="F661" s="74">
        <v>42.11</v>
      </c>
      <c r="G661" s="74">
        <v>375.9</v>
      </c>
      <c r="H661" s="74">
        <v>35.76</v>
      </c>
      <c r="I661" s="74">
        <v>34.53</v>
      </c>
      <c r="J661" s="74">
        <v>108.65</v>
      </c>
      <c r="K661" s="74">
        <v>28.85</v>
      </c>
      <c r="L661" s="74">
        <v>27.1</v>
      </c>
      <c r="M661" s="111"/>
      <c r="N661" s="74">
        <v>30.4</v>
      </c>
      <c r="O661" s="74">
        <v>27</v>
      </c>
      <c r="P661" s="74">
        <v>0</v>
      </c>
    </row>
    <row r="662" spans="1:16">
      <c r="A662" s="78">
        <v>0.60215277777762499</v>
      </c>
      <c r="B662" s="74">
        <v>20430</v>
      </c>
      <c r="C662" s="74">
        <v>40</v>
      </c>
      <c r="D662" s="111"/>
      <c r="E662" s="74">
        <v>34.700000000000003</v>
      </c>
      <c r="F662" s="74">
        <v>42.34</v>
      </c>
      <c r="G662" s="74">
        <v>378.3</v>
      </c>
      <c r="H662" s="74">
        <v>35.75</v>
      </c>
      <c r="I662" s="74">
        <v>34.549999999999997</v>
      </c>
      <c r="J662" s="74">
        <v>107.45</v>
      </c>
      <c r="K662" s="74">
        <v>28.8</v>
      </c>
      <c r="L662" s="74">
        <v>27.1</v>
      </c>
      <c r="M662" s="111"/>
      <c r="N662" s="74">
        <v>30.9</v>
      </c>
      <c r="O662" s="74">
        <v>27</v>
      </c>
      <c r="P662" s="74">
        <v>0</v>
      </c>
    </row>
    <row r="663" spans="1:16">
      <c r="A663" s="78">
        <v>0.60226851851836605</v>
      </c>
      <c r="B663" s="74">
        <v>20440</v>
      </c>
      <c r="C663" s="74">
        <v>40.020000000000003</v>
      </c>
      <c r="D663" s="111"/>
      <c r="E663" s="74">
        <v>34.71</v>
      </c>
      <c r="F663" s="74">
        <v>42.29</v>
      </c>
      <c r="G663" s="74">
        <v>376.7</v>
      </c>
      <c r="H663" s="74">
        <v>35.78</v>
      </c>
      <c r="I663" s="74">
        <v>34.549999999999997</v>
      </c>
      <c r="J663" s="74">
        <v>108.05</v>
      </c>
      <c r="K663" s="74">
        <v>28.75</v>
      </c>
      <c r="L663" s="74">
        <v>27.05</v>
      </c>
      <c r="M663" s="111"/>
      <c r="N663" s="74">
        <v>31.05</v>
      </c>
      <c r="O663" s="74">
        <v>27.15</v>
      </c>
      <c r="P663" s="74">
        <v>0</v>
      </c>
    </row>
    <row r="664" spans="1:16">
      <c r="A664" s="78">
        <v>0.60238425925910799</v>
      </c>
      <c r="B664" s="74">
        <v>20450</v>
      </c>
      <c r="C664" s="74">
        <v>39.93</v>
      </c>
      <c r="D664" s="111"/>
      <c r="E664" s="74">
        <v>34.729999999999997</v>
      </c>
      <c r="F664" s="74">
        <v>42.37</v>
      </c>
      <c r="G664" s="74">
        <v>374.8</v>
      </c>
      <c r="H664" s="74">
        <v>35.75</v>
      </c>
      <c r="I664" s="74">
        <v>34.57</v>
      </c>
      <c r="J664" s="74">
        <v>108.75</v>
      </c>
      <c r="K664" s="74">
        <v>28.7</v>
      </c>
      <c r="L664" s="74">
        <v>27.05</v>
      </c>
      <c r="M664" s="111"/>
      <c r="N664" s="74">
        <v>31.05</v>
      </c>
      <c r="O664" s="74">
        <v>27</v>
      </c>
      <c r="P664" s="74">
        <v>0</v>
      </c>
    </row>
    <row r="665" spans="1:16">
      <c r="A665" s="78">
        <v>0.60249999999984705</v>
      </c>
      <c r="B665" s="74">
        <v>20460</v>
      </c>
      <c r="C665" s="74">
        <v>40.020000000000003</v>
      </c>
      <c r="D665" s="111"/>
      <c r="E665" s="74">
        <v>34.74</v>
      </c>
      <c r="F665" s="74">
        <v>42.4</v>
      </c>
      <c r="G665" s="74">
        <v>372.8</v>
      </c>
      <c r="H665" s="74">
        <v>35.81</v>
      </c>
      <c r="I665" s="74">
        <v>34.58</v>
      </c>
      <c r="J665" s="74">
        <v>107.1</v>
      </c>
      <c r="K665" s="74">
        <v>28.5</v>
      </c>
      <c r="L665" s="74">
        <v>27</v>
      </c>
      <c r="M665" s="111"/>
      <c r="N665" s="74">
        <v>30.7</v>
      </c>
      <c r="O665" s="74">
        <v>26.85</v>
      </c>
      <c r="P665" s="74">
        <v>0</v>
      </c>
    </row>
    <row r="666" spans="1:16">
      <c r="A666" s="78">
        <v>0.60261574074058899</v>
      </c>
      <c r="B666" s="74">
        <v>20470</v>
      </c>
      <c r="C666" s="74">
        <v>39.9</v>
      </c>
      <c r="D666" s="111"/>
      <c r="E666" s="74">
        <v>34.729999999999997</v>
      </c>
      <c r="F666" s="74">
        <v>42.4</v>
      </c>
      <c r="G666" s="74">
        <v>373.3</v>
      </c>
      <c r="H666" s="74">
        <v>35.770000000000003</v>
      </c>
      <c r="I666" s="74">
        <v>34.590000000000003</v>
      </c>
      <c r="J666" s="74">
        <v>108.1</v>
      </c>
      <c r="K666" s="74">
        <v>28.45</v>
      </c>
      <c r="L666" s="74">
        <v>27</v>
      </c>
      <c r="M666" s="111"/>
      <c r="N666" s="74">
        <v>30.5</v>
      </c>
      <c r="O666" s="74">
        <v>26.75</v>
      </c>
      <c r="P666" s="74">
        <v>0</v>
      </c>
    </row>
    <row r="667" spans="1:16">
      <c r="A667" s="78">
        <v>0.60273148148132905</v>
      </c>
      <c r="B667" s="74">
        <v>20480</v>
      </c>
      <c r="C667" s="74">
        <v>40.11</v>
      </c>
      <c r="D667" s="111"/>
      <c r="E667" s="74">
        <v>34.729999999999997</v>
      </c>
      <c r="F667" s="74">
        <v>42.27</v>
      </c>
      <c r="G667" s="74">
        <v>376.9</v>
      </c>
      <c r="H667" s="74">
        <v>35.71</v>
      </c>
      <c r="I667" s="74">
        <v>34.6</v>
      </c>
      <c r="J667" s="74">
        <v>108</v>
      </c>
      <c r="K667" s="74">
        <v>28.4</v>
      </c>
      <c r="L667" s="74">
        <v>27</v>
      </c>
      <c r="M667" s="111"/>
      <c r="N667" s="74">
        <v>30.75</v>
      </c>
      <c r="O667" s="74">
        <v>26.7</v>
      </c>
      <c r="P667" s="74">
        <v>0</v>
      </c>
    </row>
    <row r="668" spans="1:16">
      <c r="A668" s="78">
        <v>0.60284722222206999</v>
      </c>
      <c r="B668" s="74">
        <v>20490</v>
      </c>
      <c r="C668" s="74">
        <v>40.07</v>
      </c>
      <c r="D668" s="111"/>
      <c r="E668" s="74">
        <v>34.729999999999997</v>
      </c>
      <c r="F668" s="74">
        <v>42.12</v>
      </c>
      <c r="G668" s="74">
        <v>377.1</v>
      </c>
      <c r="H668" s="74">
        <v>35.71</v>
      </c>
      <c r="I668" s="74">
        <v>34.590000000000003</v>
      </c>
      <c r="J668" s="74">
        <v>108.1</v>
      </c>
      <c r="K668" s="74">
        <v>28.45</v>
      </c>
      <c r="L668" s="74">
        <v>27</v>
      </c>
      <c r="M668" s="111"/>
      <c r="N668" s="74">
        <v>30.55</v>
      </c>
      <c r="O668" s="74">
        <v>26.7</v>
      </c>
      <c r="P668" s="74">
        <v>0</v>
      </c>
    </row>
    <row r="669" spans="1:16">
      <c r="A669" s="78">
        <v>0.60296296296281005</v>
      </c>
      <c r="B669" s="74">
        <v>20500</v>
      </c>
      <c r="C669" s="74">
        <v>40.15</v>
      </c>
      <c r="D669" s="111"/>
      <c r="E669" s="74">
        <v>34.729999999999997</v>
      </c>
      <c r="F669" s="74">
        <v>42.13</v>
      </c>
      <c r="G669" s="74">
        <v>378.5</v>
      </c>
      <c r="H669" s="74">
        <v>35.68</v>
      </c>
      <c r="I669" s="74">
        <v>34.619999999999997</v>
      </c>
      <c r="J669" s="74">
        <v>109</v>
      </c>
      <c r="K669" s="74">
        <v>28.35</v>
      </c>
      <c r="L669" s="74">
        <v>27</v>
      </c>
      <c r="M669" s="111"/>
      <c r="N669" s="74">
        <v>30.65</v>
      </c>
      <c r="O669" s="74">
        <v>26.6</v>
      </c>
      <c r="P669" s="74">
        <v>0</v>
      </c>
    </row>
    <row r="670" spans="1:16">
      <c r="A670" s="78">
        <v>0.60307870370355099</v>
      </c>
      <c r="B670" s="74">
        <v>20510</v>
      </c>
      <c r="C670" s="74">
        <v>40.06</v>
      </c>
      <c r="D670" s="111"/>
      <c r="E670" s="74">
        <v>34.74</v>
      </c>
      <c r="F670" s="74">
        <v>42.35</v>
      </c>
      <c r="G670" s="74">
        <v>376.5</v>
      </c>
      <c r="H670" s="74">
        <v>35.659999999999997</v>
      </c>
      <c r="I670" s="74">
        <v>34.6</v>
      </c>
      <c r="J670" s="74">
        <v>107.65</v>
      </c>
      <c r="K670" s="74">
        <v>28.3</v>
      </c>
      <c r="L670" s="74">
        <v>27</v>
      </c>
      <c r="M670" s="111"/>
      <c r="N670" s="74">
        <v>30.85</v>
      </c>
      <c r="O670" s="74">
        <v>26.4</v>
      </c>
      <c r="P670" s="74">
        <v>0</v>
      </c>
    </row>
    <row r="671" spans="1:16">
      <c r="A671" s="78">
        <v>0.60319444444429104</v>
      </c>
      <c r="B671" s="74">
        <v>20520</v>
      </c>
      <c r="C671" s="74">
        <v>40.31</v>
      </c>
      <c r="D671" s="111"/>
      <c r="E671" s="74">
        <v>34.75</v>
      </c>
      <c r="F671" s="74">
        <v>42.27</v>
      </c>
      <c r="G671" s="74">
        <v>373.5</v>
      </c>
      <c r="H671" s="74">
        <v>35.85</v>
      </c>
      <c r="I671" s="74">
        <v>34.61</v>
      </c>
      <c r="J671" s="74">
        <v>109.35</v>
      </c>
      <c r="K671" s="74">
        <v>28.3</v>
      </c>
      <c r="L671" s="74">
        <v>27</v>
      </c>
      <c r="M671" s="111"/>
      <c r="N671" s="74">
        <v>30.15</v>
      </c>
      <c r="O671" s="74">
        <v>26.45</v>
      </c>
      <c r="P671" s="74">
        <v>0</v>
      </c>
    </row>
    <row r="672" spans="1:16">
      <c r="A672" s="78">
        <v>0.60331018518503199</v>
      </c>
      <c r="B672" s="74">
        <v>20530</v>
      </c>
      <c r="C672" s="74">
        <v>40.229999999999997</v>
      </c>
      <c r="D672" s="111"/>
      <c r="E672" s="74">
        <v>34.770000000000003</v>
      </c>
      <c r="F672" s="74">
        <v>42.11</v>
      </c>
      <c r="G672" s="74">
        <v>373.9</v>
      </c>
      <c r="H672" s="74">
        <v>36.22</v>
      </c>
      <c r="I672" s="74">
        <v>34.619999999999997</v>
      </c>
      <c r="J672" s="74">
        <v>109.3</v>
      </c>
      <c r="K672" s="74">
        <v>28.2</v>
      </c>
      <c r="L672" s="74">
        <v>27</v>
      </c>
      <c r="M672" s="111"/>
      <c r="N672" s="74">
        <v>30.55</v>
      </c>
      <c r="O672" s="74">
        <v>26.5</v>
      </c>
      <c r="P672" s="74">
        <v>0</v>
      </c>
    </row>
    <row r="673" spans="1:16">
      <c r="A673" s="78">
        <v>0.60342592592577304</v>
      </c>
      <c r="B673" s="74">
        <v>20540</v>
      </c>
      <c r="C673" s="74">
        <v>40.130000000000003</v>
      </c>
      <c r="D673" s="111"/>
      <c r="E673" s="74">
        <v>34.78</v>
      </c>
      <c r="F673" s="74">
        <v>42.14</v>
      </c>
      <c r="G673" s="74">
        <v>374.6</v>
      </c>
      <c r="H673" s="74">
        <v>36.26</v>
      </c>
      <c r="I673" s="74">
        <v>34.619999999999997</v>
      </c>
      <c r="J673" s="74">
        <v>108.75</v>
      </c>
      <c r="K673" s="74">
        <v>28.15</v>
      </c>
      <c r="L673" s="74">
        <v>27</v>
      </c>
      <c r="M673" s="111"/>
      <c r="N673" s="74">
        <v>30.45</v>
      </c>
      <c r="O673" s="74">
        <v>26.4</v>
      </c>
      <c r="P673" s="74">
        <v>0</v>
      </c>
    </row>
    <row r="674" spans="1:16">
      <c r="A674" s="78">
        <v>0.60354166666651299</v>
      </c>
      <c r="B674" s="74">
        <v>20550</v>
      </c>
      <c r="C674" s="74">
        <v>40.25</v>
      </c>
      <c r="D674" s="111"/>
      <c r="E674" s="74">
        <v>34.770000000000003</v>
      </c>
      <c r="F674" s="74">
        <v>42.14</v>
      </c>
      <c r="G674" s="74">
        <v>376.5</v>
      </c>
      <c r="H674" s="74">
        <v>36.270000000000003</v>
      </c>
      <c r="I674" s="74">
        <v>34.659999999999997</v>
      </c>
      <c r="J674" s="74">
        <v>108.45</v>
      </c>
      <c r="K674" s="74">
        <v>28.15</v>
      </c>
      <c r="L674" s="74">
        <v>27</v>
      </c>
      <c r="M674" s="111"/>
      <c r="N674" s="74">
        <v>30.45</v>
      </c>
      <c r="O674" s="74">
        <v>26.4</v>
      </c>
      <c r="P674" s="74">
        <v>0</v>
      </c>
    </row>
    <row r="675" spans="1:16">
      <c r="A675" s="78">
        <v>0.60365740740725404</v>
      </c>
      <c r="B675" s="74">
        <v>20560</v>
      </c>
      <c r="C675" s="74">
        <v>40.200000000000003</v>
      </c>
      <c r="D675" s="111"/>
      <c r="E675" s="74">
        <v>34.75</v>
      </c>
      <c r="F675" s="74">
        <v>42.18</v>
      </c>
      <c r="G675" s="74">
        <v>376.5</v>
      </c>
      <c r="H675" s="74">
        <v>36</v>
      </c>
      <c r="I675" s="74">
        <v>34.68</v>
      </c>
      <c r="J675" s="74">
        <v>109.2</v>
      </c>
      <c r="K675" s="74">
        <v>28.1</v>
      </c>
      <c r="L675" s="74">
        <v>26.95</v>
      </c>
      <c r="M675" s="111"/>
      <c r="N675" s="74">
        <v>30.65</v>
      </c>
      <c r="O675" s="74">
        <v>26.5</v>
      </c>
      <c r="P675" s="74">
        <v>0</v>
      </c>
    </row>
    <row r="676" spans="1:16">
      <c r="A676" s="78">
        <v>0.60377314814799599</v>
      </c>
      <c r="B676" s="74">
        <v>20570</v>
      </c>
      <c r="C676" s="74">
        <v>40.28</v>
      </c>
      <c r="D676" s="111"/>
      <c r="E676" s="74">
        <v>34.75</v>
      </c>
      <c r="F676" s="74">
        <v>42.06</v>
      </c>
      <c r="G676" s="74">
        <v>376.6</v>
      </c>
      <c r="H676" s="74">
        <v>35.89</v>
      </c>
      <c r="I676" s="74">
        <v>34.72</v>
      </c>
      <c r="J676" s="74">
        <v>108.95</v>
      </c>
      <c r="K676" s="74">
        <v>28.2</v>
      </c>
      <c r="L676" s="74">
        <v>27</v>
      </c>
      <c r="M676" s="111"/>
      <c r="N676" s="74">
        <v>30.65</v>
      </c>
      <c r="O676" s="74">
        <v>26.4</v>
      </c>
      <c r="P676" s="74">
        <v>0</v>
      </c>
    </row>
    <row r="677" spans="1:16">
      <c r="A677" s="78">
        <v>0.60388888888873504</v>
      </c>
      <c r="B677" s="74">
        <v>20580</v>
      </c>
      <c r="C677" s="74">
        <v>40.299999999999997</v>
      </c>
      <c r="D677" s="111"/>
      <c r="E677" s="74">
        <v>34.79</v>
      </c>
      <c r="F677" s="74">
        <v>42.03</v>
      </c>
      <c r="G677" s="74">
        <v>376.2</v>
      </c>
      <c r="H677" s="74">
        <v>35.71</v>
      </c>
      <c r="I677" s="74">
        <v>34.69</v>
      </c>
      <c r="J677" s="74">
        <v>109.85</v>
      </c>
      <c r="K677" s="74">
        <v>28.25</v>
      </c>
      <c r="L677" s="74">
        <v>27</v>
      </c>
      <c r="M677" s="111"/>
      <c r="N677" s="74">
        <v>30.75</v>
      </c>
      <c r="O677" s="74">
        <v>26.45</v>
      </c>
      <c r="P677" s="74">
        <v>0</v>
      </c>
    </row>
    <row r="678" spans="1:16">
      <c r="A678" s="78">
        <v>0.60400462962947699</v>
      </c>
      <c r="B678" s="74">
        <v>20590</v>
      </c>
      <c r="C678" s="74">
        <v>40.39</v>
      </c>
      <c r="D678" s="111"/>
      <c r="E678" s="74">
        <v>34.79</v>
      </c>
      <c r="F678" s="74">
        <v>42.16</v>
      </c>
      <c r="G678" s="74">
        <v>374.9</v>
      </c>
      <c r="H678" s="74">
        <v>35.71</v>
      </c>
      <c r="I678" s="74">
        <v>34.68</v>
      </c>
      <c r="J678" s="74">
        <v>110.05</v>
      </c>
      <c r="K678" s="74">
        <v>28.25</v>
      </c>
      <c r="L678" s="74">
        <v>27</v>
      </c>
      <c r="M678" s="111"/>
      <c r="N678" s="74">
        <v>30.65</v>
      </c>
      <c r="O678" s="74">
        <v>26.45</v>
      </c>
      <c r="P678" s="74">
        <v>0</v>
      </c>
    </row>
    <row r="679" spans="1:16">
      <c r="A679" s="78">
        <v>0.60412037037021704</v>
      </c>
      <c r="B679" s="74">
        <v>20600</v>
      </c>
      <c r="C679" s="74">
        <v>40.29</v>
      </c>
      <c r="D679" s="111"/>
      <c r="E679" s="74">
        <v>34.79</v>
      </c>
      <c r="F679" s="74">
        <v>42.23</v>
      </c>
      <c r="G679" s="74">
        <v>374.4</v>
      </c>
      <c r="H679" s="74">
        <v>35.69</v>
      </c>
      <c r="I679" s="74">
        <v>34.69</v>
      </c>
      <c r="J679" s="74">
        <v>108.5</v>
      </c>
      <c r="K679" s="74">
        <v>28.2</v>
      </c>
      <c r="L679" s="74">
        <v>27</v>
      </c>
      <c r="M679" s="111"/>
      <c r="N679" s="74">
        <v>30.6</v>
      </c>
      <c r="O679" s="74">
        <v>26.5</v>
      </c>
      <c r="P679" s="74">
        <v>0</v>
      </c>
    </row>
    <row r="680" spans="1:16">
      <c r="A680" s="78">
        <v>0.60423611111095799</v>
      </c>
      <c r="B680" s="74">
        <v>20610</v>
      </c>
      <c r="C680" s="74">
        <v>40.47</v>
      </c>
      <c r="D680" s="111"/>
      <c r="E680" s="74">
        <v>34.79</v>
      </c>
      <c r="F680" s="74">
        <v>42.15</v>
      </c>
      <c r="G680" s="74">
        <v>376.9</v>
      </c>
      <c r="H680" s="74">
        <v>35.69</v>
      </c>
      <c r="I680" s="74">
        <v>34.659999999999997</v>
      </c>
      <c r="J680" s="74">
        <v>108.65</v>
      </c>
      <c r="K680" s="74">
        <v>28.15</v>
      </c>
      <c r="L680" s="74">
        <v>27</v>
      </c>
      <c r="M680" s="111"/>
      <c r="N680" s="74">
        <v>30.75</v>
      </c>
      <c r="O680" s="74">
        <v>26.45</v>
      </c>
      <c r="P680" s="74">
        <v>0</v>
      </c>
    </row>
    <row r="681" spans="1:16">
      <c r="A681" s="78">
        <v>0.60435185185169804</v>
      </c>
      <c r="B681" s="74">
        <v>20620</v>
      </c>
      <c r="C681" s="74">
        <v>40.49</v>
      </c>
      <c r="D681" s="111"/>
      <c r="E681" s="74">
        <v>34.799999999999997</v>
      </c>
      <c r="F681" s="74">
        <v>41.85</v>
      </c>
      <c r="G681" s="74">
        <v>375.3</v>
      </c>
      <c r="H681" s="74">
        <v>35.61</v>
      </c>
      <c r="I681" s="74">
        <v>34.630000000000003</v>
      </c>
      <c r="J681" s="74">
        <v>109.35</v>
      </c>
      <c r="K681" s="74">
        <v>28.1</v>
      </c>
      <c r="L681" s="74">
        <v>27</v>
      </c>
      <c r="M681" s="111"/>
      <c r="N681" s="74">
        <v>30.85</v>
      </c>
      <c r="O681" s="74">
        <v>26.4</v>
      </c>
      <c r="P681" s="74">
        <v>0</v>
      </c>
    </row>
    <row r="682" spans="1:16">
      <c r="A682" s="78">
        <v>0.60446759259243898</v>
      </c>
      <c r="B682" s="74">
        <v>20630</v>
      </c>
      <c r="C682" s="74">
        <v>40.46</v>
      </c>
      <c r="D682" s="111"/>
      <c r="E682" s="74">
        <v>34.799999999999997</v>
      </c>
      <c r="F682" s="74">
        <v>41.87</v>
      </c>
      <c r="G682" s="74">
        <v>377.1</v>
      </c>
      <c r="H682" s="74">
        <v>35.630000000000003</v>
      </c>
      <c r="I682" s="74">
        <v>34.61</v>
      </c>
      <c r="J682" s="74">
        <v>109.8</v>
      </c>
      <c r="K682" s="74">
        <v>28.15</v>
      </c>
      <c r="L682" s="74">
        <v>27</v>
      </c>
      <c r="M682" s="111"/>
      <c r="N682" s="74">
        <v>30.25</v>
      </c>
      <c r="O682" s="74">
        <v>26.4</v>
      </c>
      <c r="P682" s="74">
        <v>0</v>
      </c>
    </row>
    <row r="683" spans="1:16">
      <c r="A683" s="78">
        <v>0.60458333333317904</v>
      </c>
      <c r="B683" s="74">
        <v>20640</v>
      </c>
      <c r="C683" s="74">
        <v>40.549999999999997</v>
      </c>
      <c r="D683" s="111"/>
      <c r="E683" s="74">
        <v>34.799999999999997</v>
      </c>
      <c r="F683" s="74">
        <v>41.82</v>
      </c>
      <c r="G683" s="74">
        <v>374.7</v>
      </c>
      <c r="H683" s="74">
        <v>35.729999999999997</v>
      </c>
      <c r="I683" s="74">
        <v>34.61</v>
      </c>
      <c r="J683" s="74">
        <v>108.95</v>
      </c>
      <c r="K683" s="74">
        <v>28.2</v>
      </c>
      <c r="L683" s="74">
        <v>27</v>
      </c>
      <c r="M683" s="111"/>
      <c r="N683" s="74">
        <v>30.55</v>
      </c>
      <c r="O683" s="74">
        <v>26.35</v>
      </c>
      <c r="P683" s="74">
        <v>0</v>
      </c>
    </row>
    <row r="684" spans="1:16">
      <c r="A684" s="78">
        <v>0.60469907407391998</v>
      </c>
      <c r="B684" s="74">
        <v>20650</v>
      </c>
      <c r="C684" s="74">
        <v>40.58</v>
      </c>
      <c r="D684" s="111"/>
      <c r="E684" s="74">
        <v>34.799999999999997</v>
      </c>
      <c r="F684" s="74">
        <v>41.96</v>
      </c>
      <c r="G684" s="74">
        <v>374.4</v>
      </c>
      <c r="H684" s="74">
        <v>35.78</v>
      </c>
      <c r="I684" s="74">
        <v>34.64</v>
      </c>
      <c r="J684" s="74">
        <v>109.6</v>
      </c>
      <c r="K684" s="74">
        <v>28.2</v>
      </c>
      <c r="L684" s="74">
        <v>27</v>
      </c>
      <c r="M684" s="111"/>
      <c r="N684" s="74">
        <v>30.7</v>
      </c>
      <c r="O684" s="74">
        <v>26.4</v>
      </c>
      <c r="P684" s="74">
        <v>0</v>
      </c>
    </row>
    <row r="685" spans="1:16">
      <c r="A685" s="78">
        <v>0.60481481481466104</v>
      </c>
      <c r="B685" s="74">
        <v>20660</v>
      </c>
      <c r="C685" s="74">
        <v>40.57</v>
      </c>
      <c r="D685" s="111"/>
      <c r="E685" s="74">
        <v>34.82</v>
      </c>
      <c r="F685" s="74">
        <v>42.12</v>
      </c>
      <c r="G685" s="74">
        <v>377.5</v>
      </c>
      <c r="H685" s="74">
        <v>35.82</v>
      </c>
      <c r="I685" s="74">
        <v>34.659999999999997</v>
      </c>
      <c r="J685" s="74">
        <v>108.35</v>
      </c>
      <c r="K685" s="74">
        <v>28.25</v>
      </c>
      <c r="L685" s="74">
        <v>27</v>
      </c>
      <c r="M685" s="111"/>
      <c r="N685" s="74">
        <v>30.65</v>
      </c>
      <c r="O685" s="74">
        <v>26.4</v>
      </c>
      <c r="P685" s="74">
        <v>0</v>
      </c>
    </row>
    <row r="686" spans="1:16">
      <c r="A686" s="78">
        <v>0.60493055555540098</v>
      </c>
      <c r="B686" s="74">
        <v>20670</v>
      </c>
      <c r="C686" s="74">
        <v>40.39</v>
      </c>
      <c r="D686" s="111"/>
      <c r="E686" s="74">
        <v>34.869999999999997</v>
      </c>
      <c r="F686" s="74">
        <v>41.93</v>
      </c>
      <c r="G686" s="74">
        <v>375.4</v>
      </c>
      <c r="H686" s="74">
        <v>35.81</v>
      </c>
      <c r="I686" s="74">
        <v>34.65</v>
      </c>
      <c r="J686" s="74">
        <v>110</v>
      </c>
      <c r="K686" s="74">
        <v>28.2</v>
      </c>
      <c r="L686" s="74">
        <v>26.95</v>
      </c>
      <c r="M686" s="111"/>
      <c r="N686" s="74">
        <v>30.5</v>
      </c>
      <c r="O686" s="74">
        <v>26.35</v>
      </c>
      <c r="P686" s="74">
        <v>0</v>
      </c>
    </row>
    <row r="687" spans="1:16">
      <c r="A687" s="78">
        <v>0.60504629629614204</v>
      </c>
      <c r="B687" s="74">
        <v>20680</v>
      </c>
      <c r="C687" s="74">
        <v>40.43</v>
      </c>
      <c r="D687" s="111"/>
      <c r="E687" s="74">
        <v>34.85</v>
      </c>
      <c r="F687" s="74">
        <v>41.83</v>
      </c>
      <c r="G687" s="74">
        <v>375.4</v>
      </c>
      <c r="H687" s="74">
        <v>35.92</v>
      </c>
      <c r="I687" s="74">
        <v>34.68</v>
      </c>
      <c r="J687" s="74">
        <v>109.6</v>
      </c>
      <c r="K687" s="74">
        <v>28.2</v>
      </c>
      <c r="L687" s="74">
        <v>26.95</v>
      </c>
      <c r="M687" s="111"/>
      <c r="N687" s="74">
        <v>30.85</v>
      </c>
      <c r="O687" s="74">
        <v>26.4</v>
      </c>
      <c r="P687" s="74">
        <v>0</v>
      </c>
    </row>
    <row r="688" spans="1:16">
      <c r="A688" s="78">
        <v>0.60516203703688398</v>
      </c>
      <c r="B688" s="74">
        <v>20690</v>
      </c>
      <c r="C688" s="74">
        <v>40.28</v>
      </c>
      <c r="D688" s="111"/>
      <c r="E688" s="74">
        <v>34.85</v>
      </c>
      <c r="F688" s="74">
        <v>42.09</v>
      </c>
      <c r="G688" s="74">
        <v>377.7</v>
      </c>
      <c r="H688" s="74">
        <v>35.85</v>
      </c>
      <c r="I688" s="74">
        <v>34.69</v>
      </c>
      <c r="J688" s="74">
        <v>108.75</v>
      </c>
      <c r="K688" s="74">
        <v>28.2</v>
      </c>
      <c r="L688" s="74">
        <v>27</v>
      </c>
      <c r="M688" s="111"/>
      <c r="N688" s="74">
        <v>30.55</v>
      </c>
      <c r="O688" s="74">
        <v>26.5</v>
      </c>
      <c r="P688" s="74">
        <v>0</v>
      </c>
    </row>
    <row r="689" spans="1:16">
      <c r="A689" s="78">
        <v>0.60527777777762304</v>
      </c>
      <c r="B689" s="74">
        <v>20700</v>
      </c>
      <c r="C689" s="74">
        <v>40.35</v>
      </c>
      <c r="D689" s="111"/>
      <c r="E689" s="74">
        <v>34.86</v>
      </c>
      <c r="F689" s="74">
        <v>42.13</v>
      </c>
      <c r="G689" s="74">
        <v>376.7</v>
      </c>
      <c r="H689" s="74">
        <v>35.869999999999997</v>
      </c>
      <c r="I689" s="74">
        <v>34.71</v>
      </c>
      <c r="J689" s="74">
        <v>108.25</v>
      </c>
      <c r="K689" s="74">
        <v>28.35</v>
      </c>
      <c r="L689" s="74">
        <v>26.95</v>
      </c>
      <c r="M689" s="111"/>
      <c r="N689" s="74">
        <v>30.6</v>
      </c>
      <c r="O689" s="74">
        <v>26.4</v>
      </c>
      <c r="P689" s="74">
        <v>0</v>
      </c>
    </row>
    <row r="690" spans="1:16">
      <c r="A690" s="78">
        <v>0.60539351851836498</v>
      </c>
      <c r="B690" s="74">
        <v>20710</v>
      </c>
      <c r="C690" s="74">
        <v>40.61</v>
      </c>
      <c r="D690" s="111"/>
      <c r="E690" s="74">
        <v>34.85</v>
      </c>
      <c r="F690" s="74">
        <v>42.05</v>
      </c>
      <c r="G690" s="74">
        <v>377.4</v>
      </c>
      <c r="H690" s="74">
        <v>35.869999999999997</v>
      </c>
      <c r="I690" s="74">
        <v>34.67</v>
      </c>
      <c r="J690" s="74">
        <v>109.25</v>
      </c>
      <c r="K690" s="74">
        <v>28.3</v>
      </c>
      <c r="L690" s="74">
        <v>26.95</v>
      </c>
      <c r="M690" s="111"/>
      <c r="N690" s="74">
        <v>30.55</v>
      </c>
      <c r="O690" s="74">
        <v>26.35</v>
      </c>
      <c r="P690" s="74">
        <v>0</v>
      </c>
    </row>
    <row r="691" spans="1:16">
      <c r="A691" s="78">
        <v>0.60550925925910504</v>
      </c>
      <c r="B691" s="74">
        <v>20720</v>
      </c>
      <c r="C691" s="74">
        <v>40.47</v>
      </c>
      <c r="D691" s="111"/>
      <c r="E691" s="74">
        <v>34.840000000000003</v>
      </c>
      <c r="F691" s="74">
        <v>42.18</v>
      </c>
      <c r="G691" s="74">
        <v>376.6</v>
      </c>
      <c r="H691" s="74">
        <v>35.86</v>
      </c>
      <c r="I691" s="74">
        <v>34.69</v>
      </c>
      <c r="J691" s="74">
        <v>109.7</v>
      </c>
      <c r="K691" s="74">
        <v>28.25</v>
      </c>
      <c r="L691" s="74">
        <v>26.95</v>
      </c>
      <c r="M691" s="111"/>
      <c r="N691" s="74">
        <v>30.55</v>
      </c>
      <c r="O691" s="74">
        <v>26.3</v>
      </c>
      <c r="P691" s="74">
        <v>0</v>
      </c>
    </row>
    <row r="692" spans="1:16">
      <c r="A692" s="78">
        <v>0.60562499999984598</v>
      </c>
      <c r="B692" s="74">
        <v>20730</v>
      </c>
      <c r="C692" s="74">
        <v>40.68</v>
      </c>
      <c r="D692" s="111"/>
      <c r="E692" s="74">
        <v>34.85</v>
      </c>
      <c r="F692" s="74">
        <v>42.13</v>
      </c>
      <c r="G692" s="74">
        <v>375.9</v>
      </c>
      <c r="H692" s="74">
        <v>35.840000000000003</v>
      </c>
      <c r="I692" s="74">
        <v>34.659999999999997</v>
      </c>
      <c r="J692" s="74">
        <v>108.75</v>
      </c>
      <c r="K692" s="74">
        <v>28.2</v>
      </c>
      <c r="L692" s="74">
        <v>26.95</v>
      </c>
      <c r="M692" s="111"/>
      <c r="N692" s="74">
        <v>30.6</v>
      </c>
      <c r="O692" s="74">
        <v>26.35</v>
      </c>
      <c r="P692" s="74">
        <v>0</v>
      </c>
    </row>
    <row r="693" spans="1:16">
      <c r="A693" s="78">
        <v>0.60574074074058604</v>
      </c>
      <c r="B693" s="74">
        <v>20740</v>
      </c>
      <c r="C693" s="74">
        <v>40.64</v>
      </c>
      <c r="D693" s="111"/>
      <c r="E693" s="74">
        <v>34.85</v>
      </c>
      <c r="F693" s="74">
        <v>42.4</v>
      </c>
      <c r="G693" s="74">
        <v>375.9</v>
      </c>
      <c r="H693" s="74">
        <v>35.840000000000003</v>
      </c>
      <c r="I693" s="74">
        <v>34.69</v>
      </c>
      <c r="J693" s="74">
        <v>109.6</v>
      </c>
      <c r="K693" s="74">
        <v>28.15</v>
      </c>
      <c r="L693" s="74">
        <v>26.95</v>
      </c>
      <c r="M693" s="111"/>
      <c r="N693" s="74">
        <v>30.55</v>
      </c>
      <c r="O693" s="74">
        <v>26.35</v>
      </c>
      <c r="P693" s="74">
        <v>0</v>
      </c>
    </row>
    <row r="694" spans="1:16">
      <c r="A694" s="78">
        <v>0.60585648148132698</v>
      </c>
      <c r="B694" s="74">
        <v>20750</v>
      </c>
      <c r="C694" s="74">
        <v>40.630000000000003</v>
      </c>
      <c r="D694" s="111"/>
      <c r="E694" s="74">
        <v>34.840000000000003</v>
      </c>
      <c r="F694" s="74">
        <v>42.24</v>
      </c>
      <c r="G694" s="74">
        <v>371.8</v>
      </c>
      <c r="H694" s="74">
        <v>35.840000000000003</v>
      </c>
      <c r="I694" s="74">
        <v>34.69</v>
      </c>
      <c r="J694" s="74">
        <v>108.95</v>
      </c>
      <c r="K694" s="74">
        <v>28.1</v>
      </c>
      <c r="L694" s="74">
        <v>26.95</v>
      </c>
      <c r="M694" s="111"/>
      <c r="N694" s="74">
        <v>30.45</v>
      </c>
      <c r="O694" s="74">
        <v>26.35</v>
      </c>
      <c r="P694" s="74">
        <v>0</v>
      </c>
    </row>
    <row r="695" spans="1:16">
      <c r="A695" s="78">
        <v>0.60597222222206704</v>
      </c>
      <c r="B695" s="74">
        <v>20760</v>
      </c>
      <c r="C695" s="74">
        <v>40.65</v>
      </c>
      <c r="D695" s="111"/>
      <c r="E695" s="74">
        <v>34.840000000000003</v>
      </c>
      <c r="F695" s="74">
        <v>42.18</v>
      </c>
      <c r="G695" s="74">
        <v>372.8</v>
      </c>
      <c r="H695" s="74">
        <v>35.840000000000003</v>
      </c>
      <c r="I695" s="74">
        <v>34.69</v>
      </c>
      <c r="J695" s="74">
        <v>109.75</v>
      </c>
      <c r="K695" s="74">
        <v>28.1</v>
      </c>
      <c r="L695" s="74">
        <v>26.95</v>
      </c>
      <c r="M695" s="111"/>
      <c r="N695" s="74">
        <v>30.4</v>
      </c>
      <c r="O695" s="74">
        <v>26.25</v>
      </c>
      <c r="P695" s="74">
        <v>0</v>
      </c>
    </row>
    <row r="696" spans="1:16">
      <c r="A696" s="78">
        <v>0.60608796296280798</v>
      </c>
      <c r="B696" s="74">
        <v>20770</v>
      </c>
      <c r="C696" s="74">
        <v>40.64</v>
      </c>
      <c r="D696" s="111"/>
      <c r="E696" s="74">
        <v>34.85</v>
      </c>
      <c r="F696" s="74">
        <v>41.85</v>
      </c>
      <c r="G696" s="74">
        <v>372.5</v>
      </c>
      <c r="H696" s="74">
        <v>35.86</v>
      </c>
      <c r="I696" s="74">
        <v>34.659999999999997</v>
      </c>
      <c r="J696" s="74">
        <v>109.15</v>
      </c>
      <c r="K696" s="74">
        <v>28.1</v>
      </c>
      <c r="L696" s="74">
        <v>26.95</v>
      </c>
      <c r="M696" s="111"/>
      <c r="N696" s="74">
        <v>30.6</v>
      </c>
      <c r="O696" s="74">
        <v>26.25</v>
      </c>
      <c r="P696" s="74">
        <v>0</v>
      </c>
    </row>
    <row r="697" spans="1:16">
      <c r="A697" s="78">
        <v>0.60620370370354903</v>
      </c>
      <c r="B697" s="74">
        <v>20780</v>
      </c>
      <c r="C697" s="74">
        <v>40.39</v>
      </c>
      <c r="D697" s="111"/>
      <c r="E697" s="74">
        <v>34.85</v>
      </c>
      <c r="F697" s="74">
        <v>41.8</v>
      </c>
      <c r="G697" s="74">
        <v>375.4</v>
      </c>
      <c r="H697" s="74">
        <v>35.880000000000003</v>
      </c>
      <c r="I697" s="74">
        <v>34.619999999999997</v>
      </c>
      <c r="J697" s="74">
        <v>109.3</v>
      </c>
      <c r="K697" s="74">
        <v>28.1</v>
      </c>
      <c r="L697" s="74">
        <v>26.95</v>
      </c>
      <c r="M697" s="111"/>
      <c r="N697" s="74">
        <v>30.7</v>
      </c>
      <c r="O697" s="74">
        <v>26.25</v>
      </c>
      <c r="P697" s="74">
        <v>0</v>
      </c>
    </row>
    <row r="698" spans="1:16">
      <c r="A698" s="78">
        <v>0.60631944444428898</v>
      </c>
      <c r="B698" s="74">
        <v>20790</v>
      </c>
      <c r="C698" s="74">
        <v>40.729999999999997</v>
      </c>
      <c r="D698" s="111"/>
      <c r="E698" s="74">
        <v>34.86</v>
      </c>
      <c r="F698" s="74">
        <v>42.17</v>
      </c>
      <c r="G698" s="74">
        <v>376.4</v>
      </c>
      <c r="H698" s="74">
        <v>35.89</v>
      </c>
      <c r="I698" s="74">
        <v>34.65</v>
      </c>
      <c r="J698" s="74">
        <v>110</v>
      </c>
      <c r="K698" s="74">
        <v>28.1</v>
      </c>
      <c r="L698" s="74">
        <v>26.95</v>
      </c>
      <c r="M698" s="111"/>
      <c r="N698" s="74">
        <v>30.6</v>
      </c>
      <c r="O698" s="74">
        <v>26.25</v>
      </c>
      <c r="P698" s="74">
        <v>0</v>
      </c>
    </row>
    <row r="699" spans="1:16">
      <c r="A699" s="78">
        <v>0.60643518518503003</v>
      </c>
      <c r="B699" s="74">
        <v>20800</v>
      </c>
      <c r="C699" s="74">
        <v>40.74</v>
      </c>
      <c r="D699" s="111"/>
      <c r="E699" s="74">
        <v>34.86</v>
      </c>
      <c r="F699" s="74">
        <v>42.31</v>
      </c>
      <c r="G699" s="74">
        <v>376.9</v>
      </c>
      <c r="H699" s="74">
        <v>35.92</v>
      </c>
      <c r="I699" s="74">
        <v>34.65</v>
      </c>
      <c r="J699" s="74">
        <v>109.45</v>
      </c>
      <c r="K699" s="74">
        <v>28.1</v>
      </c>
      <c r="L699" s="74">
        <v>26.95</v>
      </c>
      <c r="M699" s="111"/>
      <c r="N699" s="74">
        <v>30.7</v>
      </c>
      <c r="O699" s="74">
        <v>26.15</v>
      </c>
      <c r="P699" s="74">
        <v>0</v>
      </c>
    </row>
    <row r="700" spans="1:16">
      <c r="A700" s="78">
        <v>0.60655092592577198</v>
      </c>
      <c r="B700" s="74">
        <v>20810</v>
      </c>
      <c r="C700" s="74">
        <v>40.619999999999997</v>
      </c>
      <c r="D700" s="111"/>
      <c r="E700" s="74">
        <v>34.86</v>
      </c>
      <c r="F700" s="74">
        <v>42.31</v>
      </c>
      <c r="G700" s="74">
        <v>374.9</v>
      </c>
      <c r="H700" s="74">
        <v>35.92</v>
      </c>
      <c r="I700" s="74">
        <v>34.6</v>
      </c>
      <c r="J700" s="74">
        <v>109.9</v>
      </c>
      <c r="K700" s="74">
        <v>28.15</v>
      </c>
      <c r="L700" s="74">
        <v>26.95</v>
      </c>
      <c r="M700" s="111"/>
      <c r="N700" s="74">
        <v>30.65</v>
      </c>
      <c r="O700" s="74">
        <v>26.15</v>
      </c>
      <c r="P700" s="74">
        <v>0</v>
      </c>
    </row>
    <row r="701" spans="1:16">
      <c r="A701" s="78">
        <v>0.60666666666651103</v>
      </c>
      <c r="B701" s="74">
        <v>20820</v>
      </c>
      <c r="C701" s="74">
        <v>40.619999999999997</v>
      </c>
      <c r="D701" s="111"/>
      <c r="E701" s="74">
        <v>34.869999999999997</v>
      </c>
      <c r="F701" s="74">
        <v>42.35</v>
      </c>
      <c r="G701" s="74">
        <v>375.6</v>
      </c>
      <c r="H701" s="74">
        <v>35.94</v>
      </c>
      <c r="I701" s="74">
        <v>34.61</v>
      </c>
      <c r="J701" s="74">
        <v>107.55</v>
      </c>
      <c r="K701" s="74">
        <v>28.15</v>
      </c>
      <c r="L701" s="74">
        <v>26.9</v>
      </c>
      <c r="M701" s="111"/>
      <c r="N701" s="74">
        <v>30.65</v>
      </c>
      <c r="O701" s="74">
        <v>26.25</v>
      </c>
      <c r="P701" s="74">
        <v>0</v>
      </c>
    </row>
    <row r="702" spans="1:16">
      <c r="A702" s="78">
        <v>0.60678240740725298</v>
      </c>
      <c r="B702" s="74">
        <v>20830</v>
      </c>
      <c r="C702" s="74">
        <v>40.75</v>
      </c>
      <c r="D702" s="111"/>
      <c r="E702" s="74">
        <v>34.86</v>
      </c>
      <c r="F702" s="74">
        <v>42.34</v>
      </c>
      <c r="G702" s="74">
        <v>375.7</v>
      </c>
      <c r="H702" s="74">
        <v>35.92</v>
      </c>
      <c r="I702" s="74">
        <v>34.619999999999997</v>
      </c>
      <c r="J702" s="74">
        <v>107.4</v>
      </c>
      <c r="K702" s="74">
        <v>28.15</v>
      </c>
      <c r="L702" s="74">
        <v>26.95</v>
      </c>
      <c r="M702" s="111"/>
      <c r="N702" s="74">
        <v>30.55</v>
      </c>
      <c r="O702" s="74">
        <v>26.25</v>
      </c>
      <c r="P702" s="74">
        <v>0</v>
      </c>
    </row>
    <row r="703" spans="1:16">
      <c r="A703" s="78">
        <v>0.60689814814799303</v>
      </c>
      <c r="B703" s="74">
        <v>20840</v>
      </c>
      <c r="C703" s="74">
        <v>40.75</v>
      </c>
      <c r="D703" s="111"/>
      <c r="E703" s="74">
        <v>34.869999999999997</v>
      </c>
      <c r="F703" s="74">
        <v>42.55</v>
      </c>
      <c r="G703" s="74">
        <v>374.3</v>
      </c>
      <c r="H703" s="74">
        <v>35.92</v>
      </c>
      <c r="I703" s="74">
        <v>34.630000000000003</v>
      </c>
      <c r="J703" s="74">
        <v>107.3</v>
      </c>
      <c r="K703" s="74">
        <v>28.1</v>
      </c>
      <c r="L703" s="74">
        <v>26.95</v>
      </c>
      <c r="M703" s="111"/>
      <c r="N703" s="74">
        <v>30.5</v>
      </c>
      <c r="O703" s="74">
        <v>26.05</v>
      </c>
      <c r="P703" s="74">
        <v>0</v>
      </c>
    </row>
    <row r="704" spans="1:16">
      <c r="A704" s="78">
        <v>0.60701388888873398</v>
      </c>
      <c r="B704" s="74">
        <v>20850</v>
      </c>
      <c r="C704" s="74">
        <v>40.799999999999997</v>
      </c>
      <c r="D704" s="111"/>
      <c r="E704" s="74">
        <v>34.86</v>
      </c>
      <c r="F704" s="74">
        <v>42.47</v>
      </c>
      <c r="G704" s="74">
        <v>374.5</v>
      </c>
      <c r="H704" s="74">
        <v>35.950000000000003</v>
      </c>
      <c r="I704" s="74">
        <v>34.64</v>
      </c>
      <c r="J704" s="74">
        <v>108.75</v>
      </c>
      <c r="K704" s="74">
        <v>28.1</v>
      </c>
      <c r="L704" s="74">
        <v>26.95</v>
      </c>
      <c r="M704" s="111"/>
      <c r="N704" s="74">
        <v>30.65</v>
      </c>
      <c r="O704" s="74">
        <v>26.05</v>
      </c>
      <c r="P704" s="74">
        <v>0</v>
      </c>
    </row>
    <row r="705" spans="1:16">
      <c r="A705" s="78">
        <v>0.60712962962947403</v>
      </c>
      <c r="B705" s="74">
        <v>20860</v>
      </c>
      <c r="C705" s="74">
        <v>40.909999999999997</v>
      </c>
      <c r="D705" s="111"/>
      <c r="E705" s="74">
        <v>34.869999999999997</v>
      </c>
      <c r="F705" s="74">
        <v>42.51</v>
      </c>
      <c r="G705" s="74">
        <v>375.7</v>
      </c>
      <c r="H705" s="74">
        <v>35.97</v>
      </c>
      <c r="I705" s="74">
        <v>34.67</v>
      </c>
      <c r="J705" s="74">
        <v>107.5</v>
      </c>
      <c r="K705" s="74">
        <v>28.1</v>
      </c>
      <c r="L705" s="74">
        <v>26.95</v>
      </c>
      <c r="M705" s="111"/>
      <c r="N705" s="74">
        <v>30.55</v>
      </c>
      <c r="O705" s="74">
        <v>26.1</v>
      </c>
      <c r="P705" s="74">
        <v>0</v>
      </c>
    </row>
    <row r="706" spans="1:16">
      <c r="A706" s="78">
        <v>0.60724537037021498</v>
      </c>
      <c r="B706" s="74">
        <v>20870</v>
      </c>
      <c r="C706" s="74">
        <v>40.94</v>
      </c>
      <c r="D706" s="111"/>
      <c r="E706" s="74">
        <v>34.880000000000003</v>
      </c>
      <c r="F706" s="74">
        <v>42.45</v>
      </c>
      <c r="G706" s="74">
        <v>377.1</v>
      </c>
      <c r="H706" s="74">
        <v>35.950000000000003</v>
      </c>
      <c r="I706" s="74">
        <v>34.69</v>
      </c>
      <c r="J706" s="74">
        <v>108.75</v>
      </c>
      <c r="K706" s="74">
        <v>28.15</v>
      </c>
      <c r="L706" s="74">
        <v>26.95</v>
      </c>
      <c r="M706" s="111"/>
      <c r="N706" s="74">
        <v>30.55</v>
      </c>
      <c r="O706" s="74">
        <v>26.15</v>
      </c>
      <c r="P706" s="74">
        <v>0</v>
      </c>
    </row>
    <row r="707" spans="1:16">
      <c r="A707" s="78">
        <v>0.60736111111095503</v>
      </c>
      <c r="B707" s="74">
        <v>20880</v>
      </c>
      <c r="C707" s="74">
        <v>40.659999999999997</v>
      </c>
      <c r="D707" s="111"/>
      <c r="E707" s="74">
        <v>34.880000000000003</v>
      </c>
      <c r="F707" s="74">
        <v>42.3</v>
      </c>
      <c r="G707" s="74">
        <v>377.2</v>
      </c>
      <c r="H707" s="74">
        <v>35.979999999999997</v>
      </c>
      <c r="I707" s="74">
        <v>34.69</v>
      </c>
      <c r="J707" s="74">
        <v>106.9</v>
      </c>
      <c r="K707" s="74">
        <v>28.15</v>
      </c>
      <c r="L707" s="74">
        <v>26.95</v>
      </c>
      <c r="M707" s="111"/>
      <c r="N707" s="74">
        <v>30.7</v>
      </c>
      <c r="O707" s="74">
        <v>26.15</v>
      </c>
      <c r="P707" s="74">
        <v>0</v>
      </c>
    </row>
    <row r="708" spans="1:16">
      <c r="A708" s="78">
        <v>0.60747685185169598</v>
      </c>
      <c r="B708" s="74">
        <v>20890</v>
      </c>
      <c r="C708" s="74">
        <v>40.85</v>
      </c>
      <c r="D708" s="111"/>
      <c r="E708" s="74">
        <v>34.880000000000003</v>
      </c>
      <c r="F708" s="74">
        <v>42.2</v>
      </c>
      <c r="G708" s="74">
        <v>376.5</v>
      </c>
      <c r="H708" s="74">
        <v>36</v>
      </c>
      <c r="I708" s="74">
        <v>34.68</v>
      </c>
      <c r="J708" s="74">
        <v>107.15</v>
      </c>
      <c r="K708" s="74">
        <v>28.15</v>
      </c>
      <c r="L708" s="74">
        <v>26.95</v>
      </c>
      <c r="M708" s="111"/>
      <c r="N708" s="74">
        <v>30.65</v>
      </c>
      <c r="O708" s="74">
        <v>26.15</v>
      </c>
      <c r="P708" s="74">
        <v>0</v>
      </c>
    </row>
    <row r="709" spans="1:16">
      <c r="A709" s="78">
        <v>0.60759259259243703</v>
      </c>
      <c r="B709" s="74">
        <v>20900</v>
      </c>
      <c r="C709" s="74">
        <v>40.92</v>
      </c>
      <c r="D709" s="111"/>
      <c r="E709" s="74">
        <v>34.86</v>
      </c>
      <c r="F709" s="74">
        <v>42.3</v>
      </c>
      <c r="G709" s="74">
        <v>376.5</v>
      </c>
      <c r="H709" s="74">
        <v>35.979999999999997</v>
      </c>
      <c r="I709" s="74">
        <v>34.67</v>
      </c>
      <c r="J709" s="74">
        <v>107.65</v>
      </c>
      <c r="K709" s="74">
        <v>28.1</v>
      </c>
      <c r="L709" s="74">
        <v>26.95</v>
      </c>
      <c r="M709" s="111"/>
      <c r="N709" s="74">
        <v>30.55</v>
      </c>
      <c r="O709" s="74">
        <v>26</v>
      </c>
      <c r="P709" s="74">
        <v>0</v>
      </c>
    </row>
    <row r="710" spans="1:16">
      <c r="A710" s="78">
        <v>0.60770833333317698</v>
      </c>
      <c r="B710" s="74">
        <v>20910</v>
      </c>
      <c r="C710" s="74">
        <v>41.03</v>
      </c>
      <c r="D710" s="111"/>
      <c r="E710" s="74">
        <v>34.880000000000003</v>
      </c>
      <c r="F710" s="74">
        <v>42.3</v>
      </c>
      <c r="G710" s="74">
        <v>373.7</v>
      </c>
      <c r="H710" s="74">
        <v>36.01</v>
      </c>
      <c r="I710" s="74">
        <v>34.69</v>
      </c>
      <c r="J710" s="74">
        <v>108.7</v>
      </c>
      <c r="K710" s="74">
        <v>28.1</v>
      </c>
      <c r="L710" s="74">
        <v>26.95</v>
      </c>
      <c r="M710" s="111"/>
      <c r="N710" s="74">
        <v>30.6</v>
      </c>
      <c r="O710" s="74">
        <v>26.25</v>
      </c>
      <c r="P710" s="74">
        <v>0</v>
      </c>
    </row>
    <row r="711" spans="1:16">
      <c r="A711" s="78">
        <v>0.60782407407391803</v>
      </c>
      <c r="B711" s="74">
        <v>20920</v>
      </c>
      <c r="C711" s="74">
        <v>41.11</v>
      </c>
      <c r="D711" s="111"/>
      <c r="E711" s="74">
        <v>34.880000000000003</v>
      </c>
      <c r="F711" s="74">
        <v>42.41</v>
      </c>
      <c r="G711" s="74">
        <v>375.9</v>
      </c>
      <c r="H711" s="74">
        <v>36</v>
      </c>
      <c r="I711" s="74">
        <v>34.72</v>
      </c>
      <c r="J711" s="74">
        <v>108.2</v>
      </c>
      <c r="K711" s="74">
        <v>28.1</v>
      </c>
      <c r="L711" s="74">
        <v>26.95</v>
      </c>
      <c r="M711" s="111"/>
      <c r="N711" s="74">
        <v>30.55</v>
      </c>
      <c r="O711" s="74">
        <v>26.25</v>
      </c>
      <c r="P711" s="74">
        <v>0</v>
      </c>
    </row>
    <row r="712" spans="1:16">
      <c r="A712" s="78">
        <v>0.60793981481465997</v>
      </c>
      <c r="B712" s="74">
        <v>20930</v>
      </c>
      <c r="C712" s="74">
        <v>41.14</v>
      </c>
      <c r="D712" s="111"/>
      <c r="E712" s="74">
        <v>34.880000000000003</v>
      </c>
      <c r="F712" s="74">
        <v>42.63</v>
      </c>
      <c r="G712" s="74">
        <v>375.8</v>
      </c>
      <c r="H712" s="74">
        <v>35.96</v>
      </c>
      <c r="I712" s="74">
        <v>34.729999999999997</v>
      </c>
      <c r="J712" s="74">
        <v>107.85</v>
      </c>
      <c r="K712" s="74">
        <v>28.15</v>
      </c>
      <c r="L712" s="74">
        <v>26.95</v>
      </c>
      <c r="M712" s="111"/>
      <c r="N712" s="74">
        <v>30.45</v>
      </c>
      <c r="O712" s="74">
        <v>26.2</v>
      </c>
      <c r="P712" s="74">
        <v>0</v>
      </c>
    </row>
    <row r="713" spans="1:16">
      <c r="A713" s="78">
        <v>0.60805555555539903</v>
      </c>
      <c r="B713" s="74">
        <v>20940</v>
      </c>
      <c r="C713" s="74">
        <v>41.25</v>
      </c>
      <c r="D713" s="111"/>
      <c r="E713" s="74">
        <v>34.880000000000003</v>
      </c>
      <c r="F713" s="74">
        <v>42.58</v>
      </c>
      <c r="G713" s="74">
        <v>376.4</v>
      </c>
      <c r="H713" s="74">
        <v>36</v>
      </c>
      <c r="I713" s="74">
        <v>34.69</v>
      </c>
      <c r="J713" s="74">
        <v>106.95</v>
      </c>
      <c r="K713" s="74">
        <v>28.15</v>
      </c>
      <c r="L713" s="74">
        <v>26.95</v>
      </c>
      <c r="M713" s="111"/>
      <c r="N713" s="74">
        <v>30.55</v>
      </c>
      <c r="O713" s="74">
        <v>26.15</v>
      </c>
      <c r="P713" s="74">
        <v>0</v>
      </c>
    </row>
    <row r="714" spans="1:16">
      <c r="A714" s="78">
        <v>0.60817129629614097</v>
      </c>
      <c r="B714" s="74">
        <v>20950</v>
      </c>
      <c r="C714" s="74">
        <v>41.13</v>
      </c>
      <c r="D714" s="111"/>
      <c r="E714" s="74">
        <v>34.880000000000003</v>
      </c>
      <c r="F714" s="74">
        <v>42.37</v>
      </c>
      <c r="G714" s="74">
        <v>375.3</v>
      </c>
      <c r="H714" s="74">
        <v>36.03</v>
      </c>
      <c r="I714" s="74">
        <v>34.700000000000003</v>
      </c>
      <c r="J714" s="74">
        <v>108.85</v>
      </c>
      <c r="K714" s="74">
        <v>28.15</v>
      </c>
      <c r="L714" s="74">
        <v>26.95</v>
      </c>
      <c r="M714" s="111"/>
      <c r="N714" s="74">
        <v>30.65</v>
      </c>
      <c r="O714" s="74">
        <v>26.15</v>
      </c>
      <c r="P714" s="74">
        <v>0</v>
      </c>
    </row>
    <row r="715" spans="1:16">
      <c r="A715" s="78">
        <v>0.60828703703688103</v>
      </c>
      <c r="B715" s="74">
        <v>20960</v>
      </c>
      <c r="C715" s="74">
        <v>41.14</v>
      </c>
      <c r="D715" s="111"/>
      <c r="E715" s="74">
        <v>34.869999999999997</v>
      </c>
      <c r="F715" s="74">
        <v>42.19</v>
      </c>
      <c r="G715" s="74">
        <v>377.4</v>
      </c>
      <c r="H715" s="74">
        <v>36.020000000000003</v>
      </c>
      <c r="I715" s="74">
        <v>34.68</v>
      </c>
      <c r="J715" s="74">
        <v>108.7</v>
      </c>
      <c r="K715" s="74">
        <v>28.1</v>
      </c>
      <c r="L715" s="74">
        <v>26.9</v>
      </c>
      <c r="M715" s="111"/>
      <c r="N715" s="74">
        <v>30.55</v>
      </c>
      <c r="O715" s="74">
        <v>26.1</v>
      </c>
      <c r="P715" s="74">
        <v>0</v>
      </c>
    </row>
    <row r="716" spans="1:16">
      <c r="A716" s="78">
        <v>0.60840277777762197</v>
      </c>
      <c r="B716" s="74">
        <v>20970</v>
      </c>
      <c r="C716" s="74">
        <v>41.13</v>
      </c>
      <c r="D716" s="111"/>
      <c r="E716" s="74">
        <v>34.869999999999997</v>
      </c>
      <c r="F716" s="74">
        <v>42.49</v>
      </c>
      <c r="G716" s="74">
        <v>377.6</v>
      </c>
      <c r="H716" s="74">
        <v>36.01</v>
      </c>
      <c r="I716" s="74">
        <v>34.71</v>
      </c>
      <c r="J716" s="74">
        <v>109.95</v>
      </c>
      <c r="K716" s="74">
        <v>28.05</v>
      </c>
      <c r="L716" s="74">
        <v>26.9</v>
      </c>
      <c r="M716" s="111"/>
      <c r="N716" s="74">
        <v>30.55</v>
      </c>
      <c r="O716" s="74">
        <v>26.05</v>
      </c>
      <c r="P716" s="74">
        <v>0</v>
      </c>
    </row>
    <row r="717" spans="1:16">
      <c r="A717" s="78">
        <v>0.60851851851836203</v>
      </c>
      <c r="B717" s="74">
        <v>20980</v>
      </c>
      <c r="C717" s="74">
        <v>41.29</v>
      </c>
      <c r="D717" s="111"/>
      <c r="E717" s="74">
        <v>34.880000000000003</v>
      </c>
      <c r="F717" s="74">
        <v>42.64</v>
      </c>
      <c r="G717" s="74">
        <v>377.2</v>
      </c>
      <c r="H717" s="74">
        <v>36</v>
      </c>
      <c r="I717" s="74">
        <v>34.71</v>
      </c>
      <c r="J717" s="74">
        <v>109.75</v>
      </c>
      <c r="K717" s="74">
        <v>28.05</v>
      </c>
      <c r="L717" s="74">
        <v>26.95</v>
      </c>
      <c r="M717" s="111"/>
      <c r="N717" s="74">
        <v>30.55</v>
      </c>
      <c r="O717" s="74">
        <v>26.15</v>
      </c>
      <c r="P717" s="74">
        <v>0</v>
      </c>
    </row>
    <row r="718" spans="1:16">
      <c r="A718" s="78">
        <v>0.60863425925910397</v>
      </c>
      <c r="B718" s="74">
        <v>20990</v>
      </c>
      <c r="C718" s="74">
        <v>41.17</v>
      </c>
      <c r="D718" s="111"/>
      <c r="E718" s="74">
        <v>34.880000000000003</v>
      </c>
      <c r="F718" s="74">
        <v>42.5</v>
      </c>
      <c r="G718" s="74">
        <v>375.7</v>
      </c>
      <c r="H718" s="74">
        <v>36.020000000000003</v>
      </c>
      <c r="I718" s="74">
        <v>34.659999999999997</v>
      </c>
      <c r="J718" s="74">
        <v>109.6</v>
      </c>
      <c r="K718" s="74">
        <v>28.05</v>
      </c>
      <c r="L718" s="74">
        <v>26.9</v>
      </c>
      <c r="M718" s="111"/>
      <c r="N718" s="74">
        <v>30.55</v>
      </c>
      <c r="O718" s="74">
        <v>26.15</v>
      </c>
      <c r="P718" s="74">
        <v>0</v>
      </c>
    </row>
    <row r="719" spans="1:16">
      <c r="A719" s="78">
        <v>0.60874999999984303</v>
      </c>
      <c r="B719" s="74">
        <v>21000</v>
      </c>
      <c r="C719" s="74">
        <v>41.2</v>
      </c>
      <c r="D719" s="111"/>
      <c r="E719" s="74">
        <v>34.880000000000003</v>
      </c>
      <c r="F719" s="74">
        <v>42.44</v>
      </c>
      <c r="G719" s="74">
        <v>377.7</v>
      </c>
      <c r="H719" s="74">
        <v>36.01</v>
      </c>
      <c r="I719" s="74">
        <v>34.67</v>
      </c>
      <c r="J719" s="74">
        <v>109.75</v>
      </c>
      <c r="K719" s="74">
        <v>28.05</v>
      </c>
      <c r="L719" s="74">
        <v>26.95</v>
      </c>
      <c r="M719" s="111"/>
      <c r="N719" s="74">
        <v>30.55</v>
      </c>
      <c r="O719" s="74">
        <v>26</v>
      </c>
      <c r="P719" s="74">
        <v>0</v>
      </c>
    </row>
    <row r="720" spans="1:16">
      <c r="A720" s="78">
        <v>0.60886574074058497</v>
      </c>
      <c r="B720" s="74">
        <v>21010</v>
      </c>
      <c r="C720" s="74">
        <v>41.31</v>
      </c>
      <c r="D720" s="111"/>
      <c r="E720" s="74">
        <v>34.9</v>
      </c>
      <c r="F720" s="74">
        <v>42.54</v>
      </c>
      <c r="G720" s="74">
        <v>378.5</v>
      </c>
      <c r="H720" s="74">
        <v>36</v>
      </c>
      <c r="I720" s="74">
        <v>34.700000000000003</v>
      </c>
      <c r="J720" s="74">
        <v>109.25</v>
      </c>
      <c r="K720" s="74">
        <v>28.05</v>
      </c>
      <c r="L720" s="74">
        <v>26.9</v>
      </c>
      <c r="M720" s="111"/>
      <c r="N720" s="74">
        <v>30.45</v>
      </c>
      <c r="O720" s="74">
        <v>26.1</v>
      </c>
      <c r="P720" s="74">
        <v>0</v>
      </c>
    </row>
    <row r="721" spans="1:16">
      <c r="A721" s="78">
        <v>0.60898148148132503</v>
      </c>
      <c r="B721" s="74">
        <v>21020</v>
      </c>
      <c r="C721" s="74">
        <v>41.25</v>
      </c>
      <c r="D721" s="111"/>
      <c r="E721" s="74">
        <v>34.9</v>
      </c>
      <c r="F721" s="74">
        <v>42.55</v>
      </c>
      <c r="G721" s="74">
        <v>376.1</v>
      </c>
      <c r="H721" s="74">
        <v>36</v>
      </c>
      <c r="I721" s="74">
        <v>34.700000000000003</v>
      </c>
      <c r="J721" s="74">
        <v>107.35</v>
      </c>
      <c r="K721" s="74">
        <v>28.1</v>
      </c>
      <c r="L721" s="74">
        <v>26.9</v>
      </c>
      <c r="M721" s="111"/>
      <c r="N721" s="74">
        <v>30.5</v>
      </c>
      <c r="O721" s="74">
        <v>25.85</v>
      </c>
      <c r="P721" s="74">
        <v>0</v>
      </c>
    </row>
    <row r="722" spans="1:16">
      <c r="A722" s="78">
        <v>0.60909722222206597</v>
      </c>
      <c r="B722" s="74">
        <v>21030</v>
      </c>
      <c r="C722" s="74">
        <v>41.21</v>
      </c>
      <c r="D722" s="111"/>
      <c r="E722" s="74">
        <v>34.89</v>
      </c>
      <c r="F722" s="74">
        <v>42.54</v>
      </c>
      <c r="G722" s="74">
        <v>377.5</v>
      </c>
      <c r="H722" s="74">
        <v>36.01</v>
      </c>
      <c r="I722" s="74">
        <v>34.71</v>
      </c>
      <c r="J722" s="74">
        <v>108.6</v>
      </c>
      <c r="K722" s="74">
        <v>28.05</v>
      </c>
      <c r="L722" s="74">
        <v>26.95</v>
      </c>
      <c r="M722" s="111"/>
      <c r="N722" s="74">
        <v>30.6</v>
      </c>
      <c r="O722" s="74">
        <v>25.85</v>
      </c>
      <c r="P722" s="74">
        <v>0</v>
      </c>
    </row>
    <row r="723" spans="1:16">
      <c r="A723" s="78">
        <v>0.60921296296280603</v>
      </c>
      <c r="B723" s="74">
        <v>21040</v>
      </c>
      <c r="C723" s="74">
        <v>41.2</v>
      </c>
      <c r="D723" s="111"/>
      <c r="E723" s="74">
        <v>34.869999999999997</v>
      </c>
      <c r="F723" s="74">
        <v>42.55</v>
      </c>
      <c r="G723" s="74">
        <v>377.7</v>
      </c>
      <c r="H723" s="74">
        <v>36.01</v>
      </c>
      <c r="I723" s="74">
        <v>34.71</v>
      </c>
      <c r="J723" s="74">
        <v>108</v>
      </c>
      <c r="K723" s="74">
        <v>28.05</v>
      </c>
      <c r="L723" s="74">
        <v>26.9</v>
      </c>
      <c r="M723" s="111"/>
      <c r="N723" s="74">
        <v>30.5</v>
      </c>
      <c r="O723" s="74">
        <v>25.9</v>
      </c>
      <c r="P723" s="74">
        <v>0</v>
      </c>
    </row>
    <row r="724" spans="1:16">
      <c r="A724" s="78">
        <v>0.60932870370354797</v>
      </c>
      <c r="B724" s="74">
        <v>21050</v>
      </c>
      <c r="C724" s="74">
        <v>41.28</v>
      </c>
      <c r="D724" s="111"/>
      <c r="E724" s="74">
        <v>34.89</v>
      </c>
      <c r="F724" s="74">
        <v>42.53</v>
      </c>
      <c r="G724" s="74">
        <v>377</v>
      </c>
      <c r="H724" s="74">
        <v>36.020000000000003</v>
      </c>
      <c r="I724" s="74">
        <v>34.72</v>
      </c>
      <c r="J724" s="74">
        <v>108.4</v>
      </c>
      <c r="K724" s="74">
        <v>28.1</v>
      </c>
      <c r="L724" s="74">
        <v>26.9</v>
      </c>
      <c r="M724" s="111"/>
      <c r="N724" s="74">
        <v>30.55</v>
      </c>
      <c r="O724" s="74">
        <v>25.95</v>
      </c>
      <c r="P724" s="74">
        <v>0</v>
      </c>
    </row>
    <row r="725" spans="1:16">
      <c r="A725" s="78">
        <v>0.60944444444428703</v>
      </c>
      <c r="B725" s="74">
        <v>21060</v>
      </c>
      <c r="C725" s="74">
        <v>41.23</v>
      </c>
      <c r="D725" s="111"/>
      <c r="E725" s="74">
        <v>34.89</v>
      </c>
      <c r="F725" s="74">
        <v>42.44</v>
      </c>
      <c r="G725" s="74">
        <v>376.7</v>
      </c>
      <c r="H725" s="74">
        <v>36.07</v>
      </c>
      <c r="I725" s="74">
        <v>34.72</v>
      </c>
      <c r="J725" s="74">
        <v>106.95</v>
      </c>
      <c r="K725" s="74">
        <v>28.1</v>
      </c>
      <c r="L725" s="74">
        <v>26.9</v>
      </c>
      <c r="M725" s="111"/>
      <c r="N725" s="74">
        <v>30.6</v>
      </c>
      <c r="O725" s="74">
        <v>25.9</v>
      </c>
      <c r="P725" s="74">
        <v>0</v>
      </c>
    </row>
    <row r="726" spans="1:16">
      <c r="A726" s="78">
        <v>0.60956018518502897</v>
      </c>
      <c r="B726" s="74">
        <v>21070</v>
      </c>
      <c r="C726" s="74">
        <v>41.17</v>
      </c>
      <c r="D726" s="111"/>
      <c r="E726" s="74">
        <v>34.89</v>
      </c>
      <c r="F726" s="74">
        <v>42.47</v>
      </c>
      <c r="G726" s="74">
        <v>377.1</v>
      </c>
      <c r="H726" s="74">
        <v>36.08</v>
      </c>
      <c r="I726" s="74">
        <v>34.729999999999997</v>
      </c>
      <c r="J726" s="74">
        <v>108.1</v>
      </c>
      <c r="K726" s="74">
        <v>28.1</v>
      </c>
      <c r="L726" s="74">
        <v>26.9</v>
      </c>
      <c r="M726" s="111"/>
      <c r="N726" s="74">
        <v>30.6</v>
      </c>
      <c r="O726" s="74">
        <v>25.8</v>
      </c>
      <c r="P726" s="74">
        <v>0</v>
      </c>
    </row>
    <row r="727" spans="1:16">
      <c r="A727" s="78">
        <v>0.60967592592576902</v>
      </c>
      <c r="B727" s="74">
        <v>21080</v>
      </c>
      <c r="C727" s="74">
        <v>41.34</v>
      </c>
      <c r="D727" s="111"/>
      <c r="E727" s="74">
        <v>34.89</v>
      </c>
      <c r="F727" s="74">
        <v>42.48</v>
      </c>
      <c r="G727" s="74">
        <v>377.3</v>
      </c>
      <c r="H727" s="74">
        <v>36.1</v>
      </c>
      <c r="I727" s="74">
        <v>34.76</v>
      </c>
      <c r="J727" s="74">
        <v>108.5</v>
      </c>
      <c r="K727" s="74">
        <v>28.1</v>
      </c>
      <c r="L727" s="74">
        <v>26.9</v>
      </c>
      <c r="M727" s="111"/>
      <c r="N727" s="74">
        <v>30.55</v>
      </c>
      <c r="O727" s="74">
        <v>25.9</v>
      </c>
      <c r="P727" s="74">
        <v>0</v>
      </c>
    </row>
    <row r="728" spans="1:16">
      <c r="A728" s="78">
        <v>0.60979166666650997</v>
      </c>
      <c r="B728" s="74">
        <v>21090</v>
      </c>
      <c r="C728" s="74">
        <v>41.28</v>
      </c>
      <c r="D728" s="111"/>
      <c r="E728" s="74">
        <v>34.89</v>
      </c>
      <c r="F728" s="74">
        <v>42.28</v>
      </c>
      <c r="G728" s="74">
        <v>375.6</v>
      </c>
      <c r="H728" s="74">
        <v>36.06</v>
      </c>
      <c r="I728" s="74">
        <v>34.72</v>
      </c>
      <c r="J728" s="74">
        <v>108.8</v>
      </c>
      <c r="K728" s="74">
        <v>28.1</v>
      </c>
      <c r="L728" s="74">
        <v>26.9</v>
      </c>
      <c r="M728" s="111"/>
      <c r="N728" s="74">
        <v>30.55</v>
      </c>
      <c r="O728" s="74">
        <v>25.85</v>
      </c>
      <c r="P728" s="74">
        <v>0</v>
      </c>
    </row>
    <row r="729" spans="1:16">
      <c r="A729" s="78">
        <v>0.60990740740725002</v>
      </c>
      <c r="B729" s="74">
        <v>21100</v>
      </c>
      <c r="C729" s="74">
        <v>41.41</v>
      </c>
      <c r="D729" s="111"/>
      <c r="E729" s="74">
        <v>34.89</v>
      </c>
      <c r="F729" s="74">
        <v>42.4</v>
      </c>
      <c r="G729" s="74">
        <v>376.2</v>
      </c>
      <c r="H729" s="74">
        <v>36.090000000000003</v>
      </c>
      <c r="I729" s="74">
        <v>34.729999999999997</v>
      </c>
      <c r="J729" s="74">
        <v>107.25</v>
      </c>
      <c r="K729" s="74">
        <v>28.1</v>
      </c>
      <c r="L729" s="74">
        <v>26.9</v>
      </c>
      <c r="M729" s="111"/>
      <c r="N729" s="74">
        <v>30.55</v>
      </c>
      <c r="O729" s="74">
        <v>26</v>
      </c>
      <c r="P729" s="74">
        <v>0</v>
      </c>
    </row>
    <row r="730" spans="1:16">
      <c r="A730" s="78">
        <v>0.61002314814799197</v>
      </c>
      <c r="B730" s="74">
        <v>21110</v>
      </c>
      <c r="C730" s="74">
        <v>41.7</v>
      </c>
      <c r="D730" s="111"/>
      <c r="E730" s="74">
        <v>34.89</v>
      </c>
      <c r="F730" s="74">
        <v>42.37</v>
      </c>
      <c r="G730" s="74">
        <v>376.6</v>
      </c>
      <c r="H730" s="74">
        <v>36.090000000000003</v>
      </c>
      <c r="I730" s="74">
        <v>34.729999999999997</v>
      </c>
      <c r="J730" s="74">
        <v>108.95</v>
      </c>
      <c r="K730" s="74">
        <v>28.05</v>
      </c>
      <c r="L730" s="74">
        <v>26.9</v>
      </c>
      <c r="M730" s="111"/>
      <c r="N730" s="74">
        <v>30.35</v>
      </c>
      <c r="O730" s="74">
        <v>26</v>
      </c>
      <c r="P730" s="74">
        <v>0</v>
      </c>
    </row>
    <row r="731" spans="1:16">
      <c r="A731" s="78">
        <v>0.61013888888873102</v>
      </c>
      <c r="B731" s="74">
        <v>21120</v>
      </c>
      <c r="C731" s="74">
        <v>41.56</v>
      </c>
      <c r="D731" s="111"/>
      <c r="E731" s="74">
        <v>34.86</v>
      </c>
      <c r="F731" s="74">
        <v>42.23</v>
      </c>
      <c r="G731" s="74">
        <v>378.8</v>
      </c>
      <c r="H731" s="74">
        <v>36.06</v>
      </c>
      <c r="I731" s="74">
        <v>34.71</v>
      </c>
      <c r="J731" s="74">
        <v>108.75</v>
      </c>
      <c r="K731" s="74">
        <v>28.05</v>
      </c>
      <c r="L731" s="74">
        <v>26.9</v>
      </c>
      <c r="M731" s="111"/>
      <c r="N731" s="74">
        <v>30.5</v>
      </c>
      <c r="O731" s="74">
        <v>25.95</v>
      </c>
      <c r="P731" s="74">
        <v>0</v>
      </c>
    </row>
    <row r="732" spans="1:16">
      <c r="A732" s="78">
        <v>0.61025462962947297</v>
      </c>
      <c r="B732" s="74">
        <v>21130</v>
      </c>
      <c r="C732" s="74">
        <v>41.59</v>
      </c>
      <c r="D732" s="111"/>
      <c r="E732" s="74">
        <v>34.880000000000003</v>
      </c>
      <c r="F732" s="74">
        <v>42.44</v>
      </c>
      <c r="G732" s="74">
        <v>378.1</v>
      </c>
      <c r="H732" s="74">
        <v>35.96</v>
      </c>
      <c r="I732" s="74">
        <v>34.729999999999997</v>
      </c>
      <c r="J732" s="74">
        <v>108.75</v>
      </c>
      <c r="K732" s="74">
        <v>28.15</v>
      </c>
      <c r="L732" s="74">
        <v>26.9</v>
      </c>
      <c r="M732" s="111"/>
      <c r="N732" s="74">
        <v>30.5</v>
      </c>
      <c r="O732" s="74">
        <v>25.85</v>
      </c>
      <c r="P732" s="74">
        <v>0</v>
      </c>
    </row>
    <row r="733" spans="1:16">
      <c r="A733" s="78">
        <v>0.61037037037021302</v>
      </c>
      <c r="B733" s="74">
        <v>21140</v>
      </c>
      <c r="C733" s="74">
        <v>41.51</v>
      </c>
      <c r="D733" s="111"/>
      <c r="E733" s="74">
        <v>34.81</v>
      </c>
      <c r="F733" s="74">
        <v>42.32</v>
      </c>
      <c r="G733" s="74">
        <v>377.9</v>
      </c>
      <c r="H733" s="74">
        <v>36.21</v>
      </c>
      <c r="I733" s="74">
        <v>34.75</v>
      </c>
      <c r="J733" s="74">
        <v>108.45</v>
      </c>
      <c r="K733" s="74">
        <v>28.15</v>
      </c>
      <c r="L733" s="74">
        <v>26.9</v>
      </c>
      <c r="M733" s="111"/>
      <c r="N733" s="74">
        <v>30.4</v>
      </c>
      <c r="O733" s="74">
        <v>25.75</v>
      </c>
      <c r="P733" s="74">
        <v>0</v>
      </c>
    </row>
    <row r="734" spans="1:16">
      <c r="A734" s="78">
        <v>0.61048611111095397</v>
      </c>
      <c r="B734" s="74">
        <v>21150</v>
      </c>
      <c r="C734" s="74">
        <v>41.63</v>
      </c>
      <c r="D734" s="111"/>
      <c r="E734" s="74">
        <v>34.83</v>
      </c>
      <c r="F734" s="74">
        <v>42.68</v>
      </c>
      <c r="G734" s="74">
        <v>378.6</v>
      </c>
      <c r="H734" s="74">
        <v>36.25</v>
      </c>
      <c r="I734" s="74">
        <v>34.79</v>
      </c>
      <c r="J734" s="74">
        <v>107.6</v>
      </c>
      <c r="K734" s="74">
        <v>28.15</v>
      </c>
      <c r="L734" s="74">
        <v>26.9</v>
      </c>
      <c r="M734" s="111"/>
      <c r="N734" s="74">
        <v>30.5</v>
      </c>
      <c r="O734" s="74">
        <v>25.75</v>
      </c>
      <c r="P734" s="74">
        <v>0</v>
      </c>
    </row>
    <row r="735" spans="1:16">
      <c r="A735" s="78">
        <v>0.61060185185169402</v>
      </c>
      <c r="B735" s="74">
        <v>21160</v>
      </c>
      <c r="C735" s="74">
        <v>41.55</v>
      </c>
      <c r="D735" s="111"/>
      <c r="E735" s="74">
        <v>34.85</v>
      </c>
      <c r="F735" s="74">
        <v>42.77</v>
      </c>
      <c r="G735" s="74">
        <v>380.7</v>
      </c>
      <c r="H735" s="74">
        <v>36.130000000000003</v>
      </c>
      <c r="I735" s="74">
        <v>34.81</v>
      </c>
      <c r="J735" s="74">
        <v>108.15</v>
      </c>
      <c r="K735" s="74">
        <v>28.1</v>
      </c>
      <c r="L735" s="74">
        <v>26.85</v>
      </c>
      <c r="M735" s="111"/>
      <c r="N735" s="74">
        <v>30.5</v>
      </c>
      <c r="O735" s="74">
        <v>25.8</v>
      </c>
      <c r="P735" s="74">
        <v>0</v>
      </c>
    </row>
    <row r="736" spans="1:16">
      <c r="A736" s="78">
        <v>0.61071759259243596</v>
      </c>
      <c r="B736" s="74">
        <v>21170</v>
      </c>
      <c r="C736" s="74">
        <v>41.41</v>
      </c>
      <c r="D736" s="111"/>
      <c r="E736" s="74">
        <v>34.83</v>
      </c>
      <c r="F736" s="74">
        <v>42.77</v>
      </c>
      <c r="G736" s="74">
        <v>378.7</v>
      </c>
      <c r="H736" s="74">
        <v>35.840000000000003</v>
      </c>
      <c r="I736" s="74">
        <v>34.840000000000003</v>
      </c>
      <c r="J736" s="74">
        <v>107.35</v>
      </c>
      <c r="K736" s="74">
        <v>28.15</v>
      </c>
      <c r="L736" s="74">
        <v>26.85</v>
      </c>
      <c r="M736" s="111"/>
      <c r="N736" s="74">
        <v>30.75</v>
      </c>
      <c r="O736" s="74">
        <v>25.95</v>
      </c>
      <c r="P736" s="74">
        <v>0</v>
      </c>
    </row>
    <row r="737" spans="1:16">
      <c r="A737" s="78">
        <v>0.61083333333317502</v>
      </c>
      <c r="B737" s="74">
        <v>21180</v>
      </c>
      <c r="C737" s="74">
        <v>41.55</v>
      </c>
      <c r="D737" s="111"/>
      <c r="E737" s="74">
        <v>34.799999999999997</v>
      </c>
      <c r="F737" s="74">
        <v>42.65</v>
      </c>
      <c r="G737" s="74">
        <v>378.2</v>
      </c>
      <c r="H737" s="74">
        <v>35.619999999999997</v>
      </c>
      <c r="I737" s="74">
        <v>34.840000000000003</v>
      </c>
      <c r="J737" s="74">
        <v>108.9</v>
      </c>
      <c r="K737" s="74">
        <v>28.15</v>
      </c>
      <c r="L737" s="74">
        <v>26.85</v>
      </c>
      <c r="M737" s="111"/>
      <c r="N737" s="74">
        <v>31</v>
      </c>
      <c r="O737" s="74">
        <v>25.9</v>
      </c>
      <c r="P737" s="74">
        <v>0</v>
      </c>
    </row>
    <row r="738" spans="1:16">
      <c r="A738" s="78">
        <v>0.61094907407391696</v>
      </c>
      <c r="B738" s="74">
        <v>21190</v>
      </c>
      <c r="C738" s="74">
        <v>41.51</v>
      </c>
      <c r="D738" s="111"/>
      <c r="E738" s="74">
        <v>34.840000000000003</v>
      </c>
      <c r="F738" s="74">
        <v>42.24</v>
      </c>
      <c r="G738" s="74">
        <v>376.3</v>
      </c>
      <c r="H738" s="74">
        <v>35.979999999999997</v>
      </c>
      <c r="I738" s="74">
        <v>34.82</v>
      </c>
      <c r="J738" s="74">
        <v>108.5</v>
      </c>
      <c r="K738" s="74">
        <v>28.1</v>
      </c>
      <c r="L738" s="74">
        <v>26.85</v>
      </c>
      <c r="M738" s="111"/>
      <c r="N738" s="74">
        <v>30.8</v>
      </c>
      <c r="O738" s="74">
        <v>26.2</v>
      </c>
      <c r="P738" s="74">
        <v>0</v>
      </c>
    </row>
    <row r="739" spans="1:16">
      <c r="A739" s="78">
        <v>0.61106481481465702</v>
      </c>
      <c r="B739" s="74">
        <v>21200</v>
      </c>
      <c r="C739" s="74">
        <v>41.37</v>
      </c>
      <c r="D739" s="111"/>
      <c r="E739" s="74">
        <v>34.83</v>
      </c>
      <c r="F739" s="74">
        <v>42.08</v>
      </c>
      <c r="G739" s="74">
        <v>378.2</v>
      </c>
      <c r="H739" s="74">
        <v>35.979999999999997</v>
      </c>
      <c r="I739" s="74">
        <v>34.76</v>
      </c>
      <c r="J739" s="74">
        <v>107.65</v>
      </c>
      <c r="K739" s="74">
        <v>28.15</v>
      </c>
      <c r="L739" s="74">
        <v>26.85</v>
      </c>
      <c r="M739" s="111"/>
      <c r="N739" s="74">
        <v>30.85</v>
      </c>
      <c r="O739" s="74">
        <v>26.1</v>
      </c>
      <c r="P739" s="74">
        <v>0</v>
      </c>
    </row>
    <row r="740" spans="1:16">
      <c r="A740" s="78">
        <v>0.61118055555539796</v>
      </c>
      <c r="B740" s="74">
        <v>21210</v>
      </c>
      <c r="C740" s="74">
        <v>41.59</v>
      </c>
      <c r="D740" s="111"/>
      <c r="E740" s="74">
        <v>34.82</v>
      </c>
      <c r="F740" s="74">
        <v>42.02</v>
      </c>
      <c r="G740" s="74">
        <v>378.8</v>
      </c>
      <c r="H740" s="74">
        <v>36.03</v>
      </c>
      <c r="I740" s="74">
        <v>34.71</v>
      </c>
      <c r="J740" s="74">
        <v>108.65</v>
      </c>
      <c r="K740" s="74">
        <v>28.1</v>
      </c>
      <c r="L740" s="74">
        <v>26.85</v>
      </c>
      <c r="M740" s="111"/>
      <c r="N740" s="74">
        <v>30.75</v>
      </c>
      <c r="O740" s="74">
        <v>26.1</v>
      </c>
      <c r="P740" s="74">
        <v>0</v>
      </c>
    </row>
    <row r="741" spans="1:16">
      <c r="A741" s="78">
        <v>0.61129629629613802</v>
      </c>
      <c r="B741" s="74">
        <v>21220</v>
      </c>
      <c r="C741" s="74">
        <v>41.45</v>
      </c>
      <c r="D741" s="111"/>
      <c r="E741" s="74">
        <v>34.82</v>
      </c>
      <c r="F741" s="74">
        <v>42.12</v>
      </c>
      <c r="G741" s="74">
        <v>377.7</v>
      </c>
      <c r="H741" s="74">
        <v>35.979999999999997</v>
      </c>
      <c r="I741" s="74">
        <v>34.68</v>
      </c>
      <c r="J741" s="74">
        <v>108.2</v>
      </c>
      <c r="K741" s="74">
        <v>28.15</v>
      </c>
      <c r="L741" s="74">
        <v>26.85</v>
      </c>
      <c r="M741" s="111"/>
      <c r="N741" s="74">
        <v>30.55</v>
      </c>
      <c r="O741" s="74">
        <v>25.95</v>
      </c>
      <c r="P741" s="74">
        <v>0</v>
      </c>
    </row>
    <row r="742" spans="1:16">
      <c r="A742" s="78">
        <v>0.61141203703687996</v>
      </c>
      <c r="B742" s="74">
        <v>21230</v>
      </c>
      <c r="C742" s="74">
        <v>41.35</v>
      </c>
      <c r="D742" s="111"/>
      <c r="E742" s="74">
        <v>34.82</v>
      </c>
      <c r="F742" s="74">
        <v>41.97</v>
      </c>
      <c r="G742" s="74">
        <v>376.4</v>
      </c>
      <c r="H742" s="74">
        <v>35.99</v>
      </c>
      <c r="I742" s="74">
        <v>34.659999999999997</v>
      </c>
      <c r="J742" s="74">
        <v>108.7</v>
      </c>
      <c r="K742" s="74">
        <v>28.15</v>
      </c>
      <c r="L742" s="74">
        <v>26.85</v>
      </c>
      <c r="M742" s="111"/>
      <c r="N742" s="74">
        <v>30.75</v>
      </c>
      <c r="O742" s="74">
        <v>26</v>
      </c>
      <c r="P742" s="74">
        <v>0</v>
      </c>
    </row>
    <row r="743" spans="1:16">
      <c r="A743" s="78">
        <v>0.61152777777761902</v>
      </c>
      <c r="B743" s="74">
        <v>21240</v>
      </c>
      <c r="C743" s="74">
        <v>41.25</v>
      </c>
      <c r="D743" s="111"/>
      <c r="E743" s="74">
        <v>34.82</v>
      </c>
      <c r="F743" s="74">
        <v>41.97</v>
      </c>
      <c r="G743" s="74">
        <v>378.9</v>
      </c>
      <c r="H743" s="74">
        <v>35.979999999999997</v>
      </c>
      <c r="I743" s="74">
        <v>34.659999999999997</v>
      </c>
      <c r="J743" s="74">
        <v>108.35</v>
      </c>
      <c r="K743" s="74">
        <v>28.2</v>
      </c>
      <c r="L743" s="74">
        <v>26.85</v>
      </c>
      <c r="M743" s="111"/>
      <c r="N743" s="74">
        <v>30.75</v>
      </c>
      <c r="O743" s="74">
        <v>26.05</v>
      </c>
      <c r="P743" s="74">
        <v>0</v>
      </c>
    </row>
    <row r="744" spans="1:16">
      <c r="A744" s="78">
        <v>0.61164351851836096</v>
      </c>
      <c r="B744" s="74">
        <v>21250</v>
      </c>
      <c r="C744" s="74">
        <v>41.18</v>
      </c>
      <c r="D744" s="111"/>
      <c r="E744" s="74">
        <v>34.82</v>
      </c>
      <c r="F744" s="74">
        <v>42.02</v>
      </c>
      <c r="G744" s="74">
        <v>378.9</v>
      </c>
      <c r="H744" s="74">
        <v>35.979999999999997</v>
      </c>
      <c r="I744" s="74">
        <v>34.659999999999997</v>
      </c>
      <c r="J744" s="74">
        <v>107.6</v>
      </c>
      <c r="K744" s="74">
        <v>28.15</v>
      </c>
      <c r="L744" s="74">
        <v>26.85</v>
      </c>
      <c r="M744" s="111"/>
      <c r="N744" s="74">
        <v>30.75</v>
      </c>
      <c r="O744" s="74">
        <v>26.05</v>
      </c>
      <c r="P744" s="74">
        <v>0</v>
      </c>
    </row>
    <row r="745" spans="1:16">
      <c r="A745" s="78">
        <v>0.61175925925910102</v>
      </c>
      <c r="B745" s="74">
        <v>21260</v>
      </c>
      <c r="C745" s="74">
        <v>41.06</v>
      </c>
      <c r="D745" s="111"/>
      <c r="E745" s="74">
        <v>34.82</v>
      </c>
      <c r="F745" s="74">
        <v>42.04</v>
      </c>
      <c r="G745" s="74">
        <v>377.5</v>
      </c>
      <c r="H745" s="74">
        <v>35.950000000000003</v>
      </c>
      <c r="I745" s="74">
        <v>34.67</v>
      </c>
      <c r="J745" s="74">
        <v>108.2</v>
      </c>
      <c r="K745" s="74">
        <v>28.15</v>
      </c>
      <c r="L745" s="74">
        <v>26.85</v>
      </c>
      <c r="M745" s="111"/>
      <c r="N745" s="74">
        <v>30.7</v>
      </c>
      <c r="O745" s="74">
        <v>26</v>
      </c>
      <c r="P745" s="74">
        <v>0</v>
      </c>
    </row>
    <row r="746" spans="1:16">
      <c r="A746" s="78">
        <v>0.61187499999984196</v>
      </c>
      <c r="B746" s="74">
        <v>21270</v>
      </c>
      <c r="C746" s="74">
        <v>41.06</v>
      </c>
      <c r="D746" s="111"/>
      <c r="E746" s="74">
        <v>34.82</v>
      </c>
      <c r="F746" s="74">
        <v>42.13</v>
      </c>
      <c r="G746" s="74">
        <v>377.9</v>
      </c>
      <c r="H746" s="74">
        <v>35.97</v>
      </c>
      <c r="I746" s="74">
        <v>34.700000000000003</v>
      </c>
      <c r="J746" s="74">
        <v>107.5</v>
      </c>
      <c r="K746" s="74">
        <v>28.15</v>
      </c>
      <c r="L746" s="74">
        <v>26.85</v>
      </c>
      <c r="M746" s="111"/>
      <c r="N746" s="74">
        <v>30.75</v>
      </c>
      <c r="O746" s="74">
        <v>26</v>
      </c>
      <c r="P746" s="74">
        <v>0</v>
      </c>
    </row>
    <row r="747" spans="1:16">
      <c r="A747" s="78">
        <v>0.61199074074058202</v>
      </c>
      <c r="B747" s="74">
        <v>21280</v>
      </c>
      <c r="C747" s="74">
        <v>41.16</v>
      </c>
      <c r="D747" s="111"/>
      <c r="E747" s="74">
        <v>34.799999999999997</v>
      </c>
      <c r="F747" s="74">
        <v>42.16</v>
      </c>
      <c r="G747" s="74">
        <v>377.9</v>
      </c>
      <c r="H747" s="74">
        <v>35.950000000000003</v>
      </c>
      <c r="I747" s="74">
        <v>34.69</v>
      </c>
      <c r="J747" s="74">
        <v>107.8</v>
      </c>
      <c r="K747" s="74">
        <v>28.15</v>
      </c>
      <c r="L747" s="74">
        <v>26.85</v>
      </c>
      <c r="M747" s="111"/>
      <c r="N747" s="74">
        <v>30.65</v>
      </c>
      <c r="O747" s="74">
        <v>25.95</v>
      </c>
      <c r="P747" s="74">
        <v>0</v>
      </c>
    </row>
    <row r="748" spans="1:16">
      <c r="A748" s="78">
        <v>0.61210648148132396</v>
      </c>
      <c r="B748" s="74">
        <v>21290</v>
      </c>
      <c r="C748" s="74">
        <v>41.03</v>
      </c>
      <c r="D748" s="111"/>
      <c r="E748" s="74">
        <v>34.81</v>
      </c>
      <c r="F748" s="74">
        <v>42.09</v>
      </c>
      <c r="G748" s="74">
        <v>375.6</v>
      </c>
      <c r="H748" s="74">
        <v>35.979999999999997</v>
      </c>
      <c r="I748" s="74">
        <v>34.68</v>
      </c>
      <c r="J748" s="74">
        <v>109.25</v>
      </c>
      <c r="K748" s="74">
        <v>28.15</v>
      </c>
      <c r="L748" s="74">
        <v>26.85</v>
      </c>
      <c r="M748" s="111"/>
      <c r="N748" s="74">
        <v>30.75</v>
      </c>
      <c r="O748" s="74">
        <v>25.95</v>
      </c>
      <c r="P748" s="74">
        <v>0</v>
      </c>
    </row>
    <row r="749" spans="1:16">
      <c r="A749" s="78">
        <v>0.61222222222206302</v>
      </c>
      <c r="B749" s="74">
        <v>21300</v>
      </c>
      <c r="C749" s="74">
        <v>41.14</v>
      </c>
      <c r="D749" s="111"/>
      <c r="E749" s="74">
        <v>34.799999999999997</v>
      </c>
      <c r="F749" s="74">
        <v>41.99</v>
      </c>
      <c r="G749" s="74">
        <v>375.4</v>
      </c>
      <c r="H749" s="74">
        <v>36.01</v>
      </c>
      <c r="I749" s="74">
        <v>34.67</v>
      </c>
      <c r="J749" s="74">
        <v>107.95</v>
      </c>
      <c r="K749" s="74">
        <v>28.15</v>
      </c>
      <c r="L749" s="74">
        <v>26.85</v>
      </c>
      <c r="M749" s="111"/>
      <c r="N749" s="74">
        <v>30.75</v>
      </c>
      <c r="O749" s="74">
        <v>25.9</v>
      </c>
      <c r="P749" s="74">
        <v>0</v>
      </c>
    </row>
    <row r="750" spans="1:16">
      <c r="A750" s="78">
        <v>0.61233796296280496</v>
      </c>
      <c r="B750" s="74">
        <v>21310</v>
      </c>
      <c r="C750" s="74">
        <v>41.07</v>
      </c>
      <c r="D750" s="111"/>
      <c r="E750" s="74">
        <v>34.81</v>
      </c>
      <c r="F750" s="74">
        <v>42</v>
      </c>
      <c r="G750" s="74">
        <v>373.9</v>
      </c>
      <c r="H750" s="74">
        <v>36.01</v>
      </c>
      <c r="I750" s="74">
        <v>34.659999999999997</v>
      </c>
      <c r="J750" s="74">
        <v>108.1</v>
      </c>
      <c r="K750" s="74">
        <v>28.15</v>
      </c>
      <c r="L750" s="74">
        <v>26.85</v>
      </c>
      <c r="M750" s="111"/>
      <c r="N750" s="74">
        <v>30.7</v>
      </c>
      <c r="O750" s="74">
        <v>25.85</v>
      </c>
      <c r="P750" s="74">
        <v>0</v>
      </c>
    </row>
    <row r="751" spans="1:16">
      <c r="A751" s="78">
        <v>0.61245370370354502</v>
      </c>
      <c r="B751" s="74">
        <v>21320</v>
      </c>
      <c r="C751" s="74">
        <v>41.07</v>
      </c>
      <c r="D751" s="111"/>
      <c r="E751" s="74">
        <v>34.799999999999997</v>
      </c>
      <c r="F751" s="74">
        <v>42.11</v>
      </c>
      <c r="G751" s="74">
        <v>376.1</v>
      </c>
      <c r="H751" s="74">
        <v>36.01</v>
      </c>
      <c r="I751" s="74">
        <v>34.67</v>
      </c>
      <c r="J751" s="74">
        <v>108.4</v>
      </c>
      <c r="K751" s="74">
        <v>28.15</v>
      </c>
      <c r="L751" s="74">
        <v>26.85</v>
      </c>
      <c r="M751" s="111"/>
      <c r="N751" s="74">
        <v>30.7</v>
      </c>
      <c r="O751" s="74">
        <v>25.9</v>
      </c>
      <c r="P751" s="74">
        <v>0</v>
      </c>
    </row>
    <row r="752" spans="1:16">
      <c r="A752" s="78">
        <v>0.61256944444428596</v>
      </c>
      <c r="B752" s="74">
        <v>21330</v>
      </c>
      <c r="C752" s="74">
        <v>41.17</v>
      </c>
      <c r="D752" s="111"/>
      <c r="E752" s="74">
        <v>34.79</v>
      </c>
      <c r="F752" s="74">
        <v>42.48</v>
      </c>
      <c r="G752" s="74">
        <v>377.8</v>
      </c>
      <c r="H752" s="74">
        <v>36.020000000000003</v>
      </c>
      <c r="I752" s="74">
        <v>34.69</v>
      </c>
      <c r="J752" s="74">
        <v>108.4</v>
      </c>
      <c r="K752" s="74">
        <v>28.1</v>
      </c>
      <c r="L752" s="74">
        <v>26.85</v>
      </c>
      <c r="M752" s="111"/>
      <c r="N752" s="74">
        <v>30.7</v>
      </c>
      <c r="O752" s="74">
        <v>25.95</v>
      </c>
      <c r="P752" s="74">
        <v>0</v>
      </c>
    </row>
    <row r="753" spans="1:16">
      <c r="A753" s="78">
        <v>0.61268518518502602</v>
      </c>
      <c r="B753" s="74">
        <v>21340</v>
      </c>
      <c r="C753" s="74">
        <v>40.799999999999997</v>
      </c>
      <c r="D753" s="111"/>
      <c r="E753" s="74">
        <v>34.79</v>
      </c>
      <c r="F753" s="74">
        <v>42.49</v>
      </c>
      <c r="G753" s="74">
        <v>377.4</v>
      </c>
      <c r="H753" s="74">
        <v>36.03</v>
      </c>
      <c r="I753" s="74">
        <v>34.71</v>
      </c>
      <c r="J753" s="74">
        <v>108.15</v>
      </c>
      <c r="K753" s="74">
        <v>28.15</v>
      </c>
      <c r="L753" s="74">
        <v>26.85</v>
      </c>
      <c r="M753" s="111"/>
      <c r="N753" s="74">
        <v>30.55</v>
      </c>
      <c r="O753" s="74">
        <v>25.85</v>
      </c>
      <c r="P753" s="74">
        <v>0</v>
      </c>
    </row>
    <row r="754" spans="1:16">
      <c r="A754" s="78">
        <v>0.61280092592576796</v>
      </c>
      <c r="B754" s="74">
        <v>21350</v>
      </c>
      <c r="C754" s="74">
        <v>40.909999999999997</v>
      </c>
      <c r="D754" s="111"/>
      <c r="E754" s="74">
        <v>34.78</v>
      </c>
      <c r="F754" s="74">
        <v>42.43</v>
      </c>
      <c r="G754" s="74">
        <v>375.9</v>
      </c>
      <c r="H754" s="74">
        <v>36.04</v>
      </c>
      <c r="I754" s="74">
        <v>34.69</v>
      </c>
      <c r="J754" s="74">
        <v>108.65</v>
      </c>
      <c r="K754" s="74">
        <v>28.15</v>
      </c>
      <c r="L754" s="74">
        <v>26.85</v>
      </c>
      <c r="M754" s="111"/>
      <c r="N754" s="74">
        <v>30.65</v>
      </c>
      <c r="O754" s="74">
        <v>25.75</v>
      </c>
      <c r="P754" s="74">
        <v>0</v>
      </c>
    </row>
    <row r="755" spans="1:16">
      <c r="A755" s="78">
        <v>0.61291666666650702</v>
      </c>
      <c r="B755" s="74">
        <v>21360</v>
      </c>
      <c r="C755" s="74">
        <v>40.94</v>
      </c>
      <c r="D755" s="111"/>
      <c r="E755" s="74">
        <v>34.78</v>
      </c>
      <c r="F755" s="74">
        <v>42.35</v>
      </c>
      <c r="G755" s="74">
        <v>378.7</v>
      </c>
      <c r="H755" s="74">
        <v>36.049999999999997</v>
      </c>
      <c r="I755" s="74">
        <v>34.69</v>
      </c>
      <c r="J755" s="74">
        <v>108.4</v>
      </c>
      <c r="K755" s="74">
        <v>28.1</v>
      </c>
      <c r="L755" s="74">
        <v>26.85</v>
      </c>
      <c r="M755" s="111"/>
      <c r="N755" s="74">
        <v>30.7</v>
      </c>
      <c r="O755" s="74">
        <v>25.95</v>
      </c>
      <c r="P755" s="74">
        <v>0</v>
      </c>
    </row>
    <row r="756" spans="1:16">
      <c r="A756" s="78">
        <v>0.61303240740724896</v>
      </c>
      <c r="B756" s="74">
        <v>21370</v>
      </c>
      <c r="C756" s="74">
        <v>40.89</v>
      </c>
      <c r="D756" s="111"/>
      <c r="E756" s="74">
        <v>34.78</v>
      </c>
      <c r="F756" s="74">
        <v>42.53</v>
      </c>
      <c r="G756" s="74">
        <v>378.6</v>
      </c>
      <c r="H756" s="74">
        <v>36.020000000000003</v>
      </c>
      <c r="I756" s="74">
        <v>34.69</v>
      </c>
      <c r="J756" s="74">
        <v>108.4</v>
      </c>
      <c r="K756" s="74">
        <v>28.1</v>
      </c>
      <c r="L756" s="74">
        <v>26.85</v>
      </c>
      <c r="M756" s="111"/>
      <c r="N756" s="74">
        <v>30.6</v>
      </c>
      <c r="O756" s="74">
        <v>25.85</v>
      </c>
      <c r="P756" s="74">
        <v>0</v>
      </c>
    </row>
    <row r="757" spans="1:16">
      <c r="A757" s="78">
        <v>0.61314814814798901</v>
      </c>
      <c r="B757" s="74">
        <v>21380</v>
      </c>
      <c r="C757" s="74">
        <v>40.79</v>
      </c>
      <c r="D757" s="111"/>
      <c r="E757" s="74">
        <v>34.76</v>
      </c>
      <c r="F757" s="74">
        <v>42.25</v>
      </c>
      <c r="G757" s="74">
        <v>376.9</v>
      </c>
      <c r="H757" s="74">
        <v>36</v>
      </c>
      <c r="I757" s="74">
        <v>34.68</v>
      </c>
      <c r="J757" s="74">
        <v>107.25</v>
      </c>
      <c r="K757" s="74">
        <v>28.15</v>
      </c>
      <c r="L757" s="74">
        <v>26.85</v>
      </c>
      <c r="M757" s="111"/>
      <c r="N757" s="74">
        <v>30.6</v>
      </c>
      <c r="O757" s="74">
        <v>25.95</v>
      </c>
      <c r="P757" s="74">
        <v>0</v>
      </c>
    </row>
    <row r="758" spans="1:16">
      <c r="A758" s="78">
        <v>0.61326388888872996</v>
      </c>
      <c r="B758" s="74">
        <v>21390</v>
      </c>
      <c r="C758" s="74">
        <v>40.92</v>
      </c>
      <c r="D758" s="111"/>
      <c r="E758" s="74">
        <v>34.78</v>
      </c>
      <c r="F758" s="74">
        <v>41.96</v>
      </c>
      <c r="G758" s="74">
        <v>377.4</v>
      </c>
      <c r="H758" s="74">
        <v>36.049999999999997</v>
      </c>
      <c r="I758" s="74">
        <v>34.64</v>
      </c>
      <c r="J758" s="74">
        <v>108.25</v>
      </c>
      <c r="K758" s="74">
        <v>28.05</v>
      </c>
      <c r="L758" s="74">
        <v>26.85</v>
      </c>
      <c r="M758" s="111"/>
      <c r="N758" s="74">
        <v>30.8</v>
      </c>
      <c r="O758" s="74">
        <v>25.9</v>
      </c>
      <c r="P758" s="74">
        <v>0</v>
      </c>
    </row>
    <row r="759" spans="1:16">
      <c r="A759" s="78">
        <v>0.61337962962947001</v>
      </c>
      <c r="B759" s="74">
        <v>21400</v>
      </c>
      <c r="C759" s="74">
        <v>40.85</v>
      </c>
      <c r="D759" s="111"/>
      <c r="E759" s="74">
        <v>34.75</v>
      </c>
      <c r="F759" s="74">
        <v>42</v>
      </c>
      <c r="G759" s="74">
        <v>377.7</v>
      </c>
      <c r="H759" s="74">
        <v>36.03</v>
      </c>
      <c r="I759" s="74">
        <v>34.590000000000003</v>
      </c>
      <c r="J759" s="74">
        <v>108.6</v>
      </c>
      <c r="K759" s="74">
        <v>28.05</v>
      </c>
      <c r="L759" s="74">
        <v>26.85</v>
      </c>
      <c r="M759" s="111"/>
      <c r="N759" s="74">
        <v>30.55</v>
      </c>
      <c r="O759" s="74">
        <v>26.05</v>
      </c>
      <c r="P759" s="74">
        <v>0</v>
      </c>
    </row>
    <row r="760" spans="1:16">
      <c r="A760" s="78">
        <v>0.61349537037021196</v>
      </c>
      <c r="B760" s="74">
        <v>21410</v>
      </c>
      <c r="C760" s="74">
        <v>41.05</v>
      </c>
      <c r="D760" s="111"/>
      <c r="E760" s="74">
        <v>34.76</v>
      </c>
      <c r="F760" s="74">
        <v>42.01</v>
      </c>
      <c r="G760" s="74">
        <v>378.4</v>
      </c>
      <c r="H760" s="74">
        <v>36.03</v>
      </c>
      <c r="I760" s="74">
        <v>34.590000000000003</v>
      </c>
      <c r="J760" s="74">
        <v>108.25</v>
      </c>
      <c r="K760" s="74">
        <v>28.05</v>
      </c>
      <c r="L760" s="74">
        <v>26.85</v>
      </c>
      <c r="M760" s="111"/>
      <c r="N760" s="74">
        <v>30.75</v>
      </c>
      <c r="O760" s="74">
        <v>25.95</v>
      </c>
      <c r="P760" s="74">
        <v>0</v>
      </c>
    </row>
    <row r="761" spans="1:16">
      <c r="A761" s="78">
        <v>0.61361111111095101</v>
      </c>
      <c r="B761" s="74">
        <v>21420</v>
      </c>
      <c r="C761" s="74">
        <v>41.03</v>
      </c>
      <c r="D761" s="111"/>
      <c r="E761" s="74">
        <v>34.74</v>
      </c>
      <c r="F761" s="74">
        <v>42.36</v>
      </c>
      <c r="G761" s="74">
        <v>377.8</v>
      </c>
      <c r="H761" s="74">
        <v>36.03</v>
      </c>
      <c r="I761" s="74">
        <v>34.590000000000003</v>
      </c>
      <c r="J761" s="74">
        <v>109.6</v>
      </c>
      <c r="K761" s="74">
        <v>28.05</v>
      </c>
      <c r="L761" s="74">
        <v>26.85</v>
      </c>
      <c r="M761" s="111"/>
      <c r="N761" s="74">
        <v>30.7</v>
      </c>
      <c r="O761" s="74">
        <v>25.9</v>
      </c>
      <c r="P761" s="74">
        <v>0</v>
      </c>
    </row>
    <row r="762" spans="1:16">
      <c r="A762" s="78">
        <v>0.61372685185169296</v>
      </c>
      <c r="B762" s="74">
        <v>21430</v>
      </c>
      <c r="C762" s="74">
        <v>40.85</v>
      </c>
      <c r="D762" s="111"/>
      <c r="E762" s="74">
        <v>34.76</v>
      </c>
      <c r="F762" s="74">
        <v>42.18</v>
      </c>
      <c r="G762" s="74">
        <v>377.5</v>
      </c>
      <c r="H762" s="74">
        <v>36.06</v>
      </c>
      <c r="I762" s="74">
        <v>34.61</v>
      </c>
      <c r="J762" s="74">
        <v>109.5</v>
      </c>
      <c r="K762" s="74">
        <v>28.05</v>
      </c>
      <c r="L762" s="74">
        <v>26.85</v>
      </c>
      <c r="M762" s="111"/>
      <c r="N762" s="74">
        <v>30.65</v>
      </c>
      <c r="O762" s="74">
        <v>25.9</v>
      </c>
      <c r="P762" s="74">
        <v>0</v>
      </c>
    </row>
    <row r="763" spans="1:16">
      <c r="A763" s="78">
        <v>0.61384259259243301</v>
      </c>
      <c r="B763" s="74">
        <v>21440</v>
      </c>
      <c r="C763" s="74">
        <v>40.950000000000003</v>
      </c>
      <c r="D763" s="111"/>
      <c r="E763" s="74">
        <v>34.75</v>
      </c>
      <c r="F763" s="74">
        <v>42.18</v>
      </c>
      <c r="G763" s="74">
        <v>377.1</v>
      </c>
      <c r="H763" s="74">
        <v>36.049999999999997</v>
      </c>
      <c r="I763" s="74">
        <v>34.619999999999997</v>
      </c>
      <c r="J763" s="74">
        <v>108.75</v>
      </c>
      <c r="K763" s="74">
        <v>28</v>
      </c>
      <c r="L763" s="74">
        <v>26.85</v>
      </c>
      <c r="M763" s="111"/>
      <c r="N763" s="74">
        <v>30.6</v>
      </c>
      <c r="O763" s="74">
        <v>25.85</v>
      </c>
      <c r="P763" s="74">
        <v>0</v>
      </c>
    </row>
    <row r="764" spans="1:16">
      <c r="A764" s="78">
        <v>0.61395833333317396</v>
      </c>
      <c r="B764" s="74">
        <v>21450</v>
      </c>
      <c r="C764" s="74">
        <v>40.89</v>
      </c>
      <c r="D764" s="111"/>
      <c r="E764" s="74">
        <v>34.74</v>
      </c>
      <c r="F764" s="74">
        <v>42.37</v>
      </c>
      <c r="G764" s="74">
        <v>378.2</v>
      </c>
      <c r="H764" s="74">
        <v>36.07</v>
      </c>
      <c r="I764" s="74">
        <v>34.619999999999997</v>
      </c>
      <c r="J764" s="74">
        <v>109.55</v>
      </c>
      <c r="K764" s="74">
        <v>28</v>
      </c>
      <c r="L764" s="74">
        <v>26.85</v>
      </c>
      <c r="M764" s="111"/>
      <c r="N764" s="74">
        <v>30.6</v>
      </c>
      <c r="O764" s="74">
        <v>25.85</v>
      </c>
      <c r="P764" s="74">
        <v>0</v>
      </c>
    </row>
    <row r="765" spans="1:16">
      <c r="A765" s="78">
        <v>0.61407407407391401</v>
      </c>
      <c r="B765" s="74">
        <v>21460</v>
      </c>
      <c r="C765" s="74">
        <v>40.909999999999997</v>
      </c>
      <c r="D765" s="111"/>
      <c r="E765" s="74">
        <v>34.67</v>
      </c>
      <c r="F765" s="74">
        <v>42.09</v>
      </c>
      <c r="G765" s="74">
        <v>378.2</v>
      </c>
      <c r="H765" s="74">
        <v>36.08</v>
      </c>
      <c r="I765" s="74">
        <v>34.590000000000003</v>
      </c>
      <c r="J765" s="74">
        <v>108.95</v>
      </c>
      <c r="K765" s="74">
        <v>28</v>
      </c>
      <c r="L765" s="74">
        <v>26.8</v>
      </c>
      <c r="M765" s="111"/>
      <c r="N765" s="74">
        <v>30.75</v>
      </c>
      <c r="O765" s="74">
        <v>25.85</v>
      </c>
      <c r="P765" s="74">
        <v>0</v>
      </c>
    </row>
    <row r="766" spans="1:16">
      <c r="A766" s="78">
        <v>0.61418981481465595</v>
      </c>
      <c r="B766" s="74">
        <v>21470</v>
      </c>
      <c r="C766" s="74">
        <v>40.880000000000003</v>
      </c>
      <c r="D766" s="111"/>
      <c r="E766" s="74">
        <v>34.69</v>
      </c>
      <c r="F766" s="74">
        <v>42.21</v>
      </c>
      <c r="G766" s="74">
        <v>379.9</v>
      </c>
      <c r="H766" s="74">
        <v>36.090000000000003</v>
      </c>
      <c r="I766" s="74">
        <v>34.619999999999997</v>
      </c>
      <c r="J766" s="74">
        <v>108.2</v>
      </c>
      <c r="K766" s="74">
        <v>28.1</v>
      </c>
      <c r="L766" s="74">
        <v>26.85</v>
      </c>
      <c r="M766" s="111"/>
      <c r="N766" s="74">
        <v>30.8</v>
      </c>
      <c r="O766" s="74">
        <v>26.15</v>
      </c>
      <c r="P766" s="74">
        <v>0</v>
      </c>
    </row>
    <row r="767" spans="1:16">
      <c r="A767" s="78">
        <v>0.61430555555539501</v>
      </c>
      <c r="B767" s="74">
        <v>21480</v>
      </c>
      <c r="C767" s="74">
        <v>40.72</v>
      </c>
      <c r="D767" s="111"/>
      <c r="E767" s="74">
        <v>34.67</v>
      </c>
      <c r="F767" s="74">
        <v>42.11</v>
      </c>
      <c r="G767" s="74">
        <v>379.5</v>
      </c>
      <c r="H767" s="74">
        <v>36.08</v>
      </c>
      <c r="I767" s="74">
        <v>34.64</v>
      </c>
      <c r="J767" s="74">
        <v>107.95</v>
      </c>
      <c r="K767" s="74">
        <v>28.2</v>
      </c>
      <c r="L767" s="74">
        <v>26.9</v>
      </c>
      <c r="M767" s="111"/>
      <c r="N767" s="74">
        <v>30.7</v>
      </c>
      <c r="O767" s="74">
        <v>26.6</v>
      </c>
      <c r="P767" s="74">
        <v>0</v>
      </c>
    </row>
    <row r="768" spans="1:16">
      <c r="A768" s="78">
        <v>0.61442129629613695</v>
      </c>
      <c r="B768" s="74">
        <v>21490</v>
      </c>
      <c r="C768" s="74">
        <v>40.98</v>
      </c>
      <c r="D768" s="111"/>
      <c r="E768" s="74">
        <v>34.67</v>
      </c>
      <c r="F768" s="74">
        <v>42.22</v>
      </c>
      <c r="G768" s="74">
        <v>380.1</v>
      </c>
      <c r="H768" s="74">
        <v>36.090000000000003</v>
      </c>
      <c r="I768" s="74">
        <v>34.68</v>
      </c>
      <c r="J768" s="74">
        <v>108.15</v>
      </c>
      <c r="K768" s="74">
        <v>28.35</v>
      </c>
      <c r="L768" s="74">
        <v>26.9</v>
      </c>
      <c r="M768" s="111"/>
      <c r="N768" s="74">
        <v>30.65</v>
      </c>
      <c r="O768" s="74">
        <v>26.6</v>
      </c>
      <c r="P768" s="74">
        <v>0</v>
      </c>
    </row>
    <row r="769" spans="1:16">
      <c r="A769" s="78">
        <v>0.61453703703687701</v>
      </c>
      <c r="B769" s="74">
        <v>21500</v>
      </c>
      <c r="C769" s="74">
        <v>41.17</v>
      </c>
      <c r="D769" s="111"/>
      <c r="E769" s="74">
        <v>34.67</v>
      </c>
      <c r="F769" s="74">
        <v>42.23</v>
      </c>
      <c r="G769" s="74">
        <v>380.8</v>
      </c>
      <c r="H769" s="74">
        <v>36.08</v>
      </c>
      <c r="I769" s="74">
        <v>34.69</v>
      </c>
      <c r="J769" s="74">
        <v>109.05</v>
      </c>
      <c r="K769" s="74">
        <v>28.4</v>
      </c>
      <c r="L769" s="74">
        <v>26.9</v>
      </c>
      <c r="M769" s="111"/>
      <c r="N769" s="74">
        <v>30.65</v>
      </c>
      <c r="O769" s="74">
        <v>26.65</v>
      </c>
      <c r="P769" s="74">
        <v>0</v>
      </c>
    </row>
    <row r="770" spans="1:16">
      <c r="A770" s="78">
        <v>0.61465277777761795</v>
      </c>
      <c r="B770" s="74">
        <v>21510</v>
      </c>
      <c r="C770" s="74">
        <v>41.2</v>
      </c>
      <c r="D770" s="111"/>
      <c r="E770" s="74">
        <v>34.69</v>
      </c>
      <c r="F770" s="74">
        <v>42.24</v>
      </c>
      <c r="G770" s="74">
        <v>382.1</v>
      </c>
      <c r="H770" s="74">
        <v>36.090000000000003</v>
      </c>
      <c r="I770" s="74">
        <v>34.659999999999997</v>
      </c>
      <c r="J770" s="74">
        <v>109.15</v>
      </c>
      <c r="K770" s="74">
        <v>28.4</v>
      </c>
      <c r="L770" s="74">
        <v>26.9</v>
      </c>
      <c r="M770" s="111"/>
      <c r="N770" s="74">
        <v>30.75</v>
      </c>
      <c r="O770" s="74">
        <v>26.8</v>
      </c>
      <c r="P770" s="74">
        <v>0</v>
      </c>
    </row>
    <row r="771" spans="1:16">
      <c r="A771" s="78">
        <v>0.61476851851835801</v>
      </c>
      <c r="B771" s="74">
        <v>21520</v>
      </c>
      <c r="C771" s="74">
        <v>41.17</v>
      </c>
      <c r="D771" s="111"/>
      <c r="E771" s="74">
        <v>34.72</v>
      </c>
      <c r="F771" s="74">
        <v>42.23</v>
      </c>
      <c r="G771" s="74">
        <v>381.1</v>
      </c>
      <c r="H771" s="74">
        <v>36.119999999999997</v>
      </c>
      <c r="I771" s="74">
        <v>34.67</v>
      </c>
      <c r="J771" s="74">
        <v>108.7</v>
      </c>
      <c r="K771" s="74">
        <v>28.5</v>
      </c>
      <c r="L771" s="74">
        <v>26.9</v>
      </c>
      <c r="M771" s="111"/>
      <c r="N771" s="74">
        <v>30.75</v>
      </c>
      <c r="O771" s="74">
        <v>26.8</v>
      </c>
      <c r="P771" s="74">
        <v>0</v>
      </c>
    </row>
    <row r="772" spans="1:16">
      <c r="A772" s="78">
        <v>0.61488425925909995</v>
      </c>
      <c r="B772" s="74">
        <v>21530</v>
      </c>
      <c r="C772" s="74">
        <v>41.21</v>
      </c>
      <c r="D772" s="111"/>
      <c r="E772" s="74">
        <v>34.74</v>
      </c>
      <c r="F772" s="74">
        <v>42.24</v>
      </c>
      <c r="G772" s="74">
        <v>380.6</v>
      </c>
      <c r="H772" s="74">
        <v>36.11</v>
      </c>
      <c r="I772" s="74">
        <v>34.700000000000003</v>
      </c>
      <c r="J772" s="74">
        <v>109.2</v>
      </c>
      <c r="K772" s="74">
        <v>28.4</v>
      </c>
      <c r="L772" s="74">
        <v>26.9</v>
      </c>
      <c r="M772" s="111"/>
      <c r="N772" s="74">
        <v>30.55</v>
      </c>
      <c r="O772" s="74">
        <v>26.55</v>
      </c>
      <c r="P772" s="74">
        <v>0</v>
      </c>
    </row>
    <row r="773" spans="1:16">
      <c r="A773" s="78">
        <v>0.61499999999983901</v>
      </c>
      <c r="B773" s="74">
        <v>21540</v>
      </c>
      <c r="C773" s="74">
        <v>41.32</v>
      </c>
      <c r="D773" s="111"/>
      <c r="E773" s="74">
        <v>34.729999999999997</v>
      </c>
      <c r="F773" s="74">
        <v>42.25</v>
      </c>
      <c r="G773" s="74">
        <v>381.5</v>
      </c>
      <c r="H773" s="74">
        <v>36.08</v>
      </c>
      <c r="I773" s="74">
        <v>34.700000000000003</v>
      </c>
      <c r="J773" s="74">
        <v>108.5</v>
      </c>
      <c r="K773" s="74">
        <v>28.2</v>
      </c>
      <c r="L773" s="74">
        <v>26.9</v>
      </c>
      <c r="M773" s="111"/>
      <c r="N773" s="74">
        <v>30.7</v>
      </c>
      <c r="O773" s="74">
        <v>26.6</v>
      </c>
      <c r="P773" s="74">
        <v>0</v>
      </c>
    </row>
    <row r="774" spans="1:16">
      <c r="A774" s="78">
        <v>0.61511574074058095</v>
      </c>
      <c r="B774" s="74">
        <v>21550</v>
      </c>
      <c r="C774" s="74">
        <v>41.46</v>
      </c>
      <c r="D774" s="111"/>
      <c r="E774" s="74">
        <v>34.76</v>
      </c>
      <c r="F774" s="74">
        <v>42.07</v>
      </c>
      <c r="G774" s="74">
        <v>380.2</v>
      </c>
      <c r="H774" s="74">
        <v>36.130000000000003</v>
      </c>
      <c r="I774" s="74">
        <v>34.700000000000003</v>
      </c>
      <c r="J774" s="74">
        <v>109.9</v>
      </c>
      <c r="K774" s="74">
        <v>28.25</v>
      </c>
      <c r="L774" s="74">
        <v>26.9</v>
      </c>
      <c r="M774" s="111"/>
      <c r="N774" s="74">
        <v>30.5</v>
      </c>
      <c r="O774" s="74">
        <v>26.65</v>
      </c>
      <c r="P774" s="74">
        <v>0</v>
      </c>
    </row>
    <row r="775" spans="1:16">
      <c r="A775" s="78">
        <v>0.61523148148132101</v>
      </c>
      <c r="B775" s="74">
        <v>21560</v>
      </c>
      <c r="C775" s="74">
        <v>41.37</v>
      </c>
      <c r="D775" s="111"/>
      <c r="E775" s="74">
        <v>34.79</v>
      </c>
      <c r="F775" s="74">
        <v>42.07</v>
      </c>
      <c r="G775" s="74">
        <v>378.1</v>
      </c>
      <c r="H775" s="74">
        <v>36.130000000000003</v>
      </c>
      <c r="I775" s="74">
        <v>34.700000000000003</v>
      </c>
      <c r="J775" s="74">
        <v>108.6</v>
      </c>
      <c r="K775" s="74">
        <v>28.35</v>
      </c>
      <c r="L775" s="74">
        <v>26.85</v>
      </c>
      <c r="M775" s="111"/>
      <c r="N775" s="74">
        <v>30.75</v>
      </c>
      <c r="O775" s="74">
        <v>26.35</v>
      </c>
      <c r="P775" s="74">
        <v>0</v>
      </c>
    </row>
    <row r="776" spans="1:16">
      <c r="A776" s="78">
        <v>0.61534722222206195</v>
      </c>
      <c r="B776" s="74">
        <v>21570</v>
      </c>
      <c r="C776" s="74">
        <v>41.47</v>
      </c>
      <c r="D776" s="111"/>
      <c r="E776" s="74">
        <v>34.79</v>
      </c>
      <c r="F776" s="74">
        <v>42.22</v>
      </c>
      <c r="G776" s="74">
        <v>378.1</v>
      </c>
      <c r="H776" s="74">
        <v>36.119999999999997</v>
      </c>
      <c r="I776" s="74">
        <v>34.71</v>
      </c>
      <c r="J776" s="74">
        <v>108.25</v>
      </c>
      <c r="K776" s="74">
        <v>28.35</v>
      </c>
      <c r="L776" s="74">
        <v>26.85</v>
      </c>
      <c r="M776" s="111"/>
      <c r="N776" s="74">
        <v>30.7</v>
      </c>
      <c r="O776" s="74">
        <v>26.5</v>
      </c>
      <c r="P776" s="74">
        <v>0</v>
      </c>
    </row>
    <row r="777" spans="1:16">
      <c r="A777" s="78">
        <v>0.61546296296280201</v>
      </c>
      <c r="B777" s="74">
        <v>21580</v>
      </c>
      <c r="C777" s="74">
        <v>41.73</v>
      </c>
      <c r="D777" s="111"/>
      <c r="E777" s="74">
        <v>34.81</v>
      </c>
      <c r="F777" s="74">
        <v>42.24</v>
      </c>
      <c r="G777" s="74">
        <v>378.2</v>
      </c>
      <c r="H777" s="74">
        <v>36.11</v>
      </c>
      <c r="I777" s="74">
        <v>34.72</v>
      </c>
      <c r="J777" s="74">
        <v>109</v>
      </c>
      <c r="K777" s="74">
        <v>28.15</v>
      </c>
      <c r="L777" s="74">
        <v>26.85</v>
      </c>
      <c r="M777" s="111"/>
      <c r="N777" s="74">
        <v>30.65</v>
      </c>
      <c r="O777" s="74">
        <v>26.35</v>
      </c>
      <c r="P777" s="74">
        <v>0</v>
      </c>
    </row>
    <row r="778" spans="1:16">
      <c r="A778" s="78">
        <v>0.61557870370354395</v>
      </c>
      <c r="B778" s="74">
        <v>21590</v>
      </c>
      <c r="C778" s="74">
        <v>41.61</v>
      </c>
      <c r="D778" s="111"/>
      <c r="E778" s="74">
        <v>34.840000000000003</v>
      </c>
      <c r="F778" s="74">
        <v>42.17</v>
      </c>
      <c r="G778" s="74">
        <v>378.9</v>
      </c>
      <c r="H778" s="74">
        <v>36.130000000000003</v>
      </c>
      <c r="I778" s="74">
        <v>34.729999999999997</v>
      </c>
      <c r="J778" s="74">
        <v>108.6</v>
      </c>
      <c r="K778" s="74">
        <v>28.1</v>
      </c>
      <c r="L778" s="74">
        <v>26.85</v>
      </c>
      <c r="M778" s="111"/>
      <c r="N778" s="74">
        <v>30.7</v>
      </c>
      <c r="O778" s="74">
        <v>26.35</v>
      </c>
      <c r="P778" s="74">
        <v>0</v>
      </c>
    </row>
    <row r="779" spans="1:16">
      <c r="A779" s="78">
        <v>0.61569444444428301</v>
      </c>
      <c r="B779" s="74">
        <v>21600</v>
      </c>
      <c r="C779" s="74">
        <v>41.6</v>
      </c>
      <c r="D779" s="111"/>
      <c r="E779" s="74">
        <v>34.85</v>
      </c>
      <c r="F779" s="74">
        <v>42.03</v>
      </c>
      <c r="G779" s="74">
        <v>380.9</v>
      </c>
      <c r="H779" s="74">
        <v>36.11</v>
      </c>
      <c r="I779" s="74">
        <v>34.729999999999997</v>
      </c>
      <c r="J779" s="74">
        <v>108.6</v>
      </c>
      <c r="K779" s="74">
        <v>28.1</v>
      </c>
      <c r="L779" s="74">
        <v>26.9</v>
      </c>
      <c r="M779" s="111"/>
      <c r="N779" s="74">
        <v>30.8</v>
      </c>
      <c r="O779" s="74">
        <v>26.2</v>
      </c>
      <c r="P779" s="74">
        <v>0</v>
      </c>
    </row>
    <row r="780" spans="1:16">
      <c r="A780" s="78">
        <v>0.61581018518502495</v>
      </c>
      <c r="B780" s="74">
        <v>21610</v>
      </c>
      <c r="C780" s="74">
        <v>41.53</v>
      </c>
      <c r="D780" s="111"/>
      <c r="E780" s="74">
        <v>34.85</v>
      </c>
      <c r="F780" s="74">
        <v>41.93</v>
      </c>
      <c r="G780" s="74">
        <v>381.8</v>
      </c>
      <c r="H780" s="74">
        <v>36.130000000000003</v>
      </c>
      <c r="I780" s="74">
        <v>34.74</v>
      </c>
      <c r="J780" s="74">
        <v>109</v>
      </c>
      <c r="K780" s="74">
        <v>28.05</v>
      </c>
      <c r="L780" s="74">
        <v>26.85</v>
      </c>
      <c r="M780" s="111"/>
      <c r="N780" s="74">
        <v>30.75</v>
      </c>
      <c r="O780" s="74">
        <v>26.05</v>
      </c>
      <c r="P780" s="74">
        <v>0</v>
      </c>
    </row>
    <row r="781" spans="1:16">
      <c r="A781" s="78">
        <v>0.61592592592576501</v>
      </c>
      <c r="B781" s="74">
        <v>21620</v>
      </c>
      <c r="C781" s="74">
        <v>41.57</v>
      </c>
      <c r="D781" s="111"/>
      <c r="E781" s="74">
        <v>34.869999999999997</v>
      </c>
      <c r="F781" s="74">
        <v>42.15</v>
      </c>
      <c r="G781" s="74">
        <v>380.2</v>
      </c>
      <c r="H781" s="74">
        <v>36.08</v>
      </c>
      <c r="I781" s="74">
        <v>34.75</v>
      </c>
      <c r="J781" s="74">
        <v>109.15</v>
      </c>
      <c r="K781" s="74">
        <v>28.1</v>
      </c>
      <c r="L781" s="74">
        <v>26.9</v>
      </c>
      <c r="M781" s="111"/>
      <c r="N781" s="74">
        <v>30.7</v>
      </c>
      <c r="O781" s="74">
        <v>26.05</v>
      </c>
      <c r="P781" s="74">
        <v>0</v>
      </c>
    </row>
    <row r="782" spans="1:16">
      <c r="A782" s="78">
        <v>0.61604166666650595</v>
      </c>
      <c r="B782" s="74">
        <v>21630</v>
      </c>
      <c r="C782" s="74">
        <v>41.42</v>
      </c>
      <c r="D782" s="111"/>
      <c r="E782" s="74">
        <v>34.880000000000003</v>
      </c>
      <c r="F782" s="74">
        <v>42.17</v>
      </c>
      <c r="G782" s="74">
        <v>378.8</v>
      </c>
      <c r="H782" s="74">
        <v>36.08</v>
      </c>
      <c r="I782" s="74">
        <v>34.75</v>
      </c>
      <c r="J782" s="74">
        <v>108.35</v>
      </c>
      <c r="K782" s="74">
        <v>28.1</v>
      </c>
      <c r="L782" s="74">
        <v>26.85</v>
      </c>
      <c r="M782" s="111"/>
      <c r="N782" s="74">
        <v>30.6</v>
      </c>
      <c r="O782" s="74">
        <v>25.95</v>
      </c>
      <c r="P782" s="74">
        <v>0</v>
      </c>
    </row>
    <row r="783" spans="1:16">
      <c r="A783" s="78">
        <v>0.616157407407246</v>
      </c>
      <c r="B783" s="74">
        <v>21640</v>
      </c>
      <c r="C783" s="74">
        <v>41.78</v>
      </c>
      <c r="D783" s="111"/>
      <c r="E783" s="74">
        <v>34.89</v>
      </c>
      <c r="F783" s="74">
        <v>42.31</v>
      </c>
      <c r="G783" s="74">
        <v>379.7</v>
      </c>
      <c r="H783" s="74">
        <v>36.1</v>
      </c>
      <c r="I783" s="74">
        <v>34.770000000000003</v>
      </c>
      <c r="J783" s="74">
        <v>109.05</v>
      </c>
      <c r="K783" s="74">
        <v>28.05</v>
      </c>
      <c r="L783" s="74">
        <v>26.85</v>
      </c>
      <c r="M783" s="111"/>
      <c r="N783" s="74">
        <v>30.8</v>
      </c>
      <c r="O783" s="74">
        <v>25.95</v>
      </c>
      <c r="P783" s="74">
        <v>0</v>
      </c>
    </row>
    <row r="784" spans="1:16">
      <c r="A784" s="78">
        <v>0.61627314814798795</v>
      </c>
      <c r="B784" s="74">
        <v>21650</v>
      </c>
      <c r="C784" s="74">
        <v>41.76</v>
      </c>
      <c r="D784" s="111"/>
      <c r="E784" s="74">
        <v>34.89</v>
      </c>
      <c r="F784" s="74">
        <v>42.33</v>
      </c>
      <c r="G784" s="74">
        <v>379.4</v>
      </c>
      <c r="H784" s="74">
        <v>36.08</v>
      </c>
      <c r="I784" s="74">
        <v>34.79</v>
      </c>
      <c r="J784" s="74">
        <v>108.15</v>
      </c>
      <c r="K784" s="74">
        <v>28.1</v>
      </c>
      <c r="L784" s="74">
        <v>26.85</v>
      </c>
      <c r="M784" s="111"/>
      <c r="N784" s="74">
        <v>30.7</v>
      </c>
      <c r="O784" s="74">
        <v>25.85</v>
      </c>
      <c r="P784" s="74">
        <v>0</v>
      </c>
    </row>
    <row r="785" spans="1:16">
      <c r="A785" s="78">
        <v>0.616388888888727</v>
      </c>
      <c r="B785" s="74">
        <v>21660</v>
      </c>
      <c r="C785" s="74">
        <v>41.78</v>
      </c>
      <c r="D785" s="111"/>
      <c r="E785" s="74">
        <v>34.909999999999997</v>
      </c>
      <c r="F785" s="74">
        <v>42.23</v>
      </c>
      <c r="G785" s="74">
        <v>379.8</v>
      </c>
      <c r="H785" s="74">
        <v>36.06</v>
      </c>
      <c r="I785" s="74">
        <v>34.799999999999997</v>
      </c>
      <c r="J785" s="74">
        <v>110.05</v>
      </c>
      <c r="K785" s="74">
        <v>28.05</v>
      </c>
      <c r="L785" s="74">
        <v>26.85</v>
      </c>
      <c r="M785" s="111"/>
      <c r="N785" s="74">
        <v>30.7</v>
      </c>
      <c r="O785" s="74">
        <v>25.85</v>
      </c>
      <c r="P785" s="74">
        <v>0</v>
      </c>
    </row>
    <row r="786" spans="1:16">
      <c r="A786" s="78">
        <v>0.61650462962946895</v>
      </c>
      <c r="B786" s="74">
        <v>21670</v>
      </c>
      <c r="C786" s="74">
        <v>41.93</v>
      </c>
      <c r="D786" s="111"/>
      <c r="E786" s="74">
        <v>34.94</v>
      </c>
      <c r="F786" s="74">
        <v>42.35</v>
      </c>
      <c r="G786" s="74">
        <v>380.4</v>
      </c>
      <c r="H786" s="74">
        <v>36.07</v>
      </c>
      <c r="I786" s="74">
        <v>34.81</v>
      </c>
      <c r="J786" s="74">
        <v>108.9</v>
      </c>
      <c r="K786" s="74">
        <v>28.05</v>
      </c>
      <c r="L786" s="74">
        <v>26.85</v>
      </c>
      <c r="M786" s="111"/>
      <c r="N786" s="74">
        <v>30.7</v>
      </c>
      <c r="O786" s="74">
        <v>25.9</v>
      </c>
      <c r="P786" s="74">
        <v>0</v>
      </c>
    </row>
    <row r="787" spans="1:16">
      <c r="A787" s="78">
        <v>0.61662037037021</v>
      </c>
      <c r="B787" s="74">
        <v>21680</v>
      </c>
      <c r="C787" s="74">
        <v>41.83</v>
      </c>
      <c r="D787" s="111"/>
      <c r="E787" s="74">
        <v>34.96</v>
      </c>
      <c r="F787" s="74">
        <v>42.12</v>
      </c>
      <c r="G787" s="74">
        <v>379.7</v>
      </c>
      <c r="H787" s="74">
        <v>36.08</v>
      </c>
      <c r="I787" s="74">
        <v>34.799999999999997</v>
      </c>
      <c r="J787" s="74">
        <v>109.5</v>
      </c>
      <c r="K787" s="74">
        <v>28.05</v>
      </c>
      <c r="L787" s="74">
        <v>26.85</v>
      </c>
      <c r="M787" s="111"/>
      <c r="N787" s="74">
        <v>30.8</v>
      </c>
      <c r="O787" s="74">
        <v>25.9</v>
      </c>
      <c r="P787" s="74">
        <v>0</v>
      </c>
    </row>
    <row r="788" spans="1:16">
      <c r="A788" s="78">
        <v>0.61673611111094995</v>
      </c>
      <c r="B788" s="74">
        <v>21690</v>
      </c>
      <c r="C788" s="74">
        <v>42</v>
      </c>
      <c r="D788" s="111"/>
      <c r="E788" s="74">
        <v>34.979999999999997</v>
      </c>
      <c r="F788" s="74">
        <v>42.31</v>
      </c>
      <c r="G788" s="74">
        <v>379.1</v>
      </c>
      <c r="H788" s="74">
        <v>36.08</v>
      </c>
      <c r="I788" s="74">
        <v>34.81</v>
      </c>
      <c r="J788" s="74">
        <v>107.65</v>
      </c>
      <c r="K788" s="74">
        <v>28.05</v>
      </c>
      <c r="L788" s="74">
        <v>26.85</v>
      </c>
      <c r="M788" s="111"/>
      <c r="N788" s="74">
        <v>30.8</v>
      </c>
      <c r="O788" s="74">
        <v>25.9</v>
      </c>
      <c r="P788" s="74">
        <v>0</v>
      </c>
    </row>
    <row r="789" spans="1:16">
      <c r="A789" s="78">
        <v>0.616851851851691</v>
      </c>
      <c r="B789" s="74">
        <v>21700</v>
      </c>
      <c r="C789" s="74">
        <v>41.81</v>
      </c>
      <c r="D789" s="111"/>
      <c r="E789" s="74">
        <v>34.979999999999997</v>
      </c>
      <c r="F789" s="74">
        <v>42.19</v>
      </c>
      <c r="G789" s="74">
        <v>379.5</v>
      </c>
      <c r="H789" s="74">
        <v>36.1</v>
      </c>
      <c r="I789" s="74">
        <v>34.82</v>
      </c>
      <c r="J789" s="74">
        <v>108.35</v>
      </c>
      <c r="K789" s="74">
        <v>28.05</v>
      </c>
      <c r="L789" s="74">
        <v>26.85</v>
      </c>
      <c r="M789" s="111"/>
      <c r="N789" s="74">
        <v>30.75</v>
      </c>
      <c r="O789" s="74">
        <v>25.9</v>
      </c>
      <c r="P789" s="74">
        <v>0</v>
      </c>
    </row>
    <row r="790" spans="1:16">
      <c r="A790" s="78">
        <v>0.61696759259243195</v>
      </c>
      <c r="B790" s="74">
        <v>21710</v>
      </c>
      <c r="C790" s="74">
        <v>41.96</v>
      </c>
      <c r="D790" s="111"/>
      <c r="E790" s="74">
        <v>34.99</v>
      </c>
      <c r="F790" s="74">
        <v>42.11</v>
      </c>
      <c r="G790" s="74">
        <v>380.6</v>
      </c>
      <c r="H790" s="74">
        <v>36.11</v>
      </c>
      <c r="I790" s="74">
        <v>34.82</v>
      </c>
      <c r="J790" s="74">
        <v>109.9</v>
      </c>
      <c r="K790" s="74">
        <v>28</v>
      </c>
      <c r="L790" s="74">
        <v>26.85</v>
      </c>
      <c r="M790" s="111"/>
      <c r="N790" s="74">
        <v>30.8</v>
      </c>
      <c r="O790" s="74">
        <v>25.9</v>
      </c>
      <c r="P790" s="74">
        <v>0</v>
      </c>
    </row>
    <row r="791" spans="1:16">
      <c r="A791" s="78">
        <v>0.617083333333172</v>
      </c>
      <c r="B791" s="74">
        <v>21720</v>
      </c>
      <c r="C791" s="74">
        <v>41.94</v>
      </c>
      <c r="D791" s="111"/>
      <c r="E791" s="74">
        <v>35</v>
      </c>
      <c r="F791" s="74">
        <v>42.23</v>
      </c>
      <c r="G791" s="74">
        <v>379</v>
      </c>
      <c r="H791" s="74">
        <v>36.11</v>
      </c>
      <c r="I791" s="74">
        <v>34.840000000000003</v>
      </c>
      <c r="J791" s="74">
        <v>108.2</v>
      </c>
      <c r="K791" s="74">
        <v>28</v>
      </c>
      <c r="L791" s="74">
        <v>26.85</v>
      </c>
      <c r="M791" s="111"/>
      <c r="N791" s="74">
        <v>30.8</v>
      </c>
      <c r="O791" s="74">
        <v>25.95</v>
      </c>
      <c r="P791" s="74">
        <v>0</v>
      </c>
    </row>
    <row r="792" spans="1:16">
      <c r="A792" s="78">
        <v>0.61719907407391295</v>
      </c>
      <c r="B792" s="74">
        <v>21730</v>
      </c>
      <c r="C792" s="74">
        <v>41.97</v>
      </c>
      <c r="D792" s="111"/>
      <c r="E792" s="74">
        <v>35.020000000000003</v>
      </c>
      <c r="F792" s="74">
        <v>42.3</v>
      </c>
      <c r="G792" s="74">
        <v>378.5</v>
      </c>
      <c r="H792" s="74">
        <v>36.130000000000003</v>
      </c>
      <c r="I792" s="74">
        <v>34.869999999999997</v>
      </c>
      <c r="J792" s="74">
        <v>107.85</v>
      </c>
      <c r="K792" s="74">
        <v>28</v>
      </c>
      <c r="L792" s="74">
        <v>26.85</v>
      </c>
      <c r="M792" s="111"/>
      <c r="N792" s="74">
        <v>30.75</v>
      </c>
      <c r="O792" s="74">
        <v>25.9</v>
      </c>
      <c r="P792" s="74">
        <v>0</v>
      </c>
    </row>
    <row r="793" spans="1:16">
      <c r="A793" s="78">
        <v>0.617314814814653</v>
      </c>
      <c r="B793" s="74">
        <v>21740</v>
      </c>
      <c r="C793" s="74">
        <v>41.74</v>
      </c>
      <c r="D793" s="111"/>
      <c r="E793" s="74">
        <v>35.01</v>
      </c>
      <c r="F793" s="74">
        <v>42.33</v>
      </c>
      <c r="G793" s="74">
        <v>379.2</v>
      </c>
      <c r="H793" s="74">
        <v>36.11</v>
      </c>
      <c r="I793" s="74">
        <v>34.86</v>
      </c>
      <c r="J793" s="74">
        <v>108.75</v>
      </c>
      <c r="K793" s="74">
        <v>28.05</v>
      </c>
      <c r="L793" s="74">
        <v>26.85</v>
      </c>
      <c r="M793" s="111"/>
      <c r="N793" s="74">
        <v>30.8</v>
      </c>
      <c r="O793" s="74">
        <v>25.9</v>
      </c>
      <c r="P793" s="74">
        <v>0</v>
      </c>
    </row>
    <row r="794" spans="1:16">
      <c r="A794" s="78">
        <v>0.61743055555539395</v>
      </c>
      <c r="B794" s="74">
        <v>21750</v>
      </c>
      <c r="C794" s="74">
        <v>42.01</v>
      </c>
      <c r="D794" s="111"/>
      <c r="E794" s="74">
        <v>35.049999999999997</v>
      </c>
      <c r="F794" s="74">
        <v>42.23</v>
      </c>
      <c r="G794" s="74">
        <v>381.1</v>
      </c>
      <c r="H794" s="74">
        <v>36.130000000000003</v>
      </c>
      <c r="I794" s="74">
        <v>34.86</v>
      </c>
      <c r="J794" s="74">
        <v>109.35</v>
      </c>
      <c r="K794" s="74">
        <v>28</v>
      </c>
      <c r="L794" s="74">
        <v>26.85</v>
      </c>
      <c r="M794" s="111"/>
      <c r="N794" s="74">
        <v>30.75</v>
      </c>
      <c r="O794" s="74">
        <v>26</v>
      </c>
      <c r="P794" s="74">
        <v>0</v>
      </c>
    </row>
    <row r="795" spans="1:16">
      <c r="A795" s="78">
        <v>0.617546296296134</v>
      </c>
      <c r="B795" s="74">
        <v>21760</v>
      </c>
      <c r="C795" s="74">
        <v>42.2</v>
      </c>
      <c r="D795" s="111"/>
      <c r="E795" s="74">
        <v>35.049999999999997</v>
      </c>
      <c r="F795" s="74">
        <v>42.35</v>
      </c>
      <c r="G795" s="74">
        <v>379.8</v>
      </c>
      <c r="H795" s="74">
        <v>36.14</v>
      </c>
      <c r="I795" s="74">
        <v>34.86</v>
      </c>
      <c r="J795" s="74">
        <v>108.25</v>
      </c>
      <c r="K795" s="74">
        <v>28</v>
      </c>
      <c r="L795" s="74">
        <v>26.85</v>
      </c>
      <c r="M795" s="111"/>
      <c r="N795" s="74">
        <v>30.8</v>
      </c>
      <c r="O795" s="74">
        <v>25.95</v>
      </c>
      <c r="P795" s="74">
        <v>0</v>
      </c>
    </row>
    <row r="796" spans="1:16">
      <c r="A796" s="78">
        <v>0.61766203703687494</v>
      </c>
      <c r="B796" s="74">
        <v>21770</v>
      </c>
      <c r="C796" s="74">
        <v>42.2</v>
      </c>
      <c r="D796" s="111"/>
      <c r="E796" s="74">
        <v>35.08</v>
      </c>
      <c r="F796" s="74">
        <v>42.3</v>
      </c>
      <c r="G796" s="74">
        <v>379.1</v>
      </c>
      <c r="H796" s="74">
        <v>36.130000000000003</v>
      </c>
      <c r="I796" s="74">
        <v>34.840000000000003</v>
      </c>
      <c r="J796" s="74">
        <v>108.25</v>
      </c>
      <c r="K796" s="74">
        <v>28.05</v>
      </c>
      <c r="L796" s="74">
        <v>26.85</v>
      </c>
      <c r="M796" s="111"/>
      <c r="N796" s="74">
        <v>30.8</v>
      </c>
      <c r="O796" s="74">
        <v>26.05</v>
      </c>
      <c r="P796" s="74">
        <v>0</v>
      </c>
    </row>
    <row r="797" spans="1:16">
      <c r="A797" s="78">
        <v>0.617777777777615</v>
      </c>
      <c r="B797" s="74">
        <v>21780</v>
      </c>
      <c r="C797" s="74">
        <v>42.17</v>
      </c>
      <c r="D797" s="111"/>
      <c r="E797" s="74">
        <v>35.090000000000003</v>
      </c>
      <c r="F797" s="74">
        <v>42.35</v>
      </c>
      <c r="G797" s="74">
        <v>379.3</v>
      </c>
      <c r="H797" s="74">
        <v>36.15</v>
      </c>
      <c r="I797" s="74">
        <v>34.840000000000003</v>
      </c>
      <c r="J797" s="74">
        <v>107.8</v>
      </c>
      <c r="K797" s="74">
        <v>28.05</v>
      </c>
      <c r="L797" s="74">
        <v>26.85</v>
      </c>
      <c r="M797" s="111"/>
      <c r="N797" s="74">
        <v>30.75</v>
      </c>
      <c r="O797" s="74">
        <v>25.8</v>
      </c>
      <c r="P797" s="74">
        <v>0</v>
      </c>
    </row>
    <row r="798" spans="1:16">
      <c r="A798" s="78">
        <v>0.61789351851835606</v>
      </c>
      <c r="B798" s="74">
        <v>21790</v>
      </c>
      <c r="C798" s="74">
        <v>42.21</v>
      </c>
      <c r="D798" s="111"/>
      <c r="E798" s="74">
        <v>35.11</v>
      </c>
      <c r="F798" s="74">
        <v>42.56</v>
      </c>
      <c r="G798" s="74">
        <v>381.3</v>
      </c>
      <c r="H798" s="74">
        <v>36.159999999999997</v>
      </c>
      <c r="I798" s="74">
        <v>34.86</v>
      </c>
      <c r="J798" s="74">
        <v>107.85</v>
      </c>
      <c r="K798" s="74">
        <v>28.05</v>
      </c>
      <c r="L798" s="74">
        <v>26.8</v>
      </c>
      <c r="M798" s="111"/>
      <c r="N798" s="74">
        <v>30.7</v>
      </c>
      <c r="O798" s="74">
        <v>25.9</v>
      </c>
      <c r="P798" s="74">
        <v>0</v>
      </c>
    </row>
    <row r="799" spans="1:16">
      <c r="A799" s="78">
        <v>0.618009259259098</v>
      </c>
      <c r="B799" s="74">
        <v>21800</v>
      </c>
      <c r="C799" s="74">
        <v>42.26</v>
      </c>
      <c r="D799" s="111"/>
      <c r="E799" s="74">
        <v>35.119999999999997</v>
      </c>
      <c r="F799" s="74">
        <v>42.49</v>
      </c>
      <c r="G799" s="74">
        <v>380.2</v>
      </c>
      <c r="H799" s="74">
        <v>36.130000000000003</v>
      </c>
      <c r="I799" s="74">
        <v>34.85</v>
      </c>
      <c r="J799" s="74">
        <v>107.6</v>
      </c>
      <c r="K799" s="74">
        <v>28.05</v>
      </c>
      <c r="L799" s="74">
        <v>26.8</v>
      </c>
      <c r="M799" s="111"/>
      <c r="N799" s="74">
        <v>30.75</v>
      </c>
      <c r="O799" s="74">
        <v>25.9</v>
      </c>
      <c r="P799" s="74">
        <v>0</v>
      </c>
    </row>
    <row r="800" spans="1:16">
      <c r="A800" s="78">
        <v>0.61812499999983705</v>
      </c>
      <c r="B800" s="74">
        <v>21810</v>
      </c>
      <c r="C800" s="74">
        <v>42.03</v>
      </c>
      <c r="D800" s="111"/>
      <c r="E800" s="74">
        <v>35.119999999999997</v>
      </c>
      <c r="F800" s="74">
        <v>42.19</v>
      </c>
      <c r="G800" s="74">
        <v>381.4</v>
      </c>
      <c r="H800" s="74">
        <v>36.119999999999997</v>
      </c>
      <c r="I800" s="74">
        <v>34.86</v>
      </c>
      <c r="J800" s="74">
        <v>109.25</v>
      </c>
      <c r="K800" s="74">
        <v>28.05</v>
      </c>
      <c r="L800" s="74">
        <v>26.8</v>
      </c>
      <c r="M800" s="111"/>
      <c r="N800" s="74">
        <v>30.8</v>
      </c>
      <c r="O800" s="74">
        <v>25.95</v>
      </c>
      <c r="P800" s="74">
        <v>0</v>
      </c>
    </row>
    <row r="801" spans="1:16">
      <c r="A801" s="78">
        <v>0.618240740740579</v>
      </c>
      <c r="B801" s="74">
        <v>21820</v>
      </c>
      <c r="C801" s="74">
        <v>42.18</v>
      </c>
      <c r="D801" s="111"/>
      <c r="E801" s="74">
        <v>35.14</v>
      </c>
      <c r="F801" s="74">
        <v>42.28</v>
      </c>
      <c r="G801" s="74">
        <v>380.9</v>
      </c>
      <c r="H801" s="74">
        <v>36.15</v>
      </c>
      <c r="I801" s="74">
        <v>34.869999999999997</v>
      </c>
      <c r="J801" s="74">
        <v>108.7</v>
      </c>
      <c r="K801" s="74">
        <v>28</v>
      </c>
      <c r="L801" s="74">
        <v>26.8</v>
      </c>
      <c r="M801" s="111"/>
      <c r="N801" s="74">
        <v>30.75</v>
      </c>
      <c r="O801" s="74">
        <v>25.95</v>
      </c>
      <c r="P801" s="74">
        <v>0</v>
      </c>
    </row>
    <row r="802" spans="1:16">
      <c r="A802" s="78">
        <v>0.61835648148131905</v>
      </c>
      <c r="B802" s="74">
        <v>21830</v>
      </c>
      <c r="C802" s="74">
        <v>42.29</v>
      </c>
      <c r="D802" s="111"/>
      <c r="E802" s="74">
        <v>35.14</v>
      </c>
      <c r="F802" s="74">
        <v>42.18</v>
      </c>
      <c r="G802" s="74">
        <v>381.4</v>
      </c>
      <c r="H802" s="74">
        <v>36.15</v>
      </c>
      <c r="I802" s="74">
        <v>34.83</v>
      </c>
      <c r="J802" s="74">
        <v>107.7</v>
      </c>
      <c r="K802" s="74">
        <v>28.05</v>
      </c>
      <c r="L802" s="74">
        <v>26.8</v>
      </c>
      <c r="M802" s="111"/>
      <c r="N802" s="74">
        <v>30.8</v>
      </c>
      <c r="O802" s="74">
        <v>26</v>
      </c>
      <c r="P802" s="74">
        <v>0</v>
      </c>
    </row>
    <row r="803" spans="1:16">
      <c r="A803" s="78">
        <v>0.61847222222206</v>
      </c>
      <c r="B803" s="74">
        <v>21840</v>
      </c>
      <c r="C803" s="74">
        <v>42.21</v>
      </c>
      <c r="D803" s="111"/>
      <c r="E803" s="74">
        <v>35.159999999999997</v>
      </c>
      <c r="F803" s="74">
        <v>42.08</v>
      </c>
      <c r="G803" s="74">
        <v>379.2</v>
      </c>
      <c r="H803" s="74">
        <v>36.14</v>
      </c>
      <c r="I803" s="74">
        <v>34.799999999999997</v>
      </c>
      <c r="J803" s="74">
        <v>107.9</v>
      </c>
      <c r="K803" s="74">
        <v>28</v>
      </c>
      <c r="L803" s="74">
        <v>26.85</v>
      </c>
      <c r="M803" s="111"/>
      <c r="N803" s="74">
        <v>30.85</v>
      </c>
      <c r="O803" s="74">
        <v>25.9</v>
      </c>
      <c r="P803" s="74">
        <v>0</v>
      </c>
    </row>
    <row r="804" spans="1:16">
      <c r="A804" s="78">
        <v>0.61858796296280005</v>
      </c>
      <c r="B804" s="74">
        <v>21850</v>
      </c>
      <c r="C804" s="74">
        <v>42.41</v>
      </c>
      <c r="D804" s="111"/>
      <c r="E804" s="74">
        <v>35.159999999999997</v>
      </c>
      <c r="F804" s="74">
        <v>42.07</v>
      </c>
      <c r="G804" s="74">
        <v>380</v>
      </c>
      <c r="H804" s="74">
        <v>36.15</v>
      </c>
      <c r="I804" s="74">
        <v>34.79</v>
      </c>
      <c r="J804" s="74">
        <v>107.95</v>
      </c>
      <c r="K804" s="74">
        <v>28.05</v>
      </c>
      <c r="L804" s="74">
        <v>26.8</v>
      </c>
      <c r="M804" s="111"/>
      <c r="N804" s="74">
        <v>30.85</v>
      </c>
      <c r="O804" s="74">
        <v>25.8</v>
      </c>
      <c r="P804" s="74">
        <v>0</v>
      </c>
    </row>
    <row r="805" spans="1:16">
      <c r="A805" s="78">
        <v>0.618703703703541</v>
      </c>
      <c r="B805" s="74">
        <v>21860</v>
      </c>
      <c r="C805" s="74">
        <v>42.32</v>
      </c>
      <c r="D805" s="111"/>
      <c r="E805" s="74">
        <v>35.159999999999997</v>
      </c>
      <c r="F805" s="74">
        <v>42.21</v>
      </c>
      <c r="G805" s="74">
        <v>380.6</v>
      </c>
      <c r="H805" s="74">
        <v>36.18</v>
      </c>
      <c r="I805" s="74">
        <v>34.799999999999997</v>
      </c>
      <c r="J805" s="74">
        <v>108.55</v>
      </c>
      <c r="K805" s="74">
        <v>28</v>
      </c>
      <c r="L805" s="74">
        <v>26.85</v>
      </c>
      <c r="M805" s="111"/>
      <c r="N805" s="74">
        <v>30.8</v>
      </c>
      <c r="O805" s="74">
        <v>25.9</v>
      </c>
      <c r="P805" s="74">
        <v>0</v>
      </c>
    </row>
    <row r="806" spans="1:16">
      <c r="A806" s="78">
        <v>0.61881944444428105</v>
      </c>
      <c r="B806" s="74">
        <v>21870</v>
      </c>
      <c r="C806" s="74">
        <v>42.43</v>
      </c>
      <c r="D806" s="111"/>
      <c r="E806" s="74">
        <v>35.18</v>
      </c>
      <c r="F806" s="74">
        <v>42.14</v>
      </c>
      <c r="G806" s="74">
        <v>380.8</v>
      </c>
      <c r="H806" s="74">
        <v>36.15</v>
      </c>
      <c r="I806" s="74">
        <v>34.799999999999997</v>
      </c>
      <c r="J806" s="74">
        <v>107.5</v>
      </c>
      <c r="K806" s="74">
        <v>28</v>
      </c>
      <c r="L806" s="74">
        <v>26.85</v>
      </c>
      <c r="M806" s="111"/>
      <c r="N806" s="74">
        <v>30.75</v>
      </c>
      <c r="O806" s="74">
        <v>25.95</v>
      </c>
      <c r="P806" s="74">
        <v>0</v>
      </c>
    </row>
    <row r="807" spans="1:16">
      <c r="A807" s="78">
        <v>0.618935185185022</v>
      </c>
      <c r="B807" s="74">
        <v>21880</v>
      </c>
      <c r="C807" s="74">
        <v>42.45</v>
      </c>
      <c r="D807" s="111"/>
      <c r="E807" s="74">
        <v>35.200000000000003</v>
      </c>
      <c r="F807" s="74">
        <v>42.26</v>
      </c>
      <c r="G807" s="74">
        <v>379.2</v>
      </c>
      <c r="H807" s="74">
        <v>36.15</v>
      </c>
      <c r="I807" s="74">
        <v>34.79</v>
      </c>
      <c r="J807" s="74">
        <v>109.05</v>
      </c>
      <c r="K807" s="74">
        <v>28</v>
      </c>
      <c r="L807" s="74">
        <v>26.85</v>
      </c>
      <c r="M807" s="111"/>
      <c r="N807" s="74">
        <v>30.75</v>
      </c>
      <c r="O807" s="74">
        <v>25.85</v>
      </c>
      <c r="P807" s="74">
        <v>0</v>
      </c>
    </row>
    <row r="808" spans="1:16">
      <c r="A808" s="78">
        <v>0.61905092592576305</v>
      </c>
      <c r="B808" s="74">
        <v>21890</v>
      </c>
      <c r="C808" s="74">
        <v>42.48</v>
      </c>
      <c r="D808" s="111"/>
      <c r="E808" s="74">
        <v>35.200000000000003</v>
      </c>
      <c r="F808" s="74">
        <v>42.27</v>
      </c>
      <c r="G808" s="74">
        <v>379.8</v>
      </c>
      <c r="H808" s="74">
        <v>36.159999999999997</v>
      </c>
      <c r="I808" s="74">
        <v>34.799999999999997</v>
      </c>
      <c r="J808" s="74">
        <v>109.85</v>
      </c>
      <c r="K808" s="74">
        <v>28</v>
      </c>
      <c r="L808" s="74">
        <v>26.85</v>
      </c>
      <c r="M808" s="111"/>
      <c r="N808" s="74">
        <v>30.85</v>
      </c>
      <c r="O808" s="74">
        <v>25.8</v>
      </c>
      <c r="P808" s="74">
        <v>0</v>
      </c>
    </row>
    <row r="809" spans="1:16">
      <c r="A809" s="78">
        <v>0.619166666666503</v>
      </c>
      <c r="B809" s="74">
        <v>21900</v>
      </c>
      <c r="C809" s="74">
        <v>42.41</v>
      </c>
      <c r="D809" s="111"/>
      <c r="E809" s="74">
        <v>35.200000000000003</v>
      </c>
      <c r="F809" s="74">
        <v>42.33</v>
      </c>
      <c r="G809" s="74">
        <v>379.1</v>
      </c>
      <c r="H809" s="74">
        <v>36.119999999999997</v>
      </c>
      <c r="I809" s="74">
        <v>34.78</v>
      </c>
      <c r="J809" s="74">
        <v>109.85</v>
      </c>
      <c r="K809" s="74">
        <v>28</v>
      </c>
      <c r="L809" s="74">
        <v>26.8</v>
      </c>
      <c r="M809" s="111"/>
      <c r="N809" s="74">
        <v>30.65</v>
      </c>
      <c r="O809" s="74">
        <v>25.75</v>
      </c>
      <c r="P809" s="74">
        <v>0</v>
      </c>
    </row>
    <row r="810" spans="1:16">
      <c r="A810" s="78">
        <v>0.61928240740724405</v>
      </c>
      <c r="B810" s="74">
        <v>21910</v>
      </c>
      <c r="C810" s="74">
        <v>42.39</v>
      </c>
      <c r="D810" s="111"/>
      <c r="E810" s="74">
        <v>35.229999999999997</v>
      </c>
      <c r="F810" s="74">
        <v>42.37</v>
      </c>
      <c r="G810" s="74">
        <v>377.4</v>
      </c>
      <c r="H810" s="74">
        <v>36.090000000000003</v>
      </c>
      <c r="I810" s="74">
        <v>34.79</v>
      </c>
      <c r="J810" s="74">
        <v>108.6</v>
      </c>
      <c r="K810" s="74">
        <v>28.05</v>
      </c>
      <c r="L810" s="74">
        <v>26.85</v>
      </c>
      <c r="M810" s="111"/>
      <c r="N810" s="74">
        <v>30.65</v>
      </c>
      <c r="O810" s="74">
        <v>25.75</v>
      </c>
      <c r="P810" s="74">
        <v>0</v>
      </c>
    </row>
    <row r="811" spans="1:16">
      <c r="A811" s="78">
        <v>0.61939814814798599</v>
      </c>
      <c r="B811" s="74">
        <v>21920</v>
      </c>
      <c r="C811" s="74">
        <v>42.56</v>
      </c>
      <c r="D811" s="111"/>
      <c r="E811" s="74">
        <v>35.24</v>
      </c>
      <c r="F811" s="74">
        <v>42.45</v>
      </c>
      <c r="G811" s="74">
        <v>377.5</v>
      </c>
      <c r="H811" s="74">
        <v>36.11</v>
      </c>
      <c r="I811" s="74">
        <v>34.799999999999997</v>
      </c>
      <c r="J811" s="74">
        <v>108.95</v>
      </c>
      <c r="K811" s="74">
        <v>28</v>
      </c>
      <c r="L811" s="74">
        <v>26.8</v>
      </c>
      <c r="M811" s="111"/>
      <c r="N811" s="74">
        <v>30.65</v>
      </c>
      <c r="O811" s="74">
        <v>25.75</v>
      </c>
      <c r="P811" s="74">
        <v>0</v>
      </c>
    </row>
    <row r="812" spans="1:16">
      <c r="A812" s="78">
        <v>0.61951388888872505</v>
      </c>
      <c r="B812" s="74">
        <v>21930</v>
      </c>
      <c r="C812" s="74">
        <v>42.55</v>
      </c>
      <c r="D812" s="111"/>
      <c r="E812" s="74">
        <v>35.24</v>
      </c>
      <c r="F812" s="74">
        <v>42.58</v>
      </c>
      <c r="G812" s="74">
        <v>377.5</v>
      </c>
      <c r="H812" s="74">
        <v>36.090000000000003</v>
      </c>
      <c r="I812" s="74">
        <v>34.799999999999997</v>
      </c>
      <c r="J812" s="74">
        <v>109.9</v>
      </c>
      <c r="K812" s="74">
        <v>28</v>
      </c>
      <c r="L812" s="74">
        <v>26.8</v>
      </c>
      <c r="M812" s="111"/>
      <c r="N812" s="74">
        <v>30.7</v>
      </c>
      <c r="O812" s="74">
        <v>25.8</v>
      </c>
      <c r="P812" s="74">
        <v>0</v>
      </c>
    </row>
    <row r="813" spans="1:16">
      <c r="A813" s="78">
        <v>0.61962962962946699</v>
      </c>
      <c r="B813" s="74">
        <v>21940</v>
      </c>
      <c r="C813" s="74">
        <v>42.54</v>
      </c>
      <c r="D813" s="111"/>
      <c r="E813" s="74">
        <v>35.25</v>
      </c>
      <c r="F813" s="74">
        <v>42.61</v>
      </c>
      <c r="G813" s="74">
        <v>378.5</v>
      </c>
      <c r="H813" s="74">
        <v>36.090000000000003</v>
      </c>
      <c r="I813" s="74">
        <v>34.79</v>
      </c>
      <c r="J813" s="74">
        <v>108.65</v>
      </c>
      <c r="K813" s="74">
        <v>28.05</v>
      </c>
      <c r="L813" s="74">
        <v>26.8</v>
      </c>
      <c r="M813" s="111"/>
      <c r="N813" s="74">
        <v>30.65</v>
      </c>
      <c r="O813" s="74">
        <v>25.9</v>
      </c>
      <c r="P813" s="74">
        <v>0</v>
      </c>
    </row>
    <row r="814" spans="1:16">
      <c r="A814" s="78">
        <v>0.61974537037020705</v>
      </c>
      <c r="B814" s="74">
        <v>21950</v>
      </c>
      <c r="C814" s="74">
        <v>42.45</v>
      </c>
      <c r="D814" s="111"/>
      <c r="E814" s="74">
        <v>35.270000000000003</v>
      </c>
      <c r="F814" s="74">
        <v>42.49</v>
      </c>
      <c r="G814" s="74">
        <v>377.8</v>
      </c>
      <c r="H814" s="74">
        <v>36.130000000000003</v>
      </c>
      <c r="I814" s="74">
        <v>34.799999999999997</v>
      </c>
      <c r="J814" s="74">
        <v>109.25</v>
      </c>
      <c r="K814" s="74">
        <v>28.05</v>
      </c>
      <c r="L814" s="74">
        <v>26.8</v>
      </c>
      <c r="M814" s="111"/>
      <c r="N814" s="74">
        <v>30.7</v>
      </c>
      <c r="O814" s="74">
        <v>25.9</v>
      </c>
      <c r="P814" s="74">
        <v>0</v>
      </c>
    </row>
    <row r="815" spans="1:16">
      <c r="A815" s="78">
        <v>0.61986111111094799</v>
      </c>
      <c r="B815" s="74">
        <v>21960</v>
      </c>
      <c r="C815" s="74">
        <v>42.74</v>
      </c>
      <c r="D815" s="111"/>
      <c r="E815" s="74">
        <v>35.28</v>
      </c>
      <c r="F815" s="74">
        <v>42.51</v>
      </c>
      <c r="G815" s="74">
        <v>379.6</v>
      </c>
      <c r="H815" s="74">
        <v>36.14</v>
      </c>
      <c r="I815" s="74">
        <v>34.81</v>
      </c>
      <c r="J815" s="74">
        <v>109.05</v>
      </c>
      <c r="K815" s="74">
        <v>28</v>
      </c>
      <c r="L815" s="74">
        <v>26.8</v>
      </c>
      <c r="M815" s="111"/>
      <c r="N815" s="74">
        <v>30.7</v>
      </c>
      <c r="O815" s="74">
        <v>25.8</v>
      </c>
      <c r="P815" s="74">
        <v>0</v>
      </c>
    </row>
    <row r="816" spans="1:16">
      <c r="A816" s="78">
        <v>0.61997685185168805</v>
      </c>
      <c r="B816" s="74">
        <v>21970</v>
      </c>
      <c r="C816" s="74">
        <v>42.62</v>
      </c>
      <c r="D816" s="111"/>
      <c r="E816" s="74">
        <v>35.28</v>
      </c>
      <c r="F816" s="74">
        <v>42.34</v>
      </c>
      <c r="G816" s="74">
        <v>380.3</v>
      </c>
      <c r="H816" s="74">
        <v>36.119999999999997</v>
      </c>
      <c r="I816" s="74">
        <v>34.83</v>
      </c>
      <c r="J816" s="74">
        <v>109.4</v>
      </c>
      <c r="K816" s="74">
        <v>28.05</v>
      </c>
      <c r="L816" s="74">
        <v>26.8</v>
      </c>
      <c r="M816" s="111"/>
      <c r="N816" s="74">
        <v>30.75</v>
      </c>
      <c r="O816" s="74">
        <v>25.8</v>
      </c>
      <c r="P816" s="74">
        <v>0</v>
      </c>
    </row>
    <row r="817" spans="1:16">
      <c r="A817" s="78">
        <v>0.62009259259242899</v>
      </c>
      <c r="B817" s="74">
        <v>21980</v>
      </c>
      <c r="C817" s="74">
        <v>42.79</v>
      </c>
      <c r="D817" s="111"/>
      <c r="E817" s="74">
        <v>35.31</v>
      </c>
      <c r="F817" s="74">
        <v>42.55</v>
      </c>
      <c r="G817" s="74">
        <v>380.2</v>
      </c>
      <c r="H817" s="74">
        <v>36.14</v>
      </c>
      <c r="I817" s="74">
        <v>34.869999999999997</v>
      </c>
      <c r="J817" s="74">
        <v>108.25</v>
      </c>
      <c r="K817" s="74">
        <v>28.05</v>
      </c>
      <c r="L817" s="74">
        <v>26.8</v>
      </c>
      <c r="M817" s="111"/>
      <c r="N817" s="74">
        <v>30.6</v>
      </c>
      <c r="O817" s="74">
        <v>25.75</v>
      </c>
      <c r="P817" s="74">
        <v>0</v>
      </c>
    </row>
    <row r="818" spans="1:16">
      <c r="A818" s="78">
        <v>0.62020833333316905</v>
      </c>
      <c r="B818" s="74">
        <v>21990</v>
      </c>
      <c r="C818" s="74">
        <v>42.66</v>
      </c>
      <c r="D818" s="111"/>
      <c r="E818" s="74">
        <v>35.31</v>
      </c>
      <c r="F818" s="74">
        <v>42.52</v>
      </c>
      <c r="G818" s="74">
        <v>380.2</v>
      </c>
      <c r="H818" s="74">
        <v>36.15</v>
      </c>
      <c r="I818" s="74">
        <v>34.880000000000003</v>
      </c>
      <c r="J818" s="74">
        <v>108.85</v>
      </c>
      <c r="K818" s="74">
        <v>28.05</v>
      </c>
      <c r="L818" s="74">
        <v>26.8</v>
      </c>
      <c r="M818" s="111"/>
      <c r="N818" s="74">
        <v>30.7</v>
      </c>
      <c r="O818" s="74">
        <v>25.7</v>
      </c>
      <c r="P818" s="74">
        <v>0</v>
      </c>
    </row>
    <row r="819" spans="1:16">
      <c r="A819" s="78">
        <v>0.62032407407390999</v>
      </c>
      <c r="B819" s="74">
        <v>22000</v>
      </c>
      <c r="C819" s="74">
        <v>42.63</v>
      </c>
      <c r="D819" s="111"/>
      <c r="E819" s="74">
        <v>35.32</v>
      </c>
      <c r="F819" s="74">
        <v>42.52</v>
      </c>
      <c r="G819" s="74">
        <v>377.9</v>
      </c>
      <c r="H819" s="74">
        <v>36.18</v>
      </c>
      <c r="I819" s="74">
        <v>34.880000000000003</v>
      </c>
      <c r="J819" s="74">
        <v>110.75</v>
      </c>
      <c r="K819" s="74">
        <v>28.05</v>
      </c>
      <c r="L819" s="74">
        <v>26.8</v>
      </c>
      <c r="M819" s="111"/>
      <c r="N819" s="74">
        <v>30.75</v>
      </c>
      <c r="O819" s="74">
        <v>25.8</v>
      </c>
      <c r="P819" s="74">
        <v>0</v>
      </c>
    </row>
    <row r="820" spans="1:16">
      <c r="A820" s="78">
        <v>0.62043981481465105</v>
      </c>
      <c r="B820" s="74">
        <v>22010</v>
      </c>
      <c r="C820" s="74">
        <v>42.59</v>
      </c>
      <c r="D820" s="111"/>
      <c r="E820" s="74">
        <v>35.33</v>
      </c>
      <c r="F820" s="74">
        <v>42.56</v>
      </c>
      <c r="G820" s="74">
        <v>377.9</v>
      </c>
      <c r="H820" s="74">
        <v>36.14</v>
      </c>
      <c r="I820" s="74">
        <v>34.89</v>
      </c>
      <c r="J820" s="74">
        <v>109.4</v>
      </c>
      <c r="K820" s="74">
        <v>28</v>
      </c>
      <c r="L820" s="74">
        <v>26.8</v>
      </c>
      <c r="M820" s="111"/>
      <c r="N820" s="74">
        <v>30.7</v>
      </c>
      <c r="O820" s="74">
        <v>25.8</v>
      </c>
      <c r="P820" s="74">
        <v>0</v>
      </c>
    </row>
    <row r="821" spans="1:16">
      <c r="A821" s="78">
        <v>0.62055555555539099</v>
      </c>
      <c r="B821" s="74">
        <v>22020</v>
      </c>
      <c r="C821" s="74">
        <v>42.51</v>
      </c>
      <c r="D821" s="111"/>
      <c r="E821" s="74">
        <v>35.32</v>
      </c>
      <c r="F821" s="74">
        <v>42.45</v>
      </c>
      <c r="G821" s="74">
        <v>377.3</v>
      </c>
      <c r="H821" s="74">
        <v>36.14</v>
      </c>
      <c r="I821" s="74">
        <v>34.869999999999997</v>
      </c>
      <c r="J821" s="74">
        <v>109.7</v>
      </c>
      <c r="K821" s="74">
        <v>28</v>
      </c>
      <c r="L821" s="74">
        <v>26.8</v>
      </c>
      <c r="M821" s="111"/>
      <c r="N821" s="74">
        <v>30.75</v>
      </c>
      <c r="O821" s="74">
        <v>25.85</v>
      </c>
      <c r="P821" s="74">
        <v>0</v>
      </c>
    </row>
    <row r="822" spans="1:16">
      <c r="A822" s="78">
        <v>0.62067129629613205</v>
      </c>
      <c r="B822" s="74">
        <v>22030</v>
      </c>
      <c r="C822" s="74">
        <v>42.68</v>
      </c>
      <c r="D822" s="111"/>
      <c r="E822" s="74">
        <v>35.32</v>
      </c>
      <c r="F822" s="74">
        <v>42.29</v>
      </c>
      <c r="G822" s="74">
        <v>379.3</v>
      </c>
      <c r="H822" s="74">
        <v>36.130000000000003</v>
      </c>
      <c r="I822" s="74">
        <v>34.83</v>
      </c>
      <c r="J822" s="74">
        <v>108.7</v>
      </c>
      <c r="K822" s="74">
        <v>28</v>
      </c>
      <c r="L822" s="74">
        <v>26.8</v>
      </c>
      <c r="M822" s="111"/>
      <c r="N822" s="74">
        <v>30.8</v>
      </c>
      <c r="O822" s="74">
        <v>26.05</v>
      </c>
      <c r="P822" s="74">
        <v>0</v>
      </c>
    </row>
    <row r="823" spans="1:16">
      <c r="A823" s="78">
        <v>0.62078703703687399</v>
      </c>
      <c r="B823" s="74">
        <v>22040</v>
      </c>
      <c r="C823" s="74">
        <v>42.66</v>
      </c>
      <c r="D823" s="111"/>
      <c r="E823" s="74">
        <v>35.340000000000003</v>
      </c>
      <c r="F823" s="74">
        <v>42.26</v>
      </c>
      <c r="G823" s="74">
        <v>379.5</v>
      </c>
      <c r="H823" s="74">
        <v>36.15</v>
      </c>
      <c r="I823" s="74">
        <v>34.81</v>
      </c>
      <c r="J823" s="74">
        <v>108.65</v>
      </c>
      <c r="K823" s="74">
        <v>28.05</v>
      </c>
      <c r="L823" s="74">
        <v>26.85</v>
      </c>
      <c r="M823" s="111"/>
      <c r="N823" s="74">
        <v>30.8</v>
      </c>
      <c r="O823" s="74">
        <v>26.1</v>
      </c>
      <c r="P823" s="74">
        <v>0</v>
      </c>
    </row>
    <row r="824" spans="1:16">
      <c r="A824" s="78">
        <v>0.62090277777761305</v>
      </c>
      <c r="B824" s="74">
        <v>22050</v>
      </c>
      <c r="C824" s="74">
        <v>42.9</v>
      </c>
      <c r="D824" s="111"/>
      <c r="E824" s="74">
        <v>35.32</v>
      </c>
      <c r="F824" s="74">
        <v>42.09</v>
      </c>
      <c r="G824" s="74">
        <v>381.1</v>
      </c>
      <c r="H824" s="74">
        <v>36.19</v>
      </c>
      <c r="I824" s="74">
        <v>34.82</v>
      </c>
      <c r="J824" s="74">
        <v>109.25</v>
      </c>
      <c r="K824" s="74">
        <v>28.1</v>
      </c>
      <c r="L824" s="74">
        <v>26.85</v>
      </c>
      <c r="M824" s="111"/>
      <c r="N824" s="74">
        <v>30.8</v>
      </c>
      <c r="O824" s="74">
        <v>26.25</v>
      </c>
      <c r="P824" s="74">
        <v>0</v>
      </c>
    </row>
    <row r="825" spans="1:16">
      <c r="A825" s="78">
        <v>0.62101851851835499</v>
      </c>
      <c r="B825" s="74">
        <v>22060</v>
      </c>
      <c r="C825" s="74">
        <v>42.73</v>
      </c>
      <c r="D825" s="111"/>
      <c r="E825" s="74">
        <v>35.340000000000003</v>
      </c>
      <c r="F825" s="74">
        <v>42.2</v>
      </c>
      <c r="G825" s="74">
        <v>381.1</v>
      </c>
      <c r="H825" s="74">
        <v>36.130000000000003</v>
      </c>
      <c r="I825" s="74">
        <v>34.840000000000003</v>
      </c>
      <c r="J825" s="74">
        <v>109</v>
      </c>
      <c r="K825" s="74">
        <v>28.2</v>
      </c>
      <c r="L825" s="74">
        <v>26.85</v>
      </c>
      <c r="M825" s="111"/>
      <c r="N825" s="74">
        <v>30.7</v>
      </c>
      <c r="O825" s="74">
        <v>26.3</v>
      </c>
      <c r="P825" s="74">
        <v>0</v>
      </c>
    </row>
    <row r="826" spans="1:16">
      <c r="A826" s="78">
        <v>0.62113425925909505</v>
      </c>
      <c r="B826" s="74">
        <v>22070</v>
      </c>
      <c r="C826" s="74">
        <v>42.78</v>
      </c>
      <c r="D826" s="111"/>
      <c r="E826" s="74">
        <v>35.340000000000003</v>
      </c>
      <c r="F826" s="74">
        <v>42.35</v>
      </c>
      <c r="G826" s="74">
        <v>382.3</v>
      </c>
      <c r="H826" s="74">
        <v>36.11</v>
      </c>
      <c r="I826" s="74">
        <v>34.869999999999997</v>
      </c>
      <c r="J826" s="74">
        <v>108.2</v>
      </c>
      <c r="K826" s="74">
        <v>28.3</v>
      </c>
      <c r="L826" s="74">
        <v>26.85</v>
      </c>
      <c r="M826" s="111"/>
      <c r="N826" s="74">
        <v>30.65</v>
      </c>
      <c r="O826" s="74">
        <v>26.55</v>
      </c>
      <c r="P826" s="74">
        <v>0</v>
      </c>
    </row>
    <row r="827" spans="1:16">
      <c r="A827" s="78">
        <v>0.62124999999983599</v>
      </c>
      <c r="B827" s="74">
        <v>22080</v>
      </c>
      <c r="C827" s="74">
        <v>42.84</v>
      </c>
      <c r="D827" s="111"/>
      <c r="E827" s="74">
        <v>35.369999999999997</v>
      </c>
      <c r="F827" s="74">
        <v>42.56</v>
      </c>
      <c r="G827" s="74">
        <v>383.1</v>
      </c>
      <c r="H827" s="74">
        <v>36.11</v>
      </c>
      <c r="I827" s="74">
        <v>34.909999999999997</v>
      </c>
      <c r="J827" s="74">
        <v>107.9</v>
      </c>
      <c r="K827" s="74">
        <v>28.3</v>
      </c>
      <c r="L827" s="74">
        <v>26.9</v>
      </c>
      <c r="M827" s="111"/>
      <c r="N827" s="74">
        <v>30.55</v>
      </c>
      <c r="O827" s="74">
        <v>26.5</v>
      </c>
      <c r="P827" s="74">
        <v>0</v>
      </c>
    </row>
    <row r="828" spans="1:16">
      <c r="A828" s="78">
        <v>0.62136574074057604</v>
      </c>
      <c r="B828" s="74">
        <v>22090</v>
      </c>
      <c r="C828" s="74">
        <v>42.94</v>
      </c>
      <c r="D828" s="111"/>
      <c r="E828" s="74">
        <v>35.39</v>
      </c>
      <c r="F828" s="74">
        <v>42.39</v>
      </c>
      <c r="G828" s="74">
        <v>381.2</v>
      </c>
      <c r="H828" s="74">
        <v>36.1</v>
      </c>
      <c r="I828" s="74">
        <v>34.880000000000003</v>
      </c>
      <c r="J828" s="74">
        <v>108.6</v>
      </c>
      <c r="K828" s="74">
        <v>28.35</v>
      </c>
      <c r="L828" s="74">
        <v>26.85</v>
      </c>
      <c r="M828" s="111"/>
      <c r="N828" s="74">
        <v>30.65</v>
      </c>
      <c r="O828" s="74">
        <v>26.65</v>
      </c>
      <c r="P828" s="74">
        <v>0</v>
      </c>
    </row>
    <row r="829" spans="1:16">
      <c r="A829" s="78">
        <v>0.62148148148131699</v>
      </c>
      <c r="B829" s="74">
        <v>22100</v>
      </c>
      <c r="C829" s="74">
        <v>42.88</v>
      </c>
      <c r="D829" s="111"/>
      <c r="E829" s="74">
        <v>35.4</v>
      </c>
      <c r="F829" s="74">
        <v>42.27</v>
      </c>
      <c r="G829" s="74">
        <v>381.2</v>
      </c>
      <c r="H829" s="74">
        <v>36.14</v>
      </c>
      <c r="I829" s="74">
        <v>34.89</v>
      </c>
      <c r="J829" s="74">
        <v>109.1</v>
      </c>
      <c r="K829" s="74">
        <v>28.3</v>
      </c>
      <c r="L829" s="74">
        <v>26.9</v>
      </c>
      <c r="M829" s="111"/>
      <c r="N829" s="74">
        <v>30.6</v>
      </c>
      <c r="O829" s="74">
        <v>26.5</v>
      </c>
      <c r="P829" s="74">
        <v>0</v>
      </c>
    </row>
    <row r="830" spans="1:16">
      <c r="A830" s="78">
        <v>0.62159722222205704</v>
      </c>
      <c r="B830" s="74">
        <v>22110</v>
      </c>
      <c r="C830" s="74">
        <v>42.82</v>
      </c>
      <c r="D830" s="111"/>
      <c r="E830" s="74">
        <v>35.409999999999997</v>
      </c>
      <c r="F830" s="74">
        <v>42.4</v>
      </c>
      <c r="G830" s="74">
        <v>382</v>
      </c>
      <c r="H830" s="74">
        <v>36.159999999999997</v>
      </c>
      <c r="I830" s="74">
        <v>34.92</v>
      </c>
      <c r="J830" s="74">
        <v>108.75</v>
      </c>
      <c r="K830" s="74">
        <v>28</v>
      </c>
      <c r="L830" s="74">
        <v>26.9</v>
      </c>
      <c r="M830" s="111"/>
      <c r="N830" s="74">
        <v>30.75</v>
      </c>
      <c r="O830" s="74">
        <v>26.3</v>
      </c>
      <c r="P830" s="74">
        <v>0</v>
      </c>
    </row>
    <row r="831" spans="1:16">
      <c r="A831" s="78">
        <v>0.62171296296279799</v>
      </c>
      <c r="B831" s="74">
        <v>22120</v>
      </c>
      <c r="C831" s="74">
        <v>42.6</v>
      </c>
      <c r="D831" s="111"/>
      <c r="E831" s="74">
        <v>35.42</v>
      </c>
      <c r="F831" s="74">
        <v>42.38</v>
      </c>
      <c r="G831" s="74">
        <v>384.8</v>
      </c>
      <c r="H831" s="74">
        <v>36.14</v>
      </c>
      <c r="I831" s="74">
        <v>34.94</v>
      </c>
      <c r="J831" s="74">
        <v>108.75</v>
      </c>
      <c r="K831" s="74">
        <v>28</v>
      </c>
      <c r="L831" s="74">
        <v>26.9</v>
      </c>
      <c r="M831" s="111"/>
      <c r="N831" s="74">
        <v>30.7</v>
      </c>
      <c r="O831" s="74">
        <v>26.1</v>
      </c>
      <c r="P831" s="74">
        <v>0</v>
      </c>
    </row>
    <row r="832" spans="1:16">
      <c r="A832" s="78">
        <v>0.62182870370353904</v>
      </c>
      <c r="B832" s="74">
        <v>22130</v>
      </c>
      <c r="C832" s="74">
        <v>42.68</v>
      </c>
      <c r="D832" s="111"/>
      <c r="E832" s="74">
        <v>35.36</v>
      </c>
      <c r="F832" s="74">
        <v>42.1</v>
      </c>
      <c r="G832" s="74">
        <v>382.1</v>
      </c>
      <c r="H832" s="74">
        <v>36.200000000000003</v>
      </c>
      <c r="I832" s="74">
        <v>34.89</v>
      </c>
      <c r="J832" s="74">
        <v>108.95</v>
      </c>
      <c r="K832" s="74">
        <v>28</v>
      </c>
      <c r="L832" s="74">
        <v>26.85</v>
      </c>
      <c r="M832" s="111"/>
      <c r="N832" s="74">
        <v>30.85</v>
      </c>
      <c r="O832" s="74">
        <v>26</v>
      </c>
      <c r="P832" s="74">
        <v>0</v>
      </c>
    </row>
    <row r="833" spans="1:16">
      <c r="A833" s="78">
        <v>0.62194444444427899</v>
      </c>
      <c r="B833" s="74">
        <v>22140</v>
      </c>
      <c r="C833" s="74">
        <v>42.65</v>
      </c>
      <c r="D833" s="111"/>
      <c r="E833" s="74">
        <v>35.32</v>
      </c>
      <c r="F833" s="74">
        <v>42</v>
      </c>
      <c r="G833" s="74">
        <v>380.8</v>
      </c>
      <c r="H833" s="74">
        <v>36.22</v>
      </c>
      <c r="I833" s="74">
        <v>34.89</v>
      </c>
      <c r="J833" s="74">
        <v>108.15</v>
      </c>
      <c r="K833" s="74">
        <v>28</v>
      </c>
      <c r="L833" s="74">
        <v>26.9</v>
      </c>
      <c r="M833" s="111"/>
      <c r="N833" s="74">
        <v>31</v>
      </c>
      <c r="O833" s="74">
        <v>26.15</v>
      </c>
      <c r="P833" s="74">
        <v>0</v>
      </c>
    </row>
    <row r="834" spans="1:16">
      <c r="A834" s="78">
        <v>0.62206018518502004</v>
      </c>
      <c r="B834" s="74">
        <v>22150</v>
      </c>
      <c r="C834" s="74">
        <v>42.8</v>
      </c>
      <c r="D834" s="111"/>
      <c r="E834" s="74">
        <v>35.380000000000003</v>
      </c>
      <c r="F834" s="74">
        <v>42.18</v>
      </c>
      <c r="G834" s="74">
        <v>381.2</v>
      </c>
      <c r="H834" s="74">
        <v>36.200000000000003</v>
      </c>
      <c r="I834" s="74">
        <v>34.869999999999997</v>
      </c>
      <c r="J834" s="74">
        <v>108.6</v>
      </c>
      <c r="K834" s="74">
        <v>28.2</v>
      </c>
      <c r="L834" s="74">
        <v>26.85</v>
      </c>
      <c r="M834" s="111"/>
      <c r="N834" s="74">
        <v>31.05</v>
      </c>
      <c r="O834" s="74">
        <v>26.55</v>
      </c>
      <c r="P834" s="74">
        <v>0</v>
      </c>
    </row>
    <row r="835" spans="1:16">
      <c r="A835" s="78">
        <v>0.62217592592576199</v>
      </c>
      <c r="B835" s="74">
        <v>22160</v>
      </c>
      <c r="C835" s="74">
        <v>42.78</v>
      </c>
      <c r="D835" s="111"/>
      <c r="E835" s="74">
        <v>35.409999999999997</v>
      </c>
      <c r="F835" s="74">
        <v>42.16</v>
      </c>
      <c r="G835" s="74">
        <v>380.7</v>
      </c>
      <c r="H835" s="74">
        <v>36.159999999999997</v>
      </c>
      <c r="I835" s="74">
        <v>34.83</v>
      </c>
      <c r="J835" s="74">
        <v>109</v>
      </c>
      <c r="K835" s="74">
        <v>28.3</v>
      </c>
      <c r="L835" s="74">
        <v>26.9</v>
      </c>
      <c r="M835" s="111"/>
      <c r="N835" s="74">
        <v>30.9</v>
      </c>
      <c r="O835" s="74">
        <v>26.4</v>
      </c>
      <c r="P835" s="74">
        <v>0</v>
      </c>
    </row>
    <row r="836" spans="1:16">
      <c r="A836" s="78">
        <v>0.62229166666650104</v>
      </c>
      <c r="B836" s="74">
        <v>22170</v>
      </c>
      <c r="C836" s="74">
        <v>42.71</v>
      </c>
      <c r="D836" s="111"/>
      <c r="E836" s="74">
        <v>35.409999999999997</v>
      </c>
      <c r="F836" s="74">
        <v>42.33</v>
      </c>
      <c r="G836" s="74">
        <v>380.5</v>
      </c>
      <c r="H836" s="74">
        <v>36.14</v>
      </c>
      <c r="I836" s="74">
        <v>34.840000000000003</v>
      </c>
      <c r="J836" s="74">
        <v>108.65</v>
      </c>
      <c r="K836" s="74">
        <v>28.25</v>
      </c>
      <c r="L836" s="74">
        <v>26.85</v>
      </c>
      <c r="M836" s="111"/>
      <c r="N836" s="74">
        <v>30.9</v>
      </c>
      <c r="O836" s="74">
        <v>26.1</v>
      </c>
      <c r="P836" s="74">
        <v>0</v>
      </c>
    </row>
    <row r="837" spans="1:16">
      <c r="A837" s="78">
        <v>0.62240740740724299</v>
      </c>
      <c r="B837" s="74">
        <v>22180</v>
      </c>
      <c r="C837" s="74">
        <v>42.74</v>
      </c>
      <c r="D837" s="111"/>
      <c r="E837" s="74">
        <v>35.340000000000003</v>
      </c>
      <c r="F837" s="74">
        <v>41.71</v>
      </c>
      <c r="G837" s="74">
        <v>380.9</v>
      </c>
      <c r="H837" s="74">
        <v>36.130000000000003</v>
      </c>
      <c r="I837" s="74">
        <v>34.82</v>
      </c>
      <c r="J837" s="74">
        <v>108.9</v>
      </c>
      <c r="K837" s="74">
        <v>28.1</v>
      </c>
      <c r="L837" s="74">
        <v>26.85</v>
      </c>
      <c r="M837" s="111"/>
      <c r="N837" s="74">
        <v>30.75</v>
      </c>
      <c r="O837" s="74">
        <v>26.35</v>
      </c>
      <c r="P837" s="74">
        <v>0</v>
      </c>
    </row>
    <row r="838" spans="1:16">
      <c r="A838" s="78">
        <v>0.62252314814798304</v>
      </c>
      <c r="B838" s="74">
        <v>22190</v>
      </c>
      <c r="C838" s="74">
        <v>42.86</v>
      </c>
      <c r="D838" s="111"/>
      <c r="E838" s="74">
        <v>35.39</v>
      </c>
      <c r="F838" s="74">
        <v>41.83</v>
      </c>
      <c r="G838" s="74">
        <v>383.5</v>
      </c>
      <c r="H838" s="74">
        <v>36.1</v>
      </c>
      <c r="I838" s="74">
        <v>34.770000000000003</v>
      </c>
      <c r="J838" s="74">
        <v>108.05</v>
      </c>
      <c r="K838" s="74">
        <v>28.1</v>
      </c>
      <c r="L838" s="74">
        <v>26.85</v>
      </c>
      <c r="M838" s="111"/>
      <c r="N838" s="74">
        <v>30.6</v>
      </c>
      <c r="O838" s="74">
        <v>26.2</v>
      </c>
      <c r="P838" s="74">
        <v>0</v>
      </c>
    </row>
    <row r="839" spans="1:16">
      <c r="A839" s="78">
        <v>0.62263888888872398</v>
      </c>
      <c r="B839" s="74">
        <v>22200</v>
      </c>
      <c r="C839" s="74">
        <v>42.8</v>
      </c>
      <c r="D839" s="111"/>
      <c r="E839" s="74">
        <v>35.4</v>
      </c>
      <c r="F839" s="74">
        <v>41.86</v>
      </c>
      <c r="G839" s="74">
        <v>384.3</v>
      </c>
      <c r="H839" s="74">
        <v>36.11</v>
      </c>
      <c r="I839" s="74">
        <v>34.74</v>
      </c>
      <c r="J839" s="74">
        <v>107.8</v>
      </c>
      <c r="K839" s="74">
        <v>27.95</v>
      </c>
      <c r="L839" s="74">
        <v>26.85</v>
      </c>
      <c r="M839" s="111"/>
      <c r="N839" s="74">
        <v>30.7</v>
      </c>
      <c r="O839" s="74">
        <v>26.15</v>
      </c>
      <c r="P839" s="74">
        <v>0</v>
      </c>
    </row>
    <row r="840" spans="1:16">
      <c r="A840" s="78">
        <v>0.62275462962946404</v>
      </c>
      <c r="B840" s="74">
        <v>22210</v>
      </c>
      <c r="C840" s="74">
        <v>42.64</v>
      </c>
      <c r="D840" s="111"/>
      <c r="E840" s="74">
        <v>35.4</v>
      </c>
      <c r="F840" s="74">
        <v>41.81</v>
      </c>
      <c r="G840" s="74">
        <v>384.6</v>
      </c>
      <c r="H840" s="74">
        <v>36.03</v>
      </c>
      <c r="I840" s="74">
        <v>34.72</v>
      </c>
      <c r="J840" s="74">
        <v>108.95</v>
      </c>
      <c r="K840" s="74">
        <v>27.95</v>
      </c>
      <c r="L840" s="74">
        <v>26.85</v>
      </c>
      <c r="M840" s="111"/>
      <c r="N840" s="74">
        <v>30.8</v>
      </c>
      <c r="O840" s="74">
        <v>25.95</v>
      </c>
      <c r="P840" s="74">
        <v>0</v>
      </c>
    </row>
    <row r="841" spans="1:16">
      <c r="A841" s="78">
        <v>0.62287037037020498</v>
      </c>
      <c r="B841" s="74">
        <v>22220</v>
      </c>
      <c r="C841" s="74">
        <v>42.73</v>
      </c>
      <c r="D841" s="111"/>
      <c r="E841" s="74">
        <v>35.4</v>
      </c>
      <c r="F841" s="74">
        <v>41.86</v>
      </c>
      <c r="G841" s="74">
        <v>381</v>
      </c>
      <c r="H841" s="74">
        <v>36.07</v>
      </c>
      <c r="I841" s="74">
        <v>34.729999999999997</v>
      </c>
      <c r="J841" s="74">
        <v>108.9</v>
      </c>
      <c r="K841" s="74">
        <v>27.95</v>
      </c>
      <c r="L841" s="74">
        <v>26.85</v>
      </c>
      <c r="M841" s="111"/>
      <c r="N841" s="74">
        <v>30.85</v>
      </c>
      <c r="O841" s="74">
        <v>25.9</v>
      </c>
      <c r="P841" s="74">
        <v>0</v>
      </c>
    </row>
    <row r="842" spans="1:16">
      <c r="A842" s="78">
        <v>0.62298611111094504</v>
      </c>
      <c r="B842" s="74">
        <v>22230</v>
      </c>
      <c r="C842" s="74">
        <v>42.8</v>
      </c>
      <c r="D842" s="111"/>
      <c r="E842" s="74">
        <v>35.4</v>
      </c>
      <c r="F842" s="74">
        <v>42.06</v>
      </c>
      <c r="G842" s="74">
        <v>380.5</v>
      </c>
      <c r="H842" s="74">
        <v>36.049999999999997</v>
      </c>
      <c r="I842" s="74">
        <v>34.75</v>
      </c>
      <c r="J842" s="74">
        <v>108.5</v>
      </c>
      <c r="K842" s="74">
        <v>27.95</v>
      </c>
      <c r="L842" s="74">
        <v>26.85</v>
      </c>
      <c r="M842" s="111"/>
      <c r="N842" s="74">
        <v>30.8</v>
      </c>
      <c r="O842" s="74">
        <v>25.8</v>
      </c>
      <c r="P842" s="74">
        <v>0</v>
      </c>
    </row>
    <row r="843" spans="1:16">
      <c r="A843" s="78">
        <v>0.62310185185168598</v>
      </c>
      <c r="B843" s="74">
        <v>22240</v>
      </c>
      <c r="C843" s="74">
        <v>42.89</v>
      </c>
      <c r="D843" s="111"/>
      <c r="E843" s="74">
        <v>35.39</v>
      </c>
      <c r="F843" s="74">
        <v>42.29</v>
      </c>
      <c r="G843" s="74">
        <v>382.8</v>
      </c>
      <c r="H843" s="74">
        <v>36.04</v>
      </c>
      <c r="I843" s="74">
        <v>34.770000000000003</v>
      </c>
      <c r="J843" s="74">
        <v>108.7</v>
      </c>
      <c r="K843" s="74">
        <v>27.95</v>
      </c>
      <c r="L843" s="74">
        <v>26.85</v>
      </c>
      <c r="M843" s="111"/>
      <c r="N843" s="74">
        <v>30.55</v>
      </c>
      <c r="O843" s="74">
        <v>25.8</v>
      </c>
      <c r="P843" s="74">
        <v>0</v>
      </c>
    </row>
    <row r="844" spans="1:16">
      <c r="A844" s="78">
        <v>0.62321759259242704</v>
      </c>
      <c r="B844" s="74">
        <v>22250</v>
      </c>
      <c r="C844" s="74">
        <v>42.92</v>
      </c>
      <c r="D844" s="111"/>
      <c r="E844" s="74">
        <v>35.39</v>
      </c>
      <c r="F844" s="74">
        <v>42.12</v>
      </c>
      <c r="G844" s="74">
        <v>382.3</v>
      </c>
      <c r="H844" s="74">
        <v>36.020000000000003</v>
      </c>
      <c r="I844" s="74">
        <v>34.75</v>
      </c>
      <c r="J844" s="74">
        <v>107.75</v>
      </c>
      <c r="K844" s="74">
        <v>27.95</v>
      </c>
      <c r="L844" s="74">
        <v>26.8</v>
      </c>
      <c r="M844" s="111"/>
      <c r="N844" s="74">
        <v>30.65</v>
      </c>
      <c r="O844" s="74">
        <v>25.75</v>
      </c>
      <c r="P844" s="74">
        <v>0</v>
      </c>
    </row>
    <row r="845" spans="1:16">
      <c r="A845" s="78">
        <v>0.62333333333316698</v>
      </c>
      <c r="B845" s="74">
        <v>22260</v>
      </c>
      <c r="C845" s="74">
        <v>42.8</v>
      </c>
      <c r="D845" s="111"/>
      <c r="E845" s="74">
        <v>35.4</v>
      </c>
      <c r="F845" s="74">
        <v>42.3</v>
      </c>
      <c r="G845" s="74">
        <v>379.4</v>
      </c>
      <c r="H845" s="74">
        <v>36.04</v>
      </c>
      <c r="I845" s="74">
        <v>34.729999999999997</v>
      </c>
      <c r="J845" s="74">
        <v>108.7</v>
      </c>
      <c r="K845" s="74">
        <v>27.95</v>
      </c>
      <c r="L845" s="74">
        <v>26.8</v>
      </c>
      <c r="M845" s="111"/>
      <c r="N845" s="74">
        <v>30.75</v>
      </c>
      <c r="O845" s="74">
        <v>25.7</v>
      </c>
      <c r="P845" s="74">
        <v>0</v>
      </c>
    </row>
    <row r="846" spans="1:16">
      <c r="A846" s="78">
        <v>0.62344907407390804</v>
      </c>
      <c r="B846" s="74">
        <v>22270</v>
      </c>
      <c r="C846" s="74">
        <v>42.69</v>
      </c>
      <c r="D846" s="111"/>
      <c r="E846" s="74">
        <v>35.4</v>
      </c>
      <c r="F846" s="74">
        <v>42.35</v>
      </c>
      <c r="G846" s="74">
        <v>381.4</v>
      </c>
      <c r="H846" s="74">
        <v>36.08</v>
      </c>
      <c r="I846" s="74">
        <v>34.78</v>
      </c>
      <c r="J846" s="74">
        <v>108.85</v>
      </c>
      <c r="K846" s="74">
        <v>27.95</v>
      </c>
      <c r="L846" s="74">
        <v>26.85</v>
      </c>
      <c r="M846" s="111"/>
      <c r="N846" s="74">
        <v>30.65</v>
      </c>
      <c r="O846" s="74">
        <v>25.7</v>
      </c>
      <c r="P846" s="74">
        <v>0</v>
      </c>
    </row>
    <row r="847" spans="1:16">
      <c r="A847" s="78">
        <v>0.62356481481464998</v>
      </c>
      <c r="B847" s="74">
        <v>22280</v>
      </c>
      <c r="C847" s="74">
        <v>42.6</v>
      </c>
      <c r="D847" s="111"/>
      <c r="E847" s="74">
        <v>35.4</v>
      </c>
      <c r="F847" s="74">
        <v>42.04</v>
      </c>
      <c r="G847" s="74">
        <v>383.1</v>
      </c>
      <c r="H847" s="74">
        <v>36.1</v>
      </c>
      <c r="I847" s="74">
        <v>34.770000000000003</v>
      </c>
      <c r="J847" s="74">
        <v>109.35</v>
      </c>
      <c r="K847" s="74">
        <v>28</v>
      </c>
      <c r="L847" s="74">
        <v>26.8</v>
      </c>
      <c r="M847" s="111"/>
      <c r="N847" s="74">
        <v>30.75</v>
      </c>
      <c r="O847" s="74">
        <v>25.8</v>
      </c>
      <c r="P847" s="74">
        <v>0</v>
      </c>
    </row>
    <row r="848" spans="1:16">
      <c r="A848" s="78">
        <v>0.62368055555538904</v>
      </c>
      <c r="B848" s="74">
        <v>22290</v>
      </c>
      <c r="C848" s="74">
        <v>42.59</v>
      </c>
      <c r="D848" s="111"/>
      <c r="E848" s="74">
        <v>35.4</v>
      </c>
      <c r="F848" s="74">
        <v>42.21</v>
      </c>
      <c r="G848" s="74">
        <v>382.3</v>
      </c>
      <c r="H848" s="74">
        <v>36.1</v>
      </c>
      <c r="I848" s="74">
        <v>34.78</v>
      </c>
      <c r="J848" s="74">
        <v>109</v>
      </c>
      <c r="K848" s="74">
        <v>27.95</v>
      </c>
      <c r="L848" s="74">
        <v>26.8</v>
      </c>
      <c r="M848" s="111"/>
      <c r="N848" s="74">
        <v>30.75</v>
      </c>
      <c r="O848" s="74">
        <v>25.95</v>
      </c>
      <c r="P848" s="74">
        <v>0</v>
      </c>
    </row>
    <row r="849" spans="1:16">
      <c r="A849" s="78">
        <v>0.62379629629613098</v>
      </c>
      <c r="B849" s="74">
        <v>22300</v>
      </c>
      <c r="C849" s="74">
        <v>42.52</v>
      </c>
      <c r="D849" s="111"/>
      <c r="E849" s="74">
        <v>35.42</v>
      </c>
      <c r="F849" s="74">
        <v>42.36</v>
      </c>
      <c r="G849" s="74">
        <v>381.3</v>
      </c>
      <c r="H849" s="74">
        <v>36.020000000000003</v>
      </c>
      <c r="I849" s="74">
        <v>34.78</v>
      </c>
      <c r="J849" s="74">
        <v>107.9</v>
      </c>
      <c r="K849" s="74">
        <v>27.95</v>
      </c>
      <c r="L849" s="74">
        <v>26.85</v>
      </c>
      <c r="M849" s="111"/>
      <c r="N849" s="74">
        <v>30.7</v>
      </c>
      <c r="O849" s="74">
        <v>26</v>
      </c>
      <c r="P849" s="74">
        <v>0</v>
      </c>
    </row>
    <row r="850" spans="1:16">
      <c r="A850" s="78">
        <v>0.62391203703687104</v>
      </c>
      <c r="B850" s="74">
        <v>22310</v>
      </c>
      <c r="C850" s="74">
        <v>42.36</v>
      </c>
      <c r="D850" s="111"/>
      <c r="E850" s="74">
        <v>35.43</v>
      </c>
      <c r="F850" s="74">
        <v>42.12</v>
      </c>
      <c r="G850" s="74">
        <v>381.5</v>
      </c>
      <c r="H850" s="74">
        <v>36.090000000000003</v>
      </c>
      <c r="I850" s="74">
        <v>34.78</v>
      </c>
      <c r="J850" s="74">
        <v>108.5</v>
      </c>
      <c r="K850" s="74">
        <v>28</v>
      </c>
      <c r="L850" s="74">
        <v>26.8</v>
      </c>
      <c r="M850" s="111"/>
      <c r="N850" s="74">
        <v>30.75</v>
      </c>
      <c r="O850" s="74">
        <v>25.85</v>
      </c>
      <c r="P850" s="74">
        <v>0</v>
      </c>
    </row>
    <row r="851" spans="1:16">
      <c r="A851" s="78">
        <v>0.62402777777761198</v>
      </c>
      <c r="B851" s="74">
        <v>22320</v>
      </c>
      <c r="C851" s="74">
        <v>42.8</v>
      </c>
      <c r="D851" s="111"/>
      <c r="E851" s="74">
        <v>35.43</v>
      </c>
      <c r="F851" s="74">
        <v>42.15</v>
      </c>
      <c r="G851" s="74">
        <v>381.9</v>
      </c>
      <c r="H851" s="74">
        <v>36.11</v>
      </c>
      <c r="I851" s="74">
        <v>34.799999999999997</v>
      </c>
      <c r="J851" s="74">
        <v>107.65</v>
      </c>
      <c r="K851" s="74">
        <v>28</v>
      </c>
      <c r="L851" s="74">
        <v>26.8</v>
      </c>
      <c r="M851" s="111"/>
      <c r="N851" s="74">
        <v>30.6</v>
      </c>
      <c r="O851" s="74">
        <v>25.7</v>
      </c>
      <c r="P851" s="74">
        <v>0</v>
      </c>
    </row>
    <row r="852" spans="1:16">
      <c r="A852" s="78">
        <v>0.62414351851835204</v>
      </c>
      <c r="B852" s="74">
        <v>22330</v>
      </c>
      <c r="C852" s="74">
        <v>42.75</v>
      </c>
      <c r="D852" s="111"/>
      <c r="E852" s="74">
        <v>35.46</v>
      </c>
      <c r="F852" s="74">
        <v>42.24</v>
      </c>
      <c r="G852" s="74">
        <v>382.7</v>
      </c>
      <c r="H852" s="74">
        <v>36.119999999999997</v>
      </c>
      <c r="I852" s="74">
        <v>34.83</v>
      </c>
      <c r="J852" s="74">
        <v>109.8</v>
      </c>
      <c r="K852" s="74">
        <v>27.95</v>
      </c>
      <c r="L852" s="74">
        <v>26.85</v>
      </c>
      <c r="M852" s="111"/>
      <c r="N852" s="74">
        <v>30.65</v>
      </c>
      <c r="O852" s="74">
        <v>25.7</v>
      </c>
      <c r="P852" s="74">
        <v>0</v>
      </c>
    </row>
    <row r="853" spans="1:16">
      <c r="A853" s="78">
        <v>0.62425925925909298</v>
      </c>
      <c r="B853" s="74">
        <v>22340</v>
      </c>
      <c r="C853" s="74">
        <v>42.82</v>
      </c>
      <c r="D853" s="111"/>
      <c r="E853" s="74">
        <v>35.47</v>
      </c>
      <c r="F853" s="74">
        <v>42.53</v>
      </c>
      <c r="G853" s="74">
        <v>381.8</v>
      </c>
      <c r="H853" s="74">
        <v>36.119999999999997</v>
      </c>
      <c r="I853" s="74">
        <v>34.85</v>
      </c>
      <c r="J853" s="74">
        <v>108.25</v>
      </c>
      <c r="K853" s="74">
        <v>27.95</v>
      </c>
      <c r="L853" s="74">
        <v>26.8</v>
      </c>
      <c r="M853" s="111"/>
      <c r="N853" s="74">
        <v>30.6</v>
      </c>
      <c r="O853" s="74">
        <v>25.75</v>
      </c>
      <c r="P853" s="74">
        <v>0</v>
      </c>
    </row>
    <row r="854" spans="1:16">
      <c r="A854" s="78">
        <v>0.62437499999983304</v>
      </c>
      <c r="B854" s="74">
        <v>22350</v>
      </c>
      <c r="C854" s="74">
        <v>42.69</v>
      </c>
      <c r="D854" s="111"/>
      <c r="E854" s="74">
        <v>35.49</v>
      </c>
      <c r="F854" s="74">
        <v>42.37</v>
      </c>
      <c r="G854" s="74">
        <v>383</v>
      </c>
      <c r="H854" s="74">
        <v>36.08</v>
      </c>
      <c r="I854" s="74">
        <v>34.86</v>
      </c>
      <c r="J854" s="74">
        <v>108.95</v>
      </c>
      <c r="K854" s="74">
        <v>27.9</v>
      </c>
      <c r="L854" s="74">
        <v>26.8</v>
      </c>
      <c r="M854" s="111"/>
      <c r="N854" s="74">
        <v>30.65</v>
      </c>
      <c r="O854" s="74">
        <v>25.85</v>
      </c>
      <c r="P854" s="74">
        <v>0</v>
      </c>
    </row>
    <row r="855" spans="1:16">
      <c r="A855" s="78">
        <v>0.62449074074057398</v>
      </c>
      <c r="B855" s="74">
        <v>22360</v>
      </c>
      <c r="C855" s="74">
        <v>42.76</v>
      </c>
      <c r="D855" s="111"/>
      <c r="E855" s="74">
        <v>35.49</v>
      </c>
      <c r="F855" s="74">
        <v>42.4</v>
      </c>
      <c r="G855" s="74">
        <v>383.2</v>
      </c>
      <c r="H855" s="74">
        <v>36.08</v>
      </c>
      <c r="I855" s="74">
        <v>34.89</v>
      </c>
      <c r="J855" s="74">
        <v>108.9</v>
      </c>
      <c r="K855" s="74">
        <v>27.95</v>
      </c>
      <c r="L855" s="74">
        <v>26.8</v>
      </c>
      <c r="M855" s="111"/>
      <c r="N855" s="74">
        <v>30.5</v>
      </c>
      <c r="O855" s="74">
        <v>25.75</v>
      </c>
      <c r="P855" s="74">
        <v>0</v>
      </c>
    </row>
    <row r="856" spans="1:16">
      <c r="A856" s="78">
        <v>0.62460648148131503</v>
      </c>
      <c r="B856" s="74">
        <v>22370</v>
      </c>
      <c r="C856" s="74">
        <v>42.64</v>
      </c>
      <c r="D856" s="111"/>
      <c r="E856" s="74">
        <v>35.479999999999997</v>
      </c>
      <c r="F856" s="74">
        <v>42.25</v>
      </c>
      <c r="G856" s="74">
        <v>383.8</v>
      </c>
      <c r="H856" s="74">
        <v>36.11</v>
      </c>
      <c r="I856" s="74">
        <v>34.85</v>
      </c>
      <c r="J856" s="74">
        <v>108.8</v>
      </c>
      <c r="K856" s="74">
        <v>28</v>
      </c>
      <c r="L856" s="74">
        <v>26.8</v>
      </c>
      <c r="M856" s="111"/>
      <c r="N856" s="74">
        <v>30.75</v>
      </c>
      <c r="O856" s="74">
        <v>25.85</v>
      </c>
      <c r="P856" s="74">
        <v>0</v>
      </c>
    </row>
    <row r="857" spans="1:16">
      <c r="A857" s="78">
        <v>0.62472222222205498</v>
      </c>
      <c r="B857" s="74">
        <v>22380</v>
      </c>
      <c r="C857" s="74">
        <v>42.49</v>
      </c>
      <c r="D857" s="111"/>
      <c r="E857" s="74">
        <v>35.49</v>
      </c>
      <c r="F857" s="74">
        <v>42.35</v>
      </c>
      <c r="G857" s="74">
        <v>382.4</v>
      </c>
      <c r="H857" s="74">
        <v>36.11</v>
      </c>
      <c r="I857" s="74">
        <v>34.840000000000003</v>
      </c>
      <c r="J857" s="74">
        <v>108.25</v>
      </c>
      <c r="K857" s="74">
        <v>27.9</v>
      </c>
      <c r="L857" s="74">
        <v>26.8</v>
      </c>
      <c r="M857" s="111"/>
      <c r="N857" s="74">
        <v>30.65</v>
      </c>
      <c r="O857" s="74">
        <v>25.95</v>
      </c>
      <c r="P857" s="74">
        <v>0</v>
      </c>
    </row>
    <row r="858" spans="1:16">
      <c r="A858" s="78">
        <v>0.62483796296279603</v>
      </c>
      <c r="B858" s="74">
        <v>22390</v>
      </c>
      <c r="C858" s="74">
        <v>42.69</v>
      </c>
      <c r="D858" s="111"/>
      <c r="E858" s="74">
        <v>35.51</v>
      </c>
      <c r="F858" s="74">
        <v>41.96</v>
      </c>
      <c r="G858" s="74">
        <v>382.2</v>
      </c>
      <c r="H858" s="74">
        <v>36.159999999999997</v>
      </c>
      <c r="I858" s="74">
        <v>34.799999999999997</v>
      </c>
      <c r="J858" s="74">
        <v>108.75</v>
      </c>
      <c r="K858" s="74">
        <v>27.9</v>
      </c>
      <c r="L858" s="74">
        <v>26.8</v>
      </c>
      <c r="M858" s="111"/>
      <c r="N858" s="74">
        <v>30.85</v>
      </c>
      <c r="O858" s="74">
        <v>25.75</v>
      </c>
      <c r="P858" s="74">
        <v>0</v>
      </c>
    </row>
    <row r="859" spans="1:16">
      <c r="A859" s="78">
        <v>0.62495370370353798</v>
      </c>
      <c r="B859" s="74">
        <v>22400</v>
      </c>
      <c r="C859" s="74">
        <v>42.67</v>
      </c>
      <c r="D859" s="111"/>
      <c r="E859" s="74">
        <v>35.520000000000003</v>
      </c>
      <c r="F859" s="74">
        <v>42.38</v>
      </c>
      <c r="G859" s="74">
        <v>381.7</v>
      </c>
      <c r="H859" s="74">
        <v>36.130000000000003</v>
      </c>
      <c r="I859" s="74">
        <v>34.82</v>
      </c>
      <c r="J859" s="74">
        <v>108.4</v>
      </c>
      <c r="K859" s="74">
        <v>27.95</v>
      </c>
      <c r="L859" s="74">
        <v>26.8</v>
      </c>
      <c r="M859" s="111"/>
      <c r="N859" s="74">
        <v>30.7</v>
      </c>
      <c r="O859" s="74">
        <v>25.8</v>
      </c>
      <c r="P859" s="74">
        <v>0</v>
      </c>
    </row>
    <row r="860" spans="1:16">
      <c r="A860" s="78">
        <v>0.62506944444427703</v>
      </c>
      <c r="B860" s="74">
        <v>22410</v>
      </c>
      <c r="C860" s="74">
        <v>42.67</v>
      </c>
      <c r="D860" s="111"/>
      <c r="E860" s="74">
        <v>35.51</v>
      </c>
      <c r="F860" s="74">
        <v>42.23</v>
      </c>
      <c r="G860" s="74">
        <v>383.3</v>
      </c>
      <c r="H860" s="74">
        <v>36.14</v>
      </c>
      <c r="I860" s="74">
        <v>34.81</v>
      </c>
      <c r="J860" s="74">
        <v>107.45</v>
      </c>
      <c r="K860" s="74">
        <v>27.9</v>
      </c>
      <c r="L860" s="74">
        <v>26.8</v>
      </c>
      <c r="M860" s="111"/>
      <c r="N860" s="74">
        <v>30.7</v>
      </c>
      <c r="O860" s="74">
        <v>25.9</v>
      </c>
      <c r="P860" s="74">
        <v>0</v>
      </c>
    </row>
    <row r="861" spans="1:16">
      <c r="A861" s="78">
        <v>0.62518518518501898</v>
      </c>
      <c r="B861" s="74">
        <v>22420</v>
      </c>
      <c r="C861" s="74">
        <v>42.35</v>
      </c>
      <c r="D861" s="111"/>
      <c r="E861" s="74">
        <v>35.53</v>
      </c>
      <c r="F861" s="74">
        <v>42.44</v>
      </c>
      <c r="G861" s="74">
        <v>384.5</v>
      </c>
      <c r="H861" s="74">
        <v>36.130000000000003</v>
      </c>
      <c r="I861" s="74">
        <v>34.83</v>
      </c>
      <c r="J861" s="74">
        <v>108.6</v>
      </c>
      <c r="K861" s="74">
        <v>27.9</v>
      </c>
      <c r="L861" s="74">
        <v>26.8</v>
      </c>
      <c r="M861" s="111"/>
      <c r="N861" s="74">
        <v>30.65</v>
      </c>
      <c r="O861" s="74">
        <v>25.9</v>
      </c>
      <c r="P861" s="74">
        <v>0</v>
      </c>
    </row>
    <row r="862" spans="1:16">
      <c r="A862" s="78">
        <v>0.62530092592575903</v>
      </c>
      <c r="B862" s="74">
        <v>22430</v>
      </c>
      <c r="C862" s="74">
        <v>42.59</v>
      </c>
      <c r="D862" s="111"/>
      <c r="E862" s="74">
        <v>35.53</v>
      </c>
      <c r="F862" s="74">
        <v>42.4</v>
      </c>
      <c r="G862" s="74">
        <v>384.2</v>
      </c>
      <c r="H862" s="74">
        <v>36.090000000000003</v>
      </c>
      <c r="I862" s="74">
        <v>34.83</v>
      </c>
      <c r="J862" s="74">
        <v>109.5</v>
      </c>
      <c r="K862" s="74">
        <v>27.95</v>
      </c>
      <c r="L862" s="74">
        <v>26.8</v>
      </c>
      <c r="M862" s="111"/>
      <c r="N862" s="74">
        <v>30.55</v>
      </c>
      <c r="O862" s="74">
        <v>25.75</v>
      </c>
      <c r="P862" s="74">
        <v>0</v>
      </c>
    </row>
    <row r="863" spans="1:16">
      <c r="A863" s="78">
        <v>0.62541666666649998</v>
      </c>
      <c r="B863" s="74">
        <v>22440</v>
      </c>
      <c r="C863" s="74">
        <v>42.65</v>
      </c>
      <c r="D863" s="111"/>
      <c r="E863" s="74">
        <v>35.53</v>
      </c>
      <c r="F863" s="74">
        <v>42.53</v>
      </c>
      <c r="G863" s="74">
        <v>383.2</v>
      </c>
      <c r="H863" s="74">
        <v>36.119999999999997</v>
      </c>
      <c r="I863" s="74">
        <v>34.83</v>
      </c>
      <c r="J863" s="74">
        <v>109.3</v>
      </c>
      <c r="K863" s="74">
        <v>27.85</v>
      </c>
      <c r="L863" s="74">
        <v>26.8</v>
      </c>
      <c r="M863" s="111"/>
      <c r="N863" s="74">
        <v>30.6</v>
      </c>
      <c r="O863" s="74">
        <v>25.85</v>
      </c>
      <c r="P863" s="74">
        <v>0</v>
      </c>
    </row>
    <row r="864" spans="1:16">
      <c r="A864" s="78">
        <v>0.62553240740724003</v>
      </c>
      <c r="B864" s="74">
        <v>22450</v>
      </c>
      <c r="C864" s="74">
        <v>42.72</v>
      </c>
      <c r="D864" s="111"/>
      <c r="E864" s="74">
        <v>35.54</v>
      </c>
      <c r="F864" s="74">
        <v>42.48</v>
      </c>
      <c r="G864" s="74">
        <v>382.3</v>
      </c>
      <c r="H864" s="74">
        <v>36.14</v>
      </c>
      <c r="I864" s="74">
        <v>34.82</v>
      </c>
      <c r="J864" s="74">
        <v>108.95</v>
      </c>
      <c r="K864" s="74">
        <v>27.85</v>
      </c>
      <c r="L864" s="74">
        <v>26.85</v>
      </c>
      <c r="M864" s="111"/>
      <c r="N864" s="74">
        <v>30.65</v>
      </c>
      <c r="O864" s="74">
        <v>25.95</v>
      </c>
      <c r="P864" s="74">
        <v>0</v>
      </c>
    </row>
    <row r="865" spans="1:16">
      <c r="A865" s="78">
        <v>0.62564814814798098</v>
      </c>
      <c r="B865" s="74">
        <v>22460</v>
      </c>
      <c r="C865" s="74">
        <v>42.59</v>
      </c>
      <c r="D865" s="111"/>
      <c r="E865" s="74">
        <v>35.520000000000003</v>
      </c>
      <c r="F865" s="74">
        <v>42.54</v>
      </c>
      <c r="G865" s="74">
        <v>384.6</v>
      </c>
      <c r="H865" s="74">
        <v>36.119999999999997</v>
      </c>
      <c r="I865" s="74">
        <v>34.83</v>
      </c>
      <c r="J865" s="74">
        <v>108.6</v>
      </c>
      <c r="K865" s="74">
        <v>27.9</v>
      </c>
      <c r="L865" s="74">
        <v>26.85</v>
      </c>
      <c r="M865" s="111"/>
      <c r="N865" s="74">
        <v>30.6</v>
      </c>
      <c r="O865" s="74">
        <v>25.7</v>
      </c>
      <c r="P865" s="74">
        <v>0</v>
      </c>
    </row>
    <row r="866" spans="1:16">
      <c r="A866" s="78">
        <v>0.62576388888872103</v>
      </c>
      <c r="B866" s="74">
        <v>22470</v>
      </c>
      <c r="C866" s="74">
        <v>42.68</v>
      </c>
      <c r="D866" s="111"/>
      <c r="E866" s="74">
        <v>35.53</v>
      </c>
      <c r="F866" s="74">
        <v>42.46</v>
      </c>
      <c r="G866" s="74">
        <v>384.3</v>
      </c>
      <c r="H866" s="74">
        <v>36.119999999999997</v>
      </c>
      <c r="I866" s="74">
        <v>34.82</v>
      </c>
      <c r="J866" s="74">
        <v>108.15</v>
      </c>
      <c r="K866" s="74">
        <v>27.95</v>
      </c>
      <c r="L866" s="74">
        <v>26.8</v>
      </c>
      <c r="M866" s="111"/>
      <c r="N866" s="74">
        <v>30.6</v>
      </c>
      <c r="O866" s="74">
        <v>25.7</v>
      </c>
      <c r="P866" s="74">
        <v>0</v>
      </c>
    </row>
    <row r="867" spans="1:16">
      <c r="A867" s="78">
        <v>0.62587962962946198</v>
      </c>
      <c r="B867" s="74">
        <v>22480</v>
      </c>
      <c r="C867" s="74">
        <v>42.48</v>
      </c>
      <c r="D867" s="111"/>
      <c r="E867" s="74">
        <v>35.53</v>
      </c>
      <c r="F867" s="74">
        <v>42.53</v>
      </c>
      <c r="G867" s="74">
        <v>382.8</v>
      </c>
      <c r="H867" s="74">
        <v>36.11</v>
      </c>
      <c r="I867" s="74">
        <v>34.85</v>
      </c>
      <c r="J867" s="74">
        <v>108.25</v>
      </c>
      <c r="K867" s="74">
        <v>27.9</v>
      </c>
      <c r="L867" s="74">
        <v>26.8</v>
      </c>
      <c r="M867" s="111"/>
      <c r="N867" s="74">
        <v>30.6</v>
      </c>
      <c r="O867" s="74">
        <v>25.9</v>
      </c>
      <c r="P867" s="74">
        <v>0</v>
      </c>
    </row>
    <row r="868" spans="1:16">
      <c r="A868" s="78">
        <v>0.62599537037020303</v>
      </c>
      <c r="B868" s="74">
        <v>22490</v>
      </c>
      <c r="C868" s="74">
        <v>42.6</v>
      </c>
      <c r="D868" s="111"/>
      <c r="E868" s="74">
        <v>35.549999999999997</v>
      </c>
      <c r="F868" s="74">
        <v>42.37</v>
      </c>
      <c r="G868" s="74">
        <v>383.3</v>
      </c>
      <c r="H868" s="74">
        <v>36.14</v>
      </c>
      <c r="I868" s="74">
        <v>34.82</v>
      </c>
      <c r="J868" s="74">
        <v>107.7</v>
      </c>
      <c r="K868" s="74">
        <v>27.9</v>
      </c>
      <c r="L868" s="74">
        <v>26.8</v>
      </c>
      <c r="M868" s="111"/>
      <c r="N868" s="74">
        <v>30.65</v>
      </c>
      <c r="O868" s="74">
        <v>25.9</v>
      </c>
      <c r="P868" s="74">
        <v>0</v>
      </c>
    </row>
    <row r="869" spans="1:16">
      <c r="A869" s="78">
        <v>0.62611111111094297</v>
      </c>
      <c r="B869" s="74">
        <v>22500</v>
      </c>
      <c r="C869" s="74">
        <v>42.47</v>
      </c>
      <c r="D869" s="111"/>
      <c r="E869" s="74">
        <v>35.53</v>
      </c>
      <c r="F869" s="74">
        <v>42.44</v>
      </c>
      <c r="G869" s="74">
        <v>382.9</v>
      </c>
      <c r="H869" s="74">
        <v>36.15</v>
      </c>
      <c r="I869" s="74">
        <v>34.82</v>
      </c>
      <c r="J869" s="74">
        <v>108.2</v>
      </c>
      <c r="K869" s="74">
        <v>27.9</v>
      </c>
      <c r="L869" s="74">
        <v>26.8</v>
      </c>
      <c r="M869" s="111"/>
      <c r="N869" s="74">
        <v>30.7</v>
      </c>
      <c r="O869" s="74">
        <v>25.9</v>
      </c>
      <c r="P869" s="74">
        <v>0</v>
      </c>
    </row>
    <row r="870" spans="1:16">
      <c r="A870" s="78">
        <v>0.62622685185168403</v>
      </c>
      <c r="B870" s="74">
        <v>22510</v>
      </c>
      <c r="C870" s="74">
        <v>42.47</v>
      </c>
      <c r="D870" s="111"/>
      <c r="E870" s="74">
        <v>35.54</v>
      </c>
      <c r="F870" s="74">
        <v>42.4</v>
      </c>
      <c r="G870" s="74">
        <v>384.2</v>
      </c>
      <c r="H870" s="74">
        <v>36.1</v>
      </c>
      <c r="I870" s="74">
        <v>34.83</v>
      </c>
      <c r="J870" s="74">
        <v>106.85</v>
      </c>
      <c r="K870" s="74">
        <v>27.8</v>
      </c>
      <c r="L870" s="74">
        <v>26.8</v>
      </c>
      <c r="M870" s="111"/>
      <c r="N870" s="74">
        <v>30.55</v>
      </c>
      <c r="O870" s="74">
        <v>25.8</v>
      </c>
      <c r="P870" s="74">
        <v>0</v>
      </c>
    </row>
    <row r="871" spans="1:16">
      <c r="A871" s="78">
        <v>0.62634259259242597</v>
      </c>
      <c r="B871" s="74">
        <v>22520</v>
      </c>
      <c r="C871" s="74">
        <v>42.66</v>
      </c>
      <c r="D871" s="111"/>
      <c r="E871" s="74">
        <v>35.54</v>
      </c>
      <c r="F871" s="74">
        <v>42.36</v>
      </c>
      <c r="G871" s="74">
        <v>384.4</v>
      </c>
      <c r="H871" s="74">
        <v>36.1</v>
      </c>
      <c r="I871" s="74">
        <v>34.840000000000003</v>
      </c>
      <c r="J871" s="74">
        <v>109.4</v>
      </c>
      <c r="K871" s="74">
        <v>27.7</v>
      </c>
      <c r="L871" s="74">
        <v>26.8</v>
      </c>
      <c r="M871" s="111"/>
      <c r="N871" s="74">
        <v>30.6</v>
      </c>
      <c r="O871" s="74">
        <v>25.85</v>
      </c>
      <c r="P871" s="74">
        <v>0</v>
      </c>
    </row>
    <row r="872" spans="1:16">
      <c r="A872" s="78">
        <v>0.62645833333316503</v>
      </c>
      <c r="B872" s="74">
        <v>22530</v>
      </c>
      <c r="C872" s="74">
        <v>42.61</v>
      </c>
      <c r="D872" s="111"/>
      <c r="E872" s="74">
        <v>35.54</v>
      </c>
      <c r="F872" s="74">
        <v>42.37</v>
      </c>
      <c r="G872" s="74">
        <v>380.5</v>
      </c>
      <c r="H872" s="74">
        <v>36.15</v>
      </c>
      <c r="I872" s="74">
        <v>34.82</v>
      </c>
      <c r="J872" s="74">
        <v>106.05</v>
      </c>
      <c r="K872" s="74">
        <v>27.65</v>
      </c>
      <c r="L872" s="74">
        <v>26.8</v>
      </c>
      <c r="M872" s="111"/>
      <c r="N872" s="74">
        <v>30.6</v>
      </c>
      <c r="O872" s="74">
        <v>26.1</v>
      </c>
      <c r="P872" s="74">
        <v>0</v>
      </c>
    </row>
    <row r="873" spans="1:16">
      <c r="A873" s="78">
        <v>0.62657407407390697</v>
      </c>
      <c r="B873" s="74">
        <v>22540</v>
      </c>
      <c r="C873" s="74">
        <v>42.61</v>
      </c>
      <c r="D873" s="111"/>
      <c r="E873" s="74">
        <v>35.520000000000003</v>
      </c>
      <c r="F873" s="74">
        <v>42.4</v>
      </c>
      <c r="G873" s="74">
        <v>380.7</v>
      </c>
      <c r="H873" s="74">
        <v>36.15</v>
      </c>
      <c r="I873" s="74">
        <v>34.86</v>
      </c>
      <c r="J873" s="74">
        <v>107.05</v>
      </c>
      <c r="K873" s="74">
        <v>27.55</v>
      </c>
      <c r="L873" s="74">
        <v>26.8</v>
      </c>
      <c r="M873" s="111"/>
      <c r="N873" s="74">
        <v>30.55</v>
      </c>
      <c r="O873" s="74">
        <v>26</v>
      </c>
      <c r="P873" s="74">
        <v>0</v>
      </c>
    </row>
    <row r="874" spans="1:16">
      <c r="A874" s="78">
        <v>0.62668981481464703</v>
      </c>
      <c r="B874" s="74">
        <v>22550</v>
      </c>
      <c r="C874" s="74">
        <v>42.79</v>
      </c>
      <c r="D874" s="111"/>
      <c r="E874" s="74">
        <v>35.520000000000003</v>
      </c>
      <c r="F874" s="74">
        <v>42.37</v>
      </c>
      <c r="G874" s="74">
        <v>382.4</v>
      </c>
      <c r="H874" s="74">
        <v>36.15</v>
      </c>
      <c r="I874" s="74">
        <v>34.85</v>
      </c>
      <c r="J874" s="74">
        <v>104.9</v>
      </c>
      <c r="K874" s="74">
        <v>27.45</v>
      </c>
      <c r="L874" s="74">
        <v>26.8</v>
      </c>
      <c r="M874" s="111"/>
      <c r="N874" s="74">
        <v>30.55</v>
      </c>
      <c r="O874" s="74">
        <v>26.1</v>
      </c>
      <c r="P874" s="74">
        <v>0</v>
      </c>
    </row>
    <row r="875" spans="1:16">
      <c r="A875" s="78">
        <v>0.62680555555538797</v>
      </c>
      <c r="B875" s="74">
        <v>22560</v>
      </c>
      <c r="C875" s="74">
        <v>42.76</v>
      </c>
      <c r="D875" s="111"/>
      <c r="E875" s="74">
        <v>35.53</v>
      </c>
      <c r="F875" s="74">
        <v>42.41</v>
      </c>
      <c r="G875" s="74">
        <v>383.3</v>
      </c>
      <c r="H875" s="74">
        <v>36.15</v>
      </c>
      <c r="I875" s="74">
        <v>34.82</v>
      </c>
      <c r="J875" s="74">
        <v>105.55</v>
      </c>
      <c r="K875" s="74">
        <v>27.45</v>
      </c>
      <c r="L875" s="74">
        <v>26.8</v>
      </c>
      <c r="M875" s="111"/>
      <c r="N875" s="74">
        <v>30.55</v>
      </c>
      <c r="O875" s="74">
        <v>26.1</v>
      </c>
      <c r="P875" s="74">
        <v>0</v>
      </c>
    </row>
    <row r="876" spans="1:16">
      <c r="A876" s="78">
        <v>0.62692129629612803</v>
      </c>
      <c r="B876" s="74">
        <v>22570</v>
      </c>
      <c r="C876" s="74">
        <v>42.61</v>
      </c>
      <c r="D876" s="111"/>
      <c r="E876" s="74">
        <v>35.520000000000003</v>
      </c>
      <c r="F876" s="74">
        <v>42.5</v>
      </c>
      <c r="G876" s="74">
        <v>383.3</v>
      </c>
      <c r="H876" s="74">
        <v>36.17</v>
      </c>
      <c r="I876" s="74">
        <v>34.82</v>
      </c>
      <c r="J876" s="74">
        <v>104.95</v>
      </c>
      <c r="K876" s="74">
        <v>27.4</v>
      </c>
      <c r="L876" s="74">
        <v>26.8</v>
      </c>
      <c r="M876" s="111"/>
      <c r="N876" s="74">
        <v>30.6</v>
      </c>
      <c r="O876" s="74">
        <v>26.05</v>
      </c>
      <c r="P876" s="74">
        <v>0</v>
      </c>
    </row>
    <row r="877" spans="1:16">
      <c r="A877" s="78">
        <v>0.62703703703686897</v>
      </c>
      <c r="B877" s="74">
        <v>22580</v>
      </c>
      <c r="C877" s="74">
        <v>42.79</v>
      </c>
      <c r="D877" s="111"/>
      <c r="E877" s="74">
        <v>35.53</v>
      </c>
      <c r="F877" s="74">
        <v>42.15</v>
      </c>
      <c r="G877" s="74">
        <v>385</v>
      </c>
      <c r="H877" s="74">
        <v>36.159999999999997</v>
      </c>
      <c r="I877" s="74">
        <v>34.79</v>
      </c>
      <c r="J877" s="74">
        <v>104.55</v>
      </c>
      <c r="K877" s="74">
        <v>27.35</v>
      </c>
      <c r="L877" s="74">
        <v>26.75</v>
      </c>
      <c r="M877" s="111"/>
      <c r="N877" s="74">
        <v>30.75</v>
      </c>
      <c r="O877" s="74">
        <v>26.15</v>
      </c>
      <c r="P877" s="74">
        <v>0</v>
      </c>
    </row>
    <row r="878" spans="1:16">
      <c r="A878" s="78">
        <v>0.62715277777760903</v>
      </c>
      <c r="B878" s="74">
        <v>22590</v>
      </c>
      <c r="C878" s="74">
        <v>42.62</v>
      </c>
      <c r="D878" s="111"/>
      <c r="E878" s="74">
        <v>35.51</v>
      </c>
      <c r="F878" s="74">
        <v>42</v>
      </c>
      <c r="G878" s="74">
        <v>384.4</v>
      </c>
      <c r="H878" s="74">
        <v>36.159999999999997</v>
      </c>
      <c r="I878" s="74">
        <v>34.770000000000003</v>
      </c>
      <c r="J878" s="74">
        <v>107.2</v>
      </c>
      <c r="K878" s="74">
        <v>27.3</v>
      </c>
      <c r="L878" s="74">
        <v>26.8</v>
      </c>
      <c r="M878" s="111"/>
      <c r="N878" s="74">
        <v>30.75</v>
      </c>
      <c r="O878" s="74">
        <v>26.15</v>
      </c>
      <c r="P878" s="74">
        <v>0</v>
      </c>
    </row>
    <row r="879" spans="1:16">
      <c r="A879" s="78">
        <v>0.62726851851834997</v>
      </c>
      <c r="B879" s="74">
        <v>22600</v>
      </c>
      <c r="C879" s="74">
        <v>42.68</v>
      </c>
      <c r="D879" s="111"/>
      <c r="E879" s="74">
        <v>35.53</v>
      </c>
      <c r="F879" s="74">
        <v>42.22</v>
      </c>
      <c r="G879" s="74">
        <v>384.5</v>
      </c>
      <c r="H879" s="74">
        <v>36.17</v>
      </c>
      <c r="I879" s="74">
        <v>34.770000000000003</v>
      </c>
      <c r="J879" s="74">
        <v>104.4</v>
      </c>
      <c r="K879" s="74">
        <v>27.3</v>
      </c>
      <c r="L879" s="74">
        <v>26.75</v>
      </c>
      <c r="M879" s="111"/>
      <c r="N879" s="74">
        <v>30.8</v>
      </c>
      <c r="O879" s="74">
        <v>26.15</v>
      </c>
      <c r="P879" s="74">
        <v>0</v>
      </c>
    </row>
    <row r="880" spans="1:16">
      <c r="A880" s="78">
        <v>0.62738425925909103</v>
      </c>
      <c r="B880" s="74">
        <v>22610</v>
      </c>
      <c r="C880" s="74">
        <v>42.45</v>
      </c>
      <c r="D880" s="111"/>
      <c r="E880" s="74">
        <v>35.53</v>
      </c>
      <c r="F880" s="74">
        <v>42.24</v>
      </c>
      <c r="G880" s="74">
        <v>383.5</v>
      </c>
      <c r="H880" s="74">
        <v>36.15</v>
      </c>
      <c r="I880" s="74">
        <v>34.78</v>
      </c>
      <c r="J880" s="74">
        <v>104.75</v>
      </c>
      <c r="K880" s="74">
        <v>27.25</v>
      </c>
      <c r="L880" s="74">
        <v>26.75</v>
      </c>
      <c r="M880" s="111"/>
      <c r="N880" s="74">
        <v>30.8</v>
      </c>
      <c r="O880" s="74">
        <v>26.1</v>
      </c>
      <c r="P880" s="74">
        <v>0</v>
      </c>
    </row>
    <row r="881" spans="1:16">
      <c r="A881" s="78">
        <v>0.62749999999983097</v>
      </c>
      <c r="B881" s="74">
        <v>22620</v>
      </c>
      <c r="C881" s="74">
        <v>42.48</v>
      </c>
      <c r="D881" s="111"/>
      <c r="E881" s="74">
        <v>35.54</v>
      </c>
      <c r="F881" s="74">
        <v>42.2</v>
      </c>
      <c r="G881" s="74">
        <v>383.1</v>
      </c>
      <c r="H881" s="74">
        <v>36.159999999999997</v>
      </c>
      <c r="I881" s="74">
        <v>34.78</v>
      </c>
      <c r="J881" s="74">
        <v>104.3</v>
      </c>
      <c r="K881" s="74">
        <v>27.25</v>
      </c>
      <c r="L881" s="74">
        <v>26.75</v>
      </c>
      <c r="M881" s="111"/>
      <c r="N881" s="74">
        <v>30.8</v>
      </c>
      <c r="O881" s="74">
        <v>26.15</v>
      </c>
      <c r="P881" s="74">
        <v>0</v>
      </c>
    </row>
    <row r="882" spans="1:16">
      <c r="A882" s="78">
        <v>0.62761574074057203</v>
      </c>
      <c r="B882" s="74">
        <v>22630</v>
      </c>
      <c r="C882" s="74">
        <v>42.38</v>
      </c>
      <c r="D882" s="111"/>
      <c r="E882" s="74">
        <v>35.54</v>
      </c>
      <c r="F882" s="74">
        <v>42.16</v>
      </c>
      <c r="G882" s="74">
        <v>382.9</v>
      </c>
      <c r="H882" s="74">
        <v>36.14</v>
      </c>
      <c r="I882" s="74">
        <v>34.78</v>
      </c>
      <c r="J882" s="74">
        <v>106.05</v>
      </c>
      <c r="K882" s="74">
        <v>27.2</v>
      </c>
      <c r="L882" s="74">
        <v>26.75</v>
      </c>
      <c r="M882" s="111"/>
      <c r="N882" s="74">
        <v>30.75</v>
      </c>
      <c r="O882" s="74">
        <v>26.15</v>
      </c>
      <c r="P882" s="74">
        <v>0</v>
      </c>
    </row>
    <row r="883" spans="1:16">
      <c r="A883" s="78">
        <v>0.62773148148131397</v>
      </c>
      <c r="B883" s="74">
        <v>22640</v>
      </c>
      <c r="C883" s="74">
        <v>42.43</v>
      </c>
      <c r="D883" s="111"/>
      <c r="E883" s="74">
        <v>35.520000000000003</v>
      </c>
      <c r="F883" s="74">
        <v>42.12</v>
      </c>
      <c r="G883" s="74">
        <v>383.6</v>
      </c>
      <c r="H883" s="74">
        <v>36.090000000000003</v>
      </c>
      <c r="I883" s="74">
        <v>34.78</v>
      </c>
      <c r="J883" s="74">
        <v>105.1</v>
      </c>
      <c r="K883" s="74">
        <v>27.2</v>
      </c>
      <c r="L883" s="74">
        <v>26.75</v>
      </c>
      <c r="M883" s="111"/>
      <c r="N883" s="74">
        <v>30.8</v>
      </c>
      <c r="O883" s="74">
        <v>26.15</v>
      </c>
      <c r="P883" s="74">
        <v>0</v>
      </c>
    </row>
    <row r="884" spans="1:16">
      <c r="A884" s="78">
        <v>0.62784722222205303</v>
      </c>
      <c r="B884" s="74">
        <v>22650</v>
      </c>
      <c r="C884" s="74">
        <v>42.28</v>
      </c>
      <c r="D884" s="111"/>
      <c r="E884" s="74">
        <v>35.549999999999997</v>
      </c>
      <c r="F884" s="74">
        <v>42.19</v>
      </c>
      <c r="G884" s="74">
        <v>383.7</v>
      </c>
      <c r="H884" s="74">
        <v>36.11</v>
      </c>
      <c r="I884" s="74">
        <v>34.799999999999997</v>
      </c>
      <c r="J884" s="74">
        <v>105.45</v>
      </c>
      <c r="K884" s="74">
        <v>27.15</v>
      </c>
      <c r="L884" s="74">
        <v>26.75</v>
      </c>
      <c r="M884" s="111"/>
      <c r="N884" s="74">
        <v>30.75</v>
      </c>
      <c r="O884" s="74">
        <v>26.1</v>
      </c>
      <c r="P884" s="74">
        <v>0</v>
      </c>
    </row>
    <row r="885" spans="1:16">
      <c r="A885" s="78">
        <v>0.62796296296279497</v>
      </c>
      <c r="B885" s="74">
        <v>22660</v>
      </c>
      <c r="C885" s="74">
        <v>42.37</v>
      </c>
      <c r="D885" s="111"/>
      <c r="E885" s="74">
        <v>35.54</v>
      </c>
      <c r="F885" s="74">
        <v>42.19</v>
      </c>
      <c r="G885" s="74">
        <v>383</v>
      </c>
      <c r="H885" s="74">
        <v>36.119999999999997</v>
      </c>
      <c r="I885" s="74">
        <v>34.799999999999997</v>
      </c>
      <c r="J885" s="74">
        <v>107.85</v>
      </c>
      <c r="K885" s="74">
        <v>27.15</v>
      </c>
      <c r="L885" s="74">
        <v>26.75</v>
      </c>
      <c r="M885" s="111"/>
      <c r="N885" s="74">
        <v>30.75</v>
      </c>
      <c r="O885" s="74">
        <v>26.1</v>
      </c>
      <c r="P885" s="74">
        <v>0</v>
      </c>
    </row>
    <row r="886" spans="1:16">
      <c r="A886" s="78">
        <v>0.62807870370353502</v>
      </c>
      <c r="B886" s="74">
        <v>22670</v>
      </c>
      <c r="C886" s="74">
        <v>42.5</v>
      </c>
      <c r="D886" s="111"/>
      <c r="E886" s="74">
        <v>35.56</v>
      </c>
      <c r="F886" s="74">
        <v>42.32</v>
      </c>
      <c r="G886" s="74">
        <v>383.4</v>
      </c>
      <c r="H886" s="74">
        <v>36.119999999999997</v>
      </c>
      <c r="I886" s="74">
        <v>34.799999999999997</v>
      </c>
      <c r="J886" s="74">
        <v>106</v>
      </c>
      <c r="K886" s="74">
        <v>27.15</v>
      </c>
      <c r="L886" s="74">
        <v>26.75</v>
      </c>
      <c r="M886" s="111"/>
      <c r="N886" s="74">
        <v>30.55</v>
      </c>
      <c r="O886" s="74">
        <v>26.15</v>
      </c>
      <c r="P886" s="74">
        <v>0</v>
      </c>
    </row>
    <row r="887" spans="1:16">
      <c r="A887" s="78">
        <v>0.62819444444427597</v>
      </c>
      <c r="B887" s="74">
        <v>22680</v>
      </c>
      <c r="C887" s="74">
        <v>42.58</v>
      </c>
      <c r="D887" s="111"/>
      <c r="E887" s="74">
        <v>35.56</v>
      </c>
      <c r="F887" s="74">
        <v>42.15</v>
      </c>
      <c r="G887" s="74">
        <v>381.5</v>
      </c>
      <c r="H887" s="74">
        <v>36.14</v>
      </c>
      <c r="I887" s="74">
        <v>34.76</v>
      </c>
      <c r="J887" s="74">
        <v>106.2</v>
      </c>
      <c r="K887" s="74">
        <v>27.1</v>
      </c>
      <c r="L887" s="74">
        <v>26.75</v>
      </c>
      <c r="M887" s="111"/>
      <c r="N887" s="74">
        <v>30.7</v>
      </c>
      <c r="O887" s="74">
        <v>26.15</v>
      </c>
      <c r="P887" s="74">
        <v>0</v>
      </c>
    </row>
    <row r="888" spans="1:16">
      <c r="A888" s="78">
        <v>0.62831018518501602</v>
      </c>
      <c r="B888" s="74">
        <v>22690</v>
      </c>
      <c r="C888" s="74">
        <v>42.52</v>
      </c>
      <c r="D888" s="111"/>
      <c r="E888" s="74">
        <v>35.56</v>
      </c>
      <c r="F888" s="74">
        <v>42.2</v>
      </c>
      <c r="G888" s="74">
        <v>382.2</v>
      </c>
      <c r="H888" s="74">
        <v>36.130000000000003</v>
      </c>
      <c r="I888" s="74">
        <v>34.75</v>
      </c>
      <c r="J888" s="74">
        <v>105.75</v>
      </c>
      <c r="K888" s="74">
        <v>27.1</v>
      </c>
      <c r="L888" s="74">
        <v>26.75</v>
      </c>
      <c r="M888" s="111"/>
      <c r="N888" s="74">
        <v>30.65</v>
      </c>
      <c r="O888" s="74">
        <v>26.1</v>
      </c>
      <c r="P888" s="74">
        <v>0</v>
      </c>
    </row>
    <row r="889" spans="1:16">
      <c r="A889" s="78">
        <v>0.62842592592575697</v>
      </c>
      <c r="B889" s="74">
        <v>22700</v>
      </c>
      <c r="C889" s="74">
        <v>42.67</v>
      </c>
      <c r="D889" s="111"/>
      <c r="E889" s="74">
        <v>35.56</v>
      </c>
      <c r="F889" s="74">
        <v>42.21</v>
      </c>
      <c r="G889" s="74">
        <v>383.1</v>
      </c>
      <c r="H889" s="74">
        <v>36.130000000000003</v>
      </c>
      <c r="I889" s="74">
        <v>34.770000000000003</v>
      </c>
      <c r="J889" s="74">
        <v>106.6</v>
      </c>
      <c r="K889" s="74">
        <v>27.1</v>
      </c>
      <c r="L889" s="74">
        <v>26.75</v>
      </c>
      <c r="M889" s="111"/>
      <c r="N889" s="74">
        <v>30.7</v>
      </c>
      <c r="O889" s="74">
        <v>26.1</v>
      </c>
      <c r="P889" s="74">
        <v>0</v>
      </c>
    </row>
    <row r="890" spans="1:16">
      <c r="A890" s="78">
        <v>0.62854166666649702</v>
      </c>
      <c r="B890" s="74">
        <v>22710</v>
      </c>
      <c r="C890" s="74">
        <v>42.67</v>
      </c>
      <c r="D890" s="111"/>
      <c r="E890" s="74">
        <v>35.57</v>
      </c>
      <c r="F890" s="74">
        <v>42.28</v>
      </c>
      <c r="G890" s="74">
        <v>385.6</v>
      </c>
      <c r="H890" s="74">
        <v>36.130000000000003</v>
      </c>
      <c r="I890" s="74">
        <v>34.79</v>
      </c>
      <c r="J890" s="74">
        <v>104.6</v>
      </c>
      <c r="K890" s="74">
        <v>27.05</v>
      </c>
      <c r="L890" s="74">
        <v>26.75</v>
      </c>
      <c r="M890" s="111"/>
      <c r="N890" s="74">
        <v>30.7</v>
      </c>
      <c r="O890" s="74">
        <v>26.1</v>
      </c>
      <c r="P890" s="74">
        <v>0</v>
      </c>
    </row>
    <row r="891" spans="1:16">
      <c r="A891" s="78">
        <v>0.62865740740723797</v>
      </c>
      <c r="B891" s="74">
        <v>22720</v>
      </c>
      <c r="C891" s="74">
        <v>42.66</v>
      </c>
      <c r="D891" s="111"/>
      <c r="E891" s="74">
        <v>35.57</v>
      </c>
      <c r="F891" s="74">
        <v>42.39</v>
      </c>
      <c r="G891" s="74">
        <v>384.5</v>
      </c>
      <c r="H891" s="74">
        <v>36.130000000000003</v>
      </c>
      <c r="I891" s="74">
        <v>34.79</v>
      </c>
      <c r="J891" s="74">
        <v>105.15</v>
      </c>
      <c r="K891" s="74">
        <v>27.05</v>
      </c>
      <c r="L891" s="74">
        <v>26.75</v>
      </c>
      <c r="M891" s="111"/>
      <c r="N891" s="74">
        <v>30.65</v>
      </c>
      <c r="O891" s="74">
        <v>26.1</v>
      </c>
      <c r="P891" s="74">
        <v>0</v>
      </c>
    </row>
    <row r="892" spans="1:16">
      <c r="A892" s="78">
        <v>0.62877314814797902</v>
      </c>
      <c r="B892" s="74">
        <v>22730</v>
      </c>
      <c r="C892" s="74">
        <v>42.64</v>
      </c>
      <c r="D892" s="111"/>
      <c r="E892" s="74">
        <v>35.58</v>
      </c>
      <c r="F892" s="74">
        <v>42.33</v>
      </c>
      <c r="G892" s="74">
        <v>384.9</v>
      </c>
      <c r="H892" s="74">
        <v>36.090000000000003</v>
      </c>
      <c r="I892" s="74">
        <v>34.799999999999997</v>
      </c>
      <c r="J892" s="74">
        <v>106</v>
      </c>
      <c r="K892" s="74">
        <v>27</v>
      </c>
      <c r="L892" s="74">
        <v>26.75</v>
      </c>
      <c r="M892" s="111"/>
      <c r="N892" s="74">
        <v>30.5</v>
      </c>
      <c r="O892" s="74">
        <v>26.1</v>
      </c>
      <c r="P892" s="74">
        <v>0</v>
      </c>
    </row>
    <row r="893" spans="1:16">
      <c r="A893" s="78">
        <v>0.62888888888871897</v>
      </c>
      <c r="B893" s="74">
        <v>22740</v>
      </c>
      <c r="C893" s="74">
        <v>42.52</v>
      </c>
      <c r="D893" s="111"/>
      <c r="E893" s="74">
        <v>35.57</v>
      </c>
      <c r="F893" s="74">
        <v>42.13</v>
      </c>
      <c r="G893" s="74">
        <v>386.6</v>
      </c>
      <c r="H893" s="74">
        <v>36.090000000000003</v>
      </c>
      <c r="I893" s="74">
        <v>34.770000000000003</v>
      </c>
      <c r="J893" s="74">
        <v>105.4</v>
      </c>
      <c r="K893" s="74">
        <v>27.05</v>
      </c>
      <c r="L893" s="74">
        <v>26.75</v>
      </c>
      <c r="M893" s="111"/>
      <c r="N893" s="74">
        <v>30.65</v>
      </c>
      <c r="O893" s="74">
        <v>26.05</v>
      </c>
      <c r="P893" s="74">
        <v>0</v>
      </c>
    </row>
    <row r="894" spans="1:16">
      <c r="A894" s="78">
        <v>0.62900462962946002</v>
      </c>
      <c r="B894" s="74">
        <v>22750</v>
      </c>
      <c r="C894" s="74">
        <v>42.6</v>
      </c>
      <c r="D894" s="111"/>
      <c r="E894" s="74">
        <v>35.58</v>
      </c>
      <c r="F894" s="74">
        <v>42.24</v>
      </c>
      <c r="G894" s="74">
        <v>384.4</v>
      </c>
      <c r="H894" s="74">
        <v>36.11</v>
      </c>
      <c r="I894" s="74">
        <v>34.79</v>
      </c>
      <c r="J894" s="74">
        <v>104.75</v>
      </c>
      <c r="K894" s="74">
        <v>27</v>
      </c>
      <c r="L894" s="74">
        <v>26.75</v>
      </c>
      <c r="M894" s="111"/>
      <c r="N894" s="74">
        <v>30.75</v>
      </c>
      <c r="O894" s="74">
        <v>26.1</v>
      </c>
      <c r="P894" s="74">
        <v>0</v>
      </c>
    </row>
    <row r="895" spans="1:16">
      <c r="A895" s="78">
        <v>0.62912037037020196</v>
      </c>
      <c r="B895" s="74">
        <v>22760</v>
      </c>
      <c r="C895" s="74">
        <v>42.46</v>
      </c>
      <c r="D895" s="111"/>
      <c r="E895" s="74">
        <v>35.57</v>
      </c>
      <c r="F895" s="74">
        <v>42.46</v>
      </c>
      <c r="G895" s="74">
        <v>385.1</v>
      </c>
      <c r="H895" s="74">
        <v>36.11</v>
      </c>
      <c r="I895" s="74">
        <v>34.82</v>
      </c>
      <c r="J895" s="74">
        <v>106</v>
      </c>
      <c r="K895" s="74">
        <v>27</v>
      </c>
      <c r="L895" s="74">
        <v>26.75</v>
      </c>
      <c r="M895" s="111"/>
      <c r="N895" s="74">
        <v>30.7</v>
      </c>
      <c r="O895" s="74">
        <v>26</v>
      </c>
      <c r="P895" s="74">
        <v>0</v>
      </c>
    </row>
    <row r="896" spans="1:16">
      <c r="A896" s="78">
        <v>0.62923611111094102</v>
      </c>
      <c r="B896" s="74">
        <v>22770</v>
      </c>
      <c r="C896" s="74">
        <v>42.41</v>
      </c>
      <c r="D896" s="111"/>
      <c r="E896" s="74">
        <v>35.57</v>
      </c>
      <c r="F896" s="74">
        <v>42.51</v>
      </c>
      <c r="G896" s="74">
        <v>387.5</v>
      </c>
      <c r="H896" s="74">
        <v>36.08</v>
      </c>
      <c r="I896" s="74">
        <v>34.85</v>
      </c>
      <c r="J896" s="74">
        <v>104.55</v>
      </c>
      <c r="K896" s="74">
        <v>27</v>
      </c>
      <c r="L896" s="74">
        <v>26.75</v>
      </c>
      <c r="M896" s="111"/>
      <c r="N896" s="74">
        <v>30.6</v>
      </c>
      <c r="O896" s="74">
        <v>26.05</v>
      </c>
      <c r="P896" s="74">
        <v>0</v>
      </c>
    </row>
    <row r="897" spans="1:16">
      <c r="A897" s="78">
        <v>0.62935185185168296</v>
      </c>
      <c r="B897" s="74">
        <v>22780</v>
      </c>
      <c r="C897" s="74">
        <v>42.61</v>
      </c>
      <c r="D897" s="111"/>
      <c r="E897" s="74">
        <v>35.56</v>
      </c>
      <c r="F897" s="74">
        <v>42.36</v>
      </c>
      <c r="G897" s="74">
        <v>386.7</v>
      </c>
      <c r="H897" s="74">
        <v>36.08</v>
      </c>
      <c r="I897" s="74">
        <v>34.82</v>
      </c>
      <c r="J897" s="74">
        <v>106.1</v>
      </c>
      <c r="K897" s="74">
        <v>26.95</v>
      </c>
      <c r="L897" s="74">
        <v>26.75</v>
      </c>
      <c r="M897" s="111"/>
      <c r="N897" s="74">
        <v>30.65</v>
      </c>
      <c r="O897" s="74">
        <v>26.05</v>
      </c>
      <c r="P897" s="74">
        <v>0</v>
      </c>
    </row>
    <row r="898" spans="1:16">
      <c r="A898" s="78">
        <v>0.62946759259242302</v>
      </c>
      <c r="B898" s="74">
        <v>22790</v>
      </c>
      <c r="C898" s="74">
        <v>42.49</v>
      </c>
      <c r="D898" s="111"/>
      <c r="E898" s="74">
        <v>35.56</v>
      </c>
      <c r="F898" s="74">
        <v>41.97</v>
      </c>
      <c r="G898" s="74">
        <v>386.2</v>
      </c>
      <c r="H898" s="74">
        <v>36.11</v>
      </c>
      <c r="I898" s="74">
        <v>34.770000000000003</v>
      </c>
      <c r="J898" s="74">
        <v>105.45</v>
      </c>
      <c r="K898" s="74">
        <v>27</v>
      </c>
      <c r="L898" s="74">
        <v>26.7</v>
      </c>
      <c r="M898" s="111"/>
      <c r="N898" s="74">
        <v>30.85</v>
      </c>
      <c r="O898" s="74">
        <v>26.2</v>
      </c>
      <c r="P898" s="74">
        <v>0</v>
      </c>
    </row>
    <row r="899" spans="1:16">
      <c r="A899" s="78">
        <v>0.62958333333316396</v>
      </c>
      <c r="B899" s="74">
        <v>22800</v>
      </c>
      <c r="C899" s="74">
        <v>42.46</v>
      </c>
      <c r="D899" s="111"/>
      <c r="E899" s="74">
        <v>35.57</v>
      </c>
      <c r="F899" s="74">
        <v>42.2</v>
      </c>
      <c r="G899" s="74">
        <v>387.1</v>
      </c>
      <c r="H899" s="74">
        <v>36.15</v>
      </c>
      <c r="I899" s="74">
        <v>34.770000000000003</v>
      </c>
      <c r="J899" s="74">
        <v>104.45</v>
      </c>
      <c r="K899" s="74">
        <v>27</v>
      </c>
      <c r="L899" s="74">
        <v>26.75</v>
      </c>
      <c r="M899" s="111"/>
      <c r="N899" s="74">
        <v>30.8</v>
      </c>
      <c r="O899" s="74">
        <v>26.15</v>
      </c>
      <c r="P899" s="74">
        <v>0</v>
      </c>
    </row>
    <row r="900" spans="1:16">
      <c r="A900" s="78">
        <v>0.62969907407390402</v>
      </c>
      <c r="B900" s="74">
        <v>22810</v>
      </c>
      <c r="C900" s="74">
        <v>42.61</v>
      </c>
      <c r="D900" s="111"/>
      <c r="E900" s="74">
        <v>35.57</v>
      </c>
      <c r="F900" s="74">
        <v>42.22</v>
      </c>
      <c r="G900" s="74">
        <v>385.8</v>
      </c>
      <c r="H900" s="74">
        <v>36.15</v>
      </c>
      <c r="I900" s="74">
        <v>34.770000000000003</v>
      </c>
      <c r="J900" s="74">
        <v>105.25</v>
      </c>
      <c r="K900" s="74">
        <v>27</v>
      </c>
      <c r="L900" s="74">
        <v>26.75</v>
      </c>
      <c r="M900" s="111"/>
      <c r="N900" s="74">
        <v>30.85</v>
      </c>
      <c r="O900" s="74">
        <v>26.15</v>
      </c>
      <c r="P900" s="74">
        <v>0</v>
      </c>
    </row>
    <row r="901" spans="1:16">
      <c r="A901" s="78">
        <v>0.62981481481464496</v>
      </c>
      <c r="B901" s="74">
        <v>22820</v>
      </c>
      <c r="C901" s="74">
        <v>42.64</v>
      </c>
      <c r="D901" s="111"/>
      <c r="E901" s="74">
        <v>35.58</v>
      </c>
      <c r="F901" s="74">
        <v>42.01</v>
      </c>
      <c r="G901" s="74">
        <v>386.5</v>
      </c>
      <c r="H901" s="74">
        <v>36.159999999999997</v>
      </c>
      <c r="I901" s="74">
        <v>34.72</v>
      </c>
      <c r="J901" s="74">
        <v>106.15</v>
      </c>
      <c r="K901" s="74">
        <v>27</v>
      </c>
      <c r="L901" s="74">
        <v>26.7</v>
      </c>
      <c r="M901" s="111"/>
      <c r="N901" s="74">
        <v>30.95</v>
      </c>
      <c r="O901" s="74">
        <v>26</v>
      </c>
      <c r="P901" s="74">
        <v>0</v>
      </c>
    </row>
    <row r="902" spans="1:16">
      <c r="A902" s="78">
        <v>0.62993055555538502</v>
      </c>
      <c r="B902" s="74">
        <v>22830</v>
      </c>
      <c r="C902" s="74">
        <v>42.59</v>
      </c>
      <c r="D902" s="111"/>
      <c r="E902" s="74">
        <v>35.57</v>
      </c>
      <c r="F902" s="74">
        <v>41.9</v>
      </c>
      <c r="G902" s="74">
        <v>386</v>
      </c>
      <c r="H902" s="74">
        <v>36.18</v>
      </c>
      <c r="I902" s="74">
        <v>34.68</v>
      </c>
      <c r="J902" s="74">
        <v>106.55</v>
      </c>
      <c r="K902" s="74">
        <v>26.95</v>
      </c>
      <c r="L902" s="74">
        <v>26.7</v>
      </c>
      <c r="M902" s="111"/>
      <c r="N902" s="74">
        <v>30.85</v>
      </c>
      <c r="O902" s="74">
        <v>26.1</v>
      </c>
      <c r="P902" s="74">
        <v>0</v>
      </c>
    </row>
    <row r="903" spans="1:16">
      <c r="A903" s="78">
        <v>0.63004629629612596</v>
      </c>
      <c r="B903" s="74">
        <v>22840</v>
      </c>
      <c r="C903" s="74">
        <v>42.89</v>
      </c>
      <c r="D903" s="111"/>
      <c r="E903" s="74">
        <v>35.6</v>
      </c>
      <c r="F903" s="74">
        <v>42.25</v>
      </c>
      <c r="G903" s="74">
        <v>383.9</v>
      </c>
      <c r="H903" s="74">
        <v>36.15</v>
      </c>
      <c r="I903" s="74">
        <v>34.71</v>
      </c>
      <c r="J903" s="74">
        <v>452.85</v>
      </c>
      <c r="K903" s="74">
        <v>26.95</v>
      </c>
      <c r="L903" s="74">
        <v>26.75</v>
      </c>
      <c r="M903" s="111"/>
      <c r="N903" s="74">
        <v>30.7</v>
      </c>
      <c r="O903" s="74">
        <v>26</v>
      </c>
      <c r="P903" s="74">
        <v>0</v>
      </c>
    </row>
    <row r="904" spans="1:16">
      <c r="A904" s="78">
        <v>0.63016203703686702</v>
      </c>
      <c r="B904" s="74">
        <v>22850</v>
      </c>
      <c r="C904" s="74">
        <v>42.79</v>
      </c>
      <c r="D904" s="111"/>
      <c r="E904" s="74">
        <v>35.61</v>
      </c>
      <c r="F904" s="74">
        <v>42.06</v>
      </c>
      <c r="G904" s="74">
        <v>379</v>
      </c>
      <c r="H904" s="74">
        <v>36.119999999999997</v>
      </c>
      <c r="I904" s="74">
        <v>34.659999999999997</v>
      </c>
      <c r="J904" s="74">
        <v>146.75</v>
      </c>
      <c r="K904" s="74">
        <v>26.95</v>
      </c>
      <c r="L904" s="74">
        <v>26.7</v>
      </c>
      <c r="M904" s="111"/>
      <c r="N904" s="74">
        <v>30.7</v>
      </c>
      <c r="O904" s="74">
        <v>25.95</v>
      </c>
      <c r="P904" s="74">
        <v>0</v>
      </c>
    </row>
    <row r="905" spans="1:16">
      <c r="A905" s="78">
        <v>0.63027777777760696</v>
      </c>
      <c r="B905" s="74">
        <v>22860</v>
      </c>
      <c r="C905" s="74">
        <v>42.66</v>
      </c>
      <c r="D905" s="111"/>
      <c r="E905" s="74">
        <v>35.630000000000003</v>
      </c>
      <c r="F905" s="74">
        <v>42.27</v>
      </c>
      <c r="G905" s="74">
        <v>375</v>
      </c>
      <c r="H905" s="74">
        <v>36.08</v>
      </c>
      <c r="I905" s="74">
        <v>34.72</v>
      </c>
      <c r="J905" s="74">
        <v>264.7</v>
      </c>
      <c r="K905" s="74">
        <v>26.95</v>
      </c>
      <c r="L905" s="74">
        <v>26.7</v>
      </c>
      <c r="M905" s="111"/>
      <c r="N905" s="74">
        <v>30.6</v>
      </c>
      <c r="O905" s="74">
        <v>25.95</v>
      </c>
      <c r="P905" s="74">
        <v>0</v>
      </c>
    </row>
    <row r="906" spans="1:16">
      <c r="A906" s="78">
        <v>0.63039351851834802</v>
      </c>
      <c r="B906" s="74">
        <v>22870</v>
      </c>
      <c r="C906" s="74">
        <v>42.76</v>
      </c>
      <c r="D906" s="111"/>
      <c r="E906" s="74">
        <v>35.619999999999997</v>
      </c>
      <c r="F906" s="74">
        <v>42.18</v>
      </c>
      <c r="G906" s="74">
        <v>371.3</v>
      </c>
      <c r="H906" s="74">
        <v>36.07</v>
      </c>
      <c r="I906" s="74">
        <v>34.72</v>
      </c>
      <c r="J906" s="74">
        <v>417.05</v>
      </c>
      <c r="K906" s="74">
        <v>26.9</v>
      </c>
      <c r="L906" s="74">
        <v>26.7</v>
      </c>
      <c r="M906" s="111"/>
      <c r="N906" s="74">
        <v>30.45</v>
      </c>
      <c r="O906" s="74">
        <v>25.95</v>
      </c>
      <c r="P906" s="74">
        <v>0</v>
      </c>
    </row>
    <row r="907" spans="1:16">
      <c r="A907" s="78">
        <v>0.63050925925908996</v>
      </c>
      <c r="B907" s="74">
        <v>22880</v>
      </c>
      <c r="C907" s="74">
        <v>42.73</v>
      </c>
      <c r="D907" s="111"/>
      <c r="E907" s="74">
        <v>35.61</v>
      </c>
      <c r="F907" s="74">
        <v>42.18</v>
      </c>
      <c r="G907" s="74">
        <v>374.3</v>
      </c>
      <c r="H907" s="74">
        <v>36.08</v>
      </c>
      <c r="I907" s="74">
        <v>34.770000000000003</v>
      </c>
      <c r="J907" s="74">
        <v>21.95</v>
      </c>
      <c r="K907" s="74">
        <v>26.9</v>
      </c>
      <c r="L907" s="74">
        <v>26.7</v>
      </c>
      <c r="M907" s="111"/>
      <c r="N907" s="74">
        <v>30.5</v>
      </c>
      <c r="O907" s="74">
        <v>25.95</v>
      </c>
      <c r="P907" s="74">
        <v>0</v>
      </c>
    </row>
    <row r="908" spans="1:16">
      <c r="A908" s="78">
        <v>0.63062499999982902</v>
      </c>
      <c r="B908" s="74">
        <v>22890</v>
      </c>
      <c r="C908" s="74">
        <v>42.8</v>
      </c>
      <c r="D908" s="111"/>
      <c r="E908" s="74">
        <v>35.61</v>
      </c>
      <c r="F908" s="74">
        <v>42.4</v>
      </c>
      <c r="G908" s="74">
        <v>374.5</v>
      </c>
      <c r="H908" s="74">
        <v>36.07</v>
      </c>
      <c r="I908" s="74">
        <v>34.78</v>
      </c>
      <c r="J908" s="74">
        <v>-191.75</v>
      </c>
      <c r="K908" s="74">
        <v>26.85</v>
      </c>
      <c r="L908" s="74">
        <v>26.7</v>
      </c>
      <c r="M908" s="111"/>
      <c r="N908" s="74">
        <v>30.45</v>
      </c>
      <c r="O908" s="74">
        <v>25.95</v>
      </c>
      <c r="P908" s="74">
        <v>0</v>
      </c>
    </row>
    <row r="909" spans="1:16">
      <c r="A909" s="78">
        <v>0.63074074074057096</v>
      </c>
      <c r="B909" s="74">
        <v>22900</v>
      </c>
      <c r="C909" s="74">
        <v>42.8</v>
      </c>
      <c r="D909" s="111"/>
      <c r="E909" s="74">
        <v>35.630000000000003</v>
      </c>
      <c r="F909" s="74">
        <v>42.46</v>
      </c>
      <c r="G909" s="74">
        <v>370.8</v>
      </c>
      <c r="H909" s="74">
        <v>36.049999999999997</v>
      </c>
      <c r="I909" s="74">
        <v>34.75</v>
      </c>
      <c r="J909" s="74">
        <v>-1638.4</v>
      </c>
      <c r="K909" s="74">
        <v>26.85</v>
      </c>
      <c r="L909" s="74">
        <v>26.7</v>
      </c>
      <c r="M909" s="111"/>
      <c r="N909" s="74">
        <v>30.7</v>
      </c>
      <c r="O909" s="74">
        <v>25.95</v>
      </c>
      <c r="P909" s="74">
        <v>0</v>
      </c>
    </row>
    <row r="910" spans="1:16">
      <c r="A910" s="78">
        <v>0.63085648148131201</v>
      </c>
      <c r="B910" s="74">
        <v>22910</v>
      </c>
      <c r="C910" s="74">
        <v>42.83</v>
      </c>
      <c r="D910" s="111"/>
      <c r="E910" s="74">
        <v>35.619999999999997</v>
      </c>
      <c r="F910" s="74">
        <v>42.01</v>
      </c>
      <c r="G910" s="74">
        <v>369.7</v>
      </c>
      <c r="H910" s="74">
        <v>36.06</v>
      </c>
      <c r="I910" s="74">
        <v>34.67</v>
      </c>
      <c r="J910" s="74">
        <v>-1638.4</v>
      </c>
      <c r="K910" s="74">
        <v>26.85</v>
      </c>
      <c r="L910" s="74">
        <v>26.7</v>
      </c>
      <c r="M910" s="111"/>
      <c r="N910" s="74">
        <v>30.45</v>
      </c>
      <c r="O910" s="74">
        <v>25.9</v>
      </c>
      <c r="P910" s="74">
        <v>0</v>
      </c>
    </row>
    <row r="911" spans="1:16">
      <c r="A911" s="78">
        <v>0.63097222222205196</v>
      </c>
      <c r="B911" s="74">
        <v>22920</v>
      </c>
      <c r="C911" s="74">
        <v>42.55</v>
      </c>
      <c r="D911" s="111"/>
      <c r="E911" s="74">
        <v>35.6</v>
      </c>
      <c r="F911" s="74">
        <v>41.77</v>
      </c>
      <c r="G911" s="74">
        <v>371.1</v>
      </c>
      <c r="H911" s="74">
        <v>36.049999999999997</v>
      </c>
      <c r="I911" s="74">
        <v>34.61</v>
      </c>
      <c r="J911" s="74">
        <v>-1638.4</v>
      </c>
      <c r="K911" s="74">
        <v>26.8</v>
      </c>
      <c r="L911" s="74">
        <v>26.7</v>
      </c>
      <c r="M911" s="111"/>
      <c r="N911" s="74">
        <v>30.75</v>
      </c>
      <c r="O911" s="74">
        <v>25.95</v>
      </c>
      <c r="P911" s="74">
        <v>0</v>
      </c>
    </row>
    <row r="912" spans="1:16">
      <c r="A912" s="78">
        <v>0.63108796296279301</v>
      </c>
      <c r="B912" s="74">
        <v>22930</v>
      </c>
      <c r="C912" s="74">
        <v>42.58</v>
      </c>
      <c r="D912" s="111"/>
      <c r="E912" s="74">
        <v>35.61</v>
      </c>
      <c r="F912" s="74">
        <v>42.04</v>
      </c>
      <c r="G912" s="74">
        <v>367.6</v>
      </c>
      <c r="H912" s="74">
        <v>36.03</v>
      </c>
      <c r="I912" s="74">
        <v>34.619999999999997</v>
      </c>
      <c r="J912" s="74">
        <v>-1638.4</v>
      </c>
      <c r="K912" s="74">
        <v>26.85</v>
      </c>
      <c r="L912" s="74">
        <v>26.7</v>
      </c>
      <c r="M912" s="111"/>
      <c r="N912" s="74">
        <v>30.5</v>
      </c>
      <c r="O912" s="74">
        <v>25.75</v>
      </c>
      <c r="P912" s="74">
        <v>0</v>
      </c>
    </row>
    <row r="913" spans="1:16">
      <c r="A913" s="78">
        <v>0.63120370370353396</v>
      </c>
      <c r="B913" s="74">
        <v>22940</v>
      </c>
      <c r="C913" s="74">
        <v>42.68</v>
      </c>
      <c r="D913" s="111"/>
      <c r="E913" s="74">
        <v>35.6</v>
      </c>
      <c r="F913" s="74">
        <v>42.02</v>
      </c>
      <c r="G913" s="74">
        <v>367.9</v>
      </c>
      <c r="H913" s="74">
        <v>36</v>
      </c>
      <c r="I913" s="74">
        <v>34.619999999999997</v>
      </c>
      <c r="J913" s="74">
        <v>-1638.4</v>
      </c>
      <c r="K913" s="74">
        <v>26.8</v>
      </c>
      <c r="L913" s="74">
        <v>26.7</v>
      </c>
      <c r="M913" s="111"/>
      <c r="N913" s="74">
        <v>30.6</v>
      </c>
      <c r="O913" s="74">
        <v>25.85</v>
      </c>
      <c r="P913" s="74">
        <v>0</v>
      </c>
    </row>
    <row r="914" spans="1:16">
      <c r="A914" s="78">
        <v>0.63131944444427401</v>
      </c>
      <c r="B914" s="74">
        <v>22950</v>
      </c>
      <c r="C914" s="74">
        <v>42.55</v>
      </c>
      <c r="D914" s="111"/>
      <c r="E914" s="74">
        <v>35.61</v>
      </c>
      <c r="F914" s="74">
        <v>41.97</v>
      </c>
      <c r="G914" s="74">
        <v>369</v>
      </c>
      <c r="H914" s="74">
        <v>35.99</v>
      </c>
      <c r="I914" s="74">
        <v>34.64</v>
      </c>
      <c r="J914" s="74">
        <v>-1638.4</v>
      </c>
      <c r="K914" s="74">
        <v>26.8</v>
      </c>
      <c r="L914" s="74">
        <v>26.7</v>
      </c>
      <c r="M914" s="111"/>
      <c r="N914" s="74">
        <v>30.6</v>
      </c>
      <c r="O914" s="74">
        <v>25.75</v>
      </c>
      <c r="P914" s="74">
        <v>0</v>
      </c>
    </row>
    <row r="915" spans="1:16">
      <c r="A915" s="78">
        <v>0.63143518518501496</v>
      </c>
      <c r="B915" s="74">
        <v>22960</v>
      </c>
      <c r="C915" s="74">
        <v>42.61</v>
      </c>
      <c r="D915" s="111"/>
      <c r="E915" s="74">
        <v>35.619999999999997</v>
      </c>
      <c r="F915" s="74">
        <v>42.18</v>
      </c>
      <c r="G915" s="74">
        <v>367.3</v>
      </c>
      <c r="H915" s="74">
        <v>36</v>
      </c>
      <c r="I915" s="74">
        <v>34.65</v>
      </c>
      <c r="J915" s="74">
        <v>-1638.4</v>
      </c>
      <c r="K915" s="74">
        <v>26.8</v>
      </c>
      <c r="L915" s="74">
        <v>26.7</v>
      </c>
      <c r="M915" s="111"/>
      <c r="N915" s="74">
        <v>30.5</v>
      </c>
      <c r="O915" s="74">
        <v>25.8</v>
      </c>
      <c r="P915" s="74">
        <v>0</v>
      </c>
    </row>
    <row r="916" spans="1:16">
      <c r="A916" s="78">
        <v>0.63155092592575501</v>
      </c>
      <c r="B916" s="74">
        <v>22970</v>
      </c>
      <c r="C916" s="74">
        <v>42.61</v>
      </c>
      <c r="D916" s="111"/>
      <c r="E916" s="74">
        <v>35.6</v>
      </c>
      <c r="F916" s="74">
        <v>41.89</v>
      </c>
      <c r="G916" s="74">
        <v>365.6</v>
      </c>
      <c r="H916" s="74">
        <v>35.99</v>
      </c>
      <c r="I916" s="74">
        <v>34.619999999999997</v>
      </c>
      <c r="J916" s="74">
        <v>-1638.4</v>
      </c>
      <c r="K916" s="74">
        <v>26.75</v>
      </c>
      <c r="L916" s="74">
        <v>26.75</v>
      </c>
      <c r="M916" s="111"/>
      <c r="N916" s="74">
        <v>30.5</v>
      </c>
      <c r="O916" s="74">
        <v>25.9</v>
      </c>
      <c r="P916" s="74">
        <v>0</v>
      </c>
    </row>
    <row r="917" spans="1:16">
      <c r="A917" s="78">
        <v>0.63166666666649596</v>
      </c>
      <c r="B917" s="74">
        <v>22980</v>
      </c>
      <c r="C917" s="74">
        <v>42.6</v>
      </c>
      <c r="D917" s="111"/>
      <c r="E917" s="74">
        <v>35.61</v>
      </c>
      <c r="F917" s="74">
        <v>41.94</v>
      </c>
      <c r="G917" s="74">
        <v>366.5</v>
      </c>
      <c r="H917" s="74">
        <v>35.97</v>
      </c>
      <c r="I917" s="74">
        <v>34.44</v>
      </c>
      <c r="J917" s="74">
        <v>1638.35</v>
      </c>
      <c r="K917" s="74">
        <v>26.8</v>
      </c>
      <c r="L917" s="74">
        <v>26.7</v>
      </c>
      <c r="M917" s="111"/>
      <c r="N917" s="74">
        <v>30.5</v>
      </c>
      <c r="O917" s="74">
        <v>25.85</v>
      </c>
      <c r="P917" s="74">
        <v>0</v>
      </c>
    </row>
    <row r="918" spans="1:16">
      <c r="A918" s="78">
        <v>0.63178240740723601</v>
      </c>
      <c r="B918" s="74">
        <v>22990</v>
      </c>
      <c r="C918" s="74">
        <v>42.6</v>
      </c>
      <c r="D918" s="111"/>
      <c r="E918" s="74">
        <v>35.61</v>
      </c>
      <c r="F918" s="74">
        <v>41.97</v>
      </c>
      <c r="G918" s="74">
        <v>370.6</v>
      </c>
      <c r="H918" s="74">
        <v>35.96</v>
      </c>
      <c r="I918" s="74">
        <v>34.619999999999997</v>
      </c>
      <c r="J918" s="74">
        <v>-96.2</v>
      </c>
      <c r="K918" s="74">
        <v>26.75</v>
      </c>
      <c r="L918" s="74">
        <v>26.7</v>
      </c>
      <c r="M918" s="111"/>
      <c r="N918" s="74">
        <v>30.55</v>
      </c>
      <c r="O918" s="74">
        <v>25.75</v>
      </c>
      <c r="P918" s="74">
        <v>0</v>
      </c>
    </row>
    <row r="919" spans="1:16">
      <c r="A919" s="78">
        <v>0.63189814814797796</v>
      </c>
      <c r="B919" s="74">
        <v>23000</v>
      </c>
      <c r="C919" s="74">
        <v>42.32</v>
      </c>
      <c r="D919" s="111"/>
      <c r="E919" s="74">
        <v>35.619999999999997</v>
      </c>
      <c r="F919" s="74">
        <v>41.96</v>
      </c>
      <c r="G919" s="74">
        <v>372.8</v>
      </c>
      <c r="H919" s="74">
        <v>35.94</v>
      </c>
      <c r="I919" s="74">
        <v>34.61</v>
      </c>
      <c r="J919" s="74">
        <v>1638.35</v>
      </c>
      <c r="K919" s="74">
        <v>26.75</v>
      </c>
      <c r="L919" s="74">
        <v>26.7</v>
      </c>
      <c r="M919" s="111"/>
      <c r="N919" s="74">
        <v>30.5</v>
      </c>
      <c r="O919" s="74">
        <v>25.7</v>
      </c>
      <c r="P919" s="74">
        <v>0</v>
      </c>
    </row>
    <row r="920" spans="1:16">
      <c r="A920" s="78">
        <v>0.63201388888871701</v>
      </c>
      <c r="B920" s="74">
        <v>23010</v>
      </c>
      <c r="C920" s="74">
        <v>42.47</v>
      </c>
      <c r="D920" s="111"/>
      <c r="E920" s="74">
        <v>35.61</v>
      </c>
      <c r="F920" s="74">
        <v>41.75</v>
      </c>
      <c r="G920" s="74">
        <v>374</v>
      </c>
      <c r="H920" s="74">
        <v>35.94</v>
      </c>
      <c r="I920" s="74">
        <v>34.619999999999997</v>
      </c>
      <c r="J920" s="74">
        <v>-152.35</v>
      </c>
      <c r="K920" s="74">
        <v>26.75</v>
      </c>
      <c r="L920" s="74">
        <v>26.7</v>
      </c>
      <c r="M920" s="111"/>
      <c r="N920" s="74">
        <v>30.55</v>
      </c>
      <c r="O920" s="74">
        <v>25.75</v>
      </c>
      <c r="P920" s="74">
        <v>0</v>
      </c>
    </row>
    <row r="921" spans="1:16">
      <c r="A921" s="78">
        <v>0.63212962962945896</v>
      </c>
      <c r="B921" s="74">
        <v>23020</v>
      </c>
      <c r="C921" s="74">
        <v>42.53</v>
      </c>
      <c r="D921" s="111"/>
      <c r="E921" s="74">
        <v>35.61</v>
      </c>
      <c r="F921" s="74">
        <v>41.8</v>
      </c>
      <c r="G921" s="74">
        <v>375.8</v>
      </c>
      <c r="H921" s="74">
        <v>35.93</v>
      </c>
      <c r="I921" s="74">
        <v>34.61</v>
      </c>
      <c r="J921" s="74">
        <v>-211.6</v>
      </c>
      <c r="K921" s="74">
        <v>26.75</v>
      </c>
      <c r="L921" s="74">
        <v>26.7</v>
      </c>
      <c r="M921" s="111"/>
      <c r="N921" s="74">
        <v>30.35</v>
      </c>
      <c r="O921" s="74">
        <v>25.8</v>
      </c>
      <c r="P921" s="74">
        <v>0</v>
      </c>
    </row>
    <row r="922" spans="1:16">
      <c r="A922" s="78">
        <v>0.63224537037020001</v>
      </c>
      <c r="B922" s="74">
        <v>23030</v>
      </c>
      <c r="C922" s="74">
        <v>42.6</v>
      </c>
      <c r="D922" s="111"/>
      <c r="E922" s="74">
        <v>35.6</v>
      </c>
      <c r="F922" s="74">
        <v>41.92</v>
      </c>
      <c r="G922" s="74">
        <v>376.8</v>
      </c>
      <c r="H922" s="74">
        <v>35.92</v>
      </c>
      <c r="I922" s="74">
        <v>34.619999999999997</v>
      </c>
      <c r="J922" s="74">
        <v>-185.1</v>
      </c>
      <c r="K922" s="74">
        <v>26.75</v>
      </c>
      <c r="L922" s="74">
        <v>26.7</v>
      </c>
      <c r="M922" s="111"/>
      <c r="N922" s="74">
        <v>30.3</v>
      </c>
      <c r="O922" s="74">
        <v>25.75</v>
      </c>
      <c r="P922" s="74">
        <v>0</v>
      </c>
    </row>
    <row r="923" spans="1:16">
      <c r="A923" s="78">
        <v>0.63236111111093996</v>
      </c>
      <c r="B923" s="74">
        <v>23040</v>
      </c>
      <c r="C923" s="74">
        <v>42.7</v>
      </c>
      <c r="D923" s="111"/>
      <c r="E923" s="74">
        <v>35.6</v>
      </c>
      <c r="F923" s="74">
        <v>41.98</v>
      </c>
      <c r="G923" s="74">
        <v>377</v>
      </c>
      <c r="H923" s="74">
        <v>35.880000000000003</v>
      </c>
      <c r="I923" s="74">
        <v>34.6</v>
      </c>
      <c r="J923" s="74">
        <v>-1638.4</v>
      </c>
      <c r="K923" s="74">
        <v>26.7</v>
      </c>
      <c r="L923" s="74">
        <v>26.7</v>
      </c>
      <c r="M923" s="111"/>
      <c r="N923" s="74">
        <v>30.1</v>
      </c>
      <c r="O923" s="74">
        <v>25.9</v>
      </c>
      <c r="P923" s="74">
        <v>0</v>
      </c>
    </row>
    <row r="924" spans="1:16">
      <c r="A924" s="78">
        <v>0.63247685185168101</v>
      </c>
      <c r="B924" s="74">
        <v>23050</v>
      </c>
      <c r="C924" s="74">
        <v>42.69</v>
      </c>
      <c r="D924" s="111"/>
      <c r="E924" s="74">
        <v>35.61</v>
      </c>
      <c r="F924" s="74">
        <v>42.12</v>
      </c>
      <c r="G924" s="74">
        <v>375.1</v>
      </c>
      <c r="H924" s="74">
        <v>35.909999999999997</v>
      </c>
      <c r="I924" s="74">
        <v>34.6</v>
      </c>
      <c r="J924" s="74">
        <v>-1638.4</v>
      </c>
      <c r="K924" s="74">
        <v>26.75</v>
      </c>
      <c r="L924" s="74">
        <v>26.7</v>
      </c>
      <c r="M924" s="111"/>
      <c r="N924" s="74">
        <v>30.65</v>
      </c>
      <c r="O924" s="74">
        <v>25.9</v>
      </c>
      <c r="P924" s="74">
        <v>0</v>
      </c>
    </row>
    <row r="925" spans="1:16">
      <c r="A925" s="78">
        <v>0.63259259259242195</v>
      </c>
      <c r="B925" s="74">
        <v>23060</v>
      </c>
      <c r="C925" s="74">
        <v>42.26</v>
      </c>
      <c r="D925" s="111"/>
      <c r="E925" s="74">
        <v>35.61</v>
      </c>
      <c r="F925" s="74">
        <v>42.2</v>
      </c>
      <c r="G925" s="74">
        <v>378.7</v>
      </c>
      <c r="H925" s="74">
        <v>35.94</v>
      </c>
      <c r="I925" s="74">
        <v>34.619999999999997</v>
      </c>
      <c r="J925" s="74">
        <v>19.149999999999999</v>
      </c>
      <c r="K925" s="74">
        <v>26.8</v>
      </c>
      <c r="L925" s="74">
        <v>26.7</v>
      </c>
      <c r="M925" s="111"/>
      <c r="N925" s="74">
        <v>30.75</v>
      </c>
      <c r="O925" s="74">
        <v>26</v>
      </c>
      <c r="P925" s="74">
        <v>0</v>
      </c>
    </row>
    <row r="926" spans="1:16">
      <c r="A926" s="78">
        <v>0.63270833333316201</v>
      </c>
      <c r="B926" s="74">
        <v>23070</v>
      </c>
      <c r="C926" s="74">
        <v>42.54</v>
      </c>
      <c r="D926" s="111"/>
      <c r="E926" s="74">
        <v>35.61</v>
      </c>
      <c r="F926" s="74">
        <v>41.99</v>
      </c>
      <c r="G926" s="74">
        <v>376.6</v>
      </c>
      <c r="H926" s="74">
        <v>35.950000000000003</v>
      </c>
      <c r="I926" s="74">
        <v>34.590000000000003</v>
      </c>
      <c r="J926" s="74">
        <v>-1638.4</v>
      </c>
      <c r="K926" s="74">
        <v>26.8</v>
      </c>
      <c r="L926" s="74">
        <v>26.7</v>
      </c>
      <c r="M926" s="111"/>
      <c r="N926" s="74">
        <v>30.7</v>
      </c>
      <c r="O926" s="74">
        <v>26</v>
      </c>
      <c r="P926" s="74">
        <v>0</v>
      </c>
    </row>
    <row r="927" spans="1:16">
      <c r="A927" s="78">
        <v>0.63282407407390295</v>
      </c>
      <c r="B927" s="74">
        <v>23080</v>
      </c>
      <c r="C927" s="74">
        <v>42.6</v>
      </c>
      <c r="D927" s="111"/>
      <c r="E927" s="74">
        <v>35.630000000000003</v>
      </c>
      <c r="F927" s="74">
        <v>42.07</v>
      </c>
      <c r="G927" s="74">
        <v>376.6</v>
      </c>
      <c r="H927" s="74">
        <v>35.97</v>
      </c>
      <c r="I927" s="74">
        <v>34.6</v>
      </c>
      <c r="J927" s="74">
        <v>1638.35</v>
      </c>
      <c r="K927" s="74">
        <v>26.8</v>
      </c>
      <c r="L927" s="74">
        <v>26.7</v>
      </c>
      <c r="M927" s="111"/>
      <c r="N927" s="74">
        <v>30.8</v>
      </c>
      <c r="O927" s="74">
        <v>26.05</v>
      </c>
      <c r="P927" s="74">
        <v>0</v>
      </c>
    </row>
    <row r="928" spans="1:16">
      <c r="A928" s="78">
        <v>0.63293981481464301</v>
      </c>
      <c r="B928" s="74">
        <v>23090</v>
      </c>
      <c r="C928" s="74">
        <v>42.66</v>
      </c>
      <c r="D928" s="111"/>
      <c r="E928" s="74">
        <v>35.619999999999997</v>
      </c>
      <c r="F928" s="74">
        <v>42.12</v>
      </c>
      <c r="G928" s="74">
        <v>376.9</v>
      </c>
      <c r="H928" s="74">
        <v>36</v>
      </c>
      <c r="I928" s="74">
        <v>34.619999999999997</v>
      </c>
      <c r="J928" s="74">
        <v>-1638.4</v>
      </c>
      <c r="K928" s="74">
        <v>26.8</v>
      </c>
      <c r="L928" s="74">
        <v>26.7</v>
      </c>
      <c r="M928" s="111"/>
      <c r="N928" s="74">
        <v>30.75</v>
      </c>
      <c r="O928" s="74">
        <v>26.05</v>
      </c>
      <c r="P928" s="74">
        <v>0</v>
      </c>
    </row>
    <row r="929" spans="1:16">
      <c r="A929" s="78">
        <v>0.63305555555538395</v>
      </c>
      <c r="B929" s="74">
        <v>23100</v>
      </c>
      <c r="C929" s="74">
        <v>42.43</v>
      </c>
      <c r="D929" s="111"/>
      <c r="E929" s="74">
        <v>35.630000000000003</v>
      </c>
      <c r="F929" s="74">
        <v>42.32</v>
      </c>
      <c r="G929" s="74">
        <v>377.7</v>
      </c>
      <c r="H929" s="74">
        <v>35.96</v>
      </c>
      <c r="I929" s="74">
        <v>34.619999999999997</v>
      </c>
      <c r="J929" s="74">
        <v>-1638.4</v>
      </c>
      <c r="K929" s="74">
        <v>26.8</v>
      </c>
      <c r="L929" s="74">
        <v>26.7</v>
      </c>
      <c r="M929" s="111"/>
      <c r="N929" s="74">
        <v>30.55</v>
      </c>
      <c r="O929" s="74">
        <v>26</v>
      </c>
      <c r="P929" s="74">
        <v>0</v>
      </c>
    </row>
    <row r="930" spans="1:16">
      <c r="A930" s="78">
        <v>0.63317129629612401</v>
      </c>
      <c r="B930" s="74">
        <v>23110</v>
      </c>
      <c r="C930" s="74">
        <v>42.56</v>
      </c>
      <c r="D930" s="111"/>
      <c r="E930" s="74">
        <v>35.630000000000003</v>
      </c>
      <c r="F930" s="74">
        <v>42.21</v>
      </c>
      <c r="G930" s="74">
        <v>376.7</v>
      </c>
      <c r="H930" s="74">
        <v>35.96</v>
      </c>
      <c r="I930" s="74">
        <v>34.58</v>
      </c>
      <c r="J930" s="74">
        <v>-1638.4</v>
      </c>
      <c r="K930" s="74">
        <v>26.8</v>
      </c>
      <c r="L930" s="74">
        <v>26.7</v>
      </c>
      <c r="M930" s="111"/>
      <c r="N930" s="74">
        <v>30.6</v>
      </c>
      <c r="O930" s="74">
        <v>26.05</v>
      </c>
      <c r="P930" s="74">
        <v>0</v>
      </c>
    </row>
    <row r="931" spans="1:16">
      <c r="A931" s="78">
        <v>0.63328703703686595</v>
      </c>
      <c r="B931" s="74">
        <v>23120</v>
      </c>
      <c r="C931" s="74">
        <v>42.63</v>
      </c>
      <c r="D931" s="111"/>
      <c r="E931" s="74">
        <v>35.64</v>
      </c>
      <c r="F931" s="74">
        <v>42.26</v>
      </c>
      <c r="G931" s="74">
        <v>376</v>
      </c>
      <c r="H931" s="74">
        <v>35.83</v>
      </c>
      <c r="I931" s="74">
        <v>34.590000000000003</v>
      </c>
      <c r="J931" s="74">
        <v>1638.35</v>
      </c>
      <c r="K931" s="74">
        <v>26.8</v>
      </c>
      <c r="L931" s="74">
        <v>26.7</v>
      </c>
      <c r="M931" s="111"/>
      <c r="N931" s="74">
        <v>30.4</v>
      </c>
      <c r="O931" s="74">
        <v>26.05</v>
      </c>
      <c r="P931" s="74">
        <v>0</v>
      </c>
    </row>
    <row r="932" spans="1:16">
      <c r="A932" s="78">
        <v>0.63340277777760501</v>
      </c>
      <c r="B932" s="74">
        <v>23130</v>
      </c>
      <c r="C932" s="74">
        <v>42.46</v>
      </c>
      <c r="D932" s="111"/>
      <c r="E932" s="74">
        <v>35.619999999999997</v>
      </c>
      <c r="F932" s="74">
        <v>42.28</v>
      </c>
      <c r="G932" s="74">
        <v>376.2</v>
      </c>
      <c r="H932" s="74">
        <v>35.85</v>
      </c>
      <c r="I932" s="74">
        <v>34.6</v>
      </c>
      <c r="J932" s="74">
        <v>-1638.4</v>
      </c>
      <c r="K932" s="74">
        <v>26.8</v>
      </c>
      <c r="L932" s="74">
        <v>26.65</v>
      </c>
      <c r="M932" s="111"/>
      <c r="N932" s="74">
        <v>30.25</v>
      </c>
      <c r="O932" s="74">
        <v>26.05</v>
      </c>
      <c r="P932" s="74">
        <v>0</v>
      </c>
    </row>
    <row r="933" spans="1:16">
      <c r="A933" s="78">
        <v>0.63351851851834695</v>
      </c>
      <c r="B933" s="74">
        <v>23140</v>
      </c>
      <c r="C933" s="74">
        <v>42.54</v>
      </c>
      <c r="D933" s="111"/>
      <c r="E933" s="74">
        <v>35.64</v>
      </c>
      <c r="F933" s="74">
        <v>42.36</v>
      </c>
      <c r="G933" s="74">
        <v>376.7</v>
      </c>
      <c r="H933" s="74">
        <v>35.89</v>
      </c>
      <c r="I933" s="74">
        <v>34.630000000000003</v>
      </c>
      <c r="J933" s="74">
        <v>139.94999999999999</v>
      </c>
      <c r="K933" s="74">
        <v>26.8</v>
      </c>
      <c r="L933" s="74">
        <v>26.65</v>
      </c>
      <c r="M933" s="111"/>
      <c r="N933" s="74">
        <v>30.35</v>
      </c>
      <c r="O933" s="74">
        <v>26</v>
      </c>
      <c r="P933" s="74">
        <v>0</v>
      </c>
    </row>
    <row r="934" spans="1:16">
      <c r="A934" s="78">
        <v>0.63363425925908801</v>
      </c>
      <c r="B934" s="74">
        <v>23150</v>
      </c>
      <c r="C934" s="74">
        <v>42.72</v>
      </c>
      <c r="D934" s="111"/>
      <c r="E934" s="74">
        <v>35.619999999999997</v>
      </c>
      <c r="F934" s="74">
        <v>42.29</v>
      </c>
      <c r="G934" s="74">
        <v>377.3</v>
      </c>
      <c r="H934" s="74">
        <v>35.89</v>
      </c>
      <c r="I934" s="74">
        <v>34.630000000000003</v>
      </c>
      <c r="J934" s="74">
        <v>-242.35</v>
      </c>
      <c r="K934" s="74">
        <v>26.8</v>
      </c>
      <c r="L934" s="74">
        <v>26.65</v>
      </c>
      <c r="M934" s="111"/>
      <c r="N934" s="74">
        <v>30.5</v>
      </c>
      <c r="O934" s="74">
        <v>25.95</v>
      </c>
      <c r="P934" s="74">
        <v>0</v>
      </c>
    </row>
    <row r="935" spans="1:16">
      <c r="A935" s="78">
        <v>0.63374999999982795</v>
      </c>
      <c r="B935" s="74">
        <v>23160</v>
      </c>
      <c r="C935" s="74">
        <v>42.43</v>
      </c>
      <c r="D935" s="111"/>
      <c r="E935" s="74">
        <v>35.619999999999997</v>
      </c>
      <c r="F935" s="74">
        <v>42.34</v>
      </c>
      <c r="G935" s="74">
        <v>375.4</v>
      </c>
      <c r="H935" s="74">
        <v>35.909999999999997</v>
      </c>
      <c r="I935" s="74">
        <v>34.630000000000003</v>
      </c>
      <c r="J935" s="74">
        <v>-42.6</v>
      </c>
      <c r="K935" s="74">
        <v>26.8</v>
      </c>
      <c r="L935" s="74">
        <v>26.65</v>
      </c>
      <c r="M935" s="111"/>
      <c r="N935" s="74">
        <v>30.45</v>
      </c>
      <c r="O935" s="74">
        <v>25.9</v>
      </c>
      <c r="P935" s="74">
        <v>0</v>
      </c>
    </row>
    <row r="936" spans="1:16">
      <c r="A936" s="78">
        <v>0.63386574074056901</v>
      </c>
      <c r="B936" s="74">
        <v>23170</v>
      </c>
      <c r="C936" s="74">
        <v>42.44</v>
      </c>
      <c r="D936" s="111"/>
      <c r="E936" s="74">
        <v>35.619999999999997</v>
      </c>
      <c r="F936" s="74">
        <v>42.11</v>
      </c>
      <c r="G936" s="74">
        <v>375.1</v>
      </c>
      <c r="H936" s="74">
        <v>35.93</v>
      </c>
      <c r="I936" s="74">
        <v>34.61</v>
      </c>
      <c r="J936" s="74">
        <v>-1638.4</v>
      </c>
      <c r="K936" s="74">
        <v>26.75</v>
      </c>
      <c r="L936" s="74">
        <v>26.65</v>
      </c>
      <c r="M936" s="111"/>
      <c r="N936" s="74">
        <v>30.6</v>
      </c>
      <c r="O936" s="74">
        <v>26</v>
      </c>
      <c r="P936" s="74">
        <v>0</v>
      </c>
    </row>
    <row r="937" spans="1:16">
      <c r="A937" s="78">
        <v>0.63398148148130995</v>
      </c>
      <c r="B937" s="74">
        <v>23180</v>
      </c>
      <c r="C937" s="74">
        <v>42.55</v>
      </c>
      <c r="D937" s="111"/>
      <c r="E937" s="74">
        <v>35.630000000000003</v>
      </c>
      <c r="F937" s="74">
        <v>42.34</v>
      </c>
      <c r="G937" s="74">
        <v>375.2</v>
      </c>
      <c r="H937" s="74">
        <v>35.950000000000003</v>
      </c>
      <c r="I937" s="74">
        <v>34.630000000000003</v>
      </c>
      <c r="J937" s="74">
        <v>-56.8</v>
      </c>
      <c r="K937" s="74">
        <v>26.8</v>
      </c>
      <c r="L937" s="74">
        <v>26.65</v>
      </c>
      <c r="M937" s="111"/>
      <c r="N937" s="74">
        <v>30.55</v>
      </c>
      <c r="O937" s="74">
        <v>26</v>
      </c>
      <c r="P937" s="74">
        <v>0</v>
      </c>
    </row>
    <row r="938" spans="1:16">
      <c r="A938" s="78">
        <v>0.63409722222205001</v>
      </c>
      <c r="B938" s="74">
        <v>23190</v>
      </c>
      <c r="C938" s="74">
        <v>42.49</v>
      </c>
      <c r="D938" s="111"/>
      <c r="E938" s="74">
        <v>35.630000000000003</v>
      </c>
      <c r="F938" s="74">
        <v>42.26</v>
      </c>
      <c r="G938" s="74">
        <v>374.6</v>
      </c>
      <c r="H938" s="74">
        <v>35.99</v>
      </c>
      <c r="I938" s="74">
        <v>34.65</v>
      </c>
      <c r="J938" s="74">
        <v>-206.8</v>
      </c>
      <c r="K938" s="74">
        <v>26.8</v>
      </c>
      <c r="L938" s="74">
        <v>26.65</v>
      </c>
      <c r="M938" s="111"/>
      <c r="N938" s="74">
        <v>30.6</v>
      </c>
      <c r="O938" s="74">
        <v>26</v>
      </c>
      <c r="P938" s="74">
        <v>0</v>
      </c>
    </row>
    <row r="939" spans="1:16">
      <c r="A939" s="78">
        <v>0.63421296296279095</v>
      </c>
      <c r="B939" s="74">
        <v>23200</v>
      </c>
      <c r="C939" s="74">
        <v>42.5</v>
      </c>
      <c r="D939" s="111"/>
      <c r="E939" s="74">
        <v>35.630000000000003</v>
      </c>
      <c r="F939" s="74">
        <v>42.38</v>
      </c>
      <c r="G939" s="74">
        <v>375.6</v>
      </c>
      <c r="H939" s="74">
        <v>36</v>
      </c>
      <c r="I939" s="74">
        <v>34.67</v>
      </c>
      <c r="J939" s="74">
        <v>-1638.4</v>
      </c>
      <c r="K939" s="74">
        <v>26.8</v>
      </c>
      <c r="L939" s="74">
        <v>26.65</v>
      </c>
      <c r="M939" s="111"/>
      <c r="N939" s="74">
        <v>30.7</v>
      </c>
      <c r="O939" s="74">
        <v>25.95</v>
      </c>
      <c r="P939" s="74">
        <v>0</v>
      </c>
    </row>
    <row r="940" spans="1:16">
      <c r="A940" s="78">
        <v>0.634328703703531</v>
      </c>
      <c r="B940" s="74">
        <v>23210</v>
      </c>
      <c r="C940" s="74">
        <v>42.56</v>
      </c>
      <c r="D940" s="111"/>
      <c r="E940" s="74">
        <v>35.630000000000003</v>
      </c>
      <c r="F940" s="74">
        <v>42.03</v>
      </c>
      <c r="G940" s="74">
        <v>375.3</v>
      </c>
      <c r="H940" s="74">
        <v>36.020000000000003</v>
      </c>
      <c r="I940" s="74">
        <v>34.659999999999997</v>
      </c>
      <c r="J940" s="74">
        <v>-1638.4</v>
      </c>
      <c r="K940" s="74">
        <v>26.8</v>
      </c>
      <c r="L940" s="74">
        <v>26.65</v>
      </c>
      <c r="M940" s="111"/>
      <c r="N940" s="74">
        <v>30.6</v>
      </c>
      <c r="O940" s="74">
        <v>26.05</v>
      </c>
      <c r="P940" s="74">
        <v>0</v>
      </c>
    </row>
    <row r="941" spans="1:16">
      <c r="A941" s="78">
        <v>0.63444444444427195</v>
      </c>
      <c r="B941" s="74">
        <v>23220</v>
      </c>
      <c r="C941" s="74">
        <v>42.41</v>
      </c>
      <c r="D941" s="111"/>
      <c r="E941" s="74">
        <v>35.630000000000003</v>
      </c>
      <c r="F941" s="74">
        <v>42.16</v>
      </c>
      <c r="G941" s="74">
        <v>376.7</v>
      </c>
      <c r="H941" s="74">
        <v>36.020000000000003</v>
      </c>
      <c r="I941" s="74">
        <v>34.659999999999997</v>
      </c>
      <c r="J941" s="74">
        <v>-1638.4</v>
      </c>
      <c r="K941" s="74">
        <v>26.8</v>
      </c>
      <c r="L941" s="74">
        <v>26.65</v>
      </c>
      <c r="M941" s="111"/>
      <c r="N941" s="74">
        <v>30.6</v>
      </c>
      <c r="O941" s="74">
        <v>25.85</v>
      </c>
      <c r="P941" s="74">
        <v>0</v>
      </c>
    </row>
    <row r="942" spans="1:16">
      <c r="A942" s="78">
        <v>0.634560185185012</v>
      </c>
      <c r="B942" s="74">
        <v>23230</v>
      </c>
      <c r="C942" s="74">
        <v>42.44</v>
      </c>
      <c r="D942" s="111"/>
      <c r="E942" s="74">
        <v>35.64</v>
      </c>
      <c r="F942" s="74">
        <v>42.21</v>
      </c>
      <c r="G942" s="74">
        <v>376.7</v>
      </c>
      <c r="H942" s="74">
        <v>36.049999999999997</v>
      </c>
      <c r="I942" s="74">
        <v>34.69</v>
      </c>
      <c r="J942" s="74">
        <v>-1638.4</v>
      </c>
      <c r="K942" s="74">
        <v>26.75</v>
      </c>
      <c r="L942" s="74">
        <v>26.6</v>
      </c>
      <c r="M942" s="111"/>
      <c r="N942" s="74">
        <v>30.6</v>
      </c>
      <c r="O942" s="74">
        <v>26</v>
      </c>
      <c r="P942" s="74">
        <v>0</v>
      </c>
    </row>
    <row r="943" spans="1:16">
      <c r="A943" s="78">
        <v>0.63467592592575395</v>
      </c>
      <c r="B943" s="74">
        <v>23240</v>
      </c>
      <c r="C943" s="74">
        <v>42.37</v>
      </c>
      <c r="D943" s="111"/>
      <c r="E943" s="74">
        <v>35.61</v>
      </c>
      <c r="F943" s="74">
        <v>42.13</v>
      </c>
      <c r="G943" s="74">
        <v>377.7</v>
      </c>
      <c r="H943" s="74">
        <v>35.97</v>
      </c>
      <c r="I943" s="74">
        <v>34.659999999999997</v>
      </c>
      <c r="J943" s="74">
        <v>-1638.4</v>
      </c>
      <c r="K943" s="74">
        <v>26.75</v>
      </c>
      <c r="L943" s="74">
        <v>26.6</v>
      </c>
      <c r="M943" s="111"/>
      <c r="N943" s="74">
        <v>30.35</v>
      </c>
      <c r="O943" s="74">
        <v>25.95</v>
      </c>
      <c r="P943" s="74">
        <v>0</v>
      </c>
    </row>
    <row r="944" spans="1:16">
      <c r="A944" s="78">
        <v>0.634791666666493</v>
      </c>
      <c r="B944" s="74">
        <v>23250</v>
      </c>
      <c r="C944" s="74">
        <v>42.36</v>
      </c>
      <c r="D944" s="111"/>
      <c r="E944" s="74">
        <v>35.619999999999997</v>
      </c>
      <c r="F944" s="74">
        <v>42.15</v>
      </c>
      <c r="G944" s="74">
        <v>377.8</v>
      </c>
      <c r="H944" s="74">
        <v>36</v>
      </c>
      <c r="I944" s="74">
        <v>34.659999999999997</v>
      </c>
      <c r="J944" s="74">
        <v>-1638.4</v>
      </c>
      <c r="K944" s="74">
        <v>26.75</v>
      </c>
      <c r="L944" s="74">
        <v>26.6</v>
      </c>
      <c r="M944" s="111"/>
      <c r="N944" s="74">
        <v>30.6</v>
      </c>
      <c r="O944" s="74">
        <v>26</v>
      </c>
      <c r="P944" s="74">
        <v>0</v>
      </c>
    </row>
    <row r="945" spans="1:16">
      <c r="A945" s="78">
        <v>0.63490740740723495</v>
      </c>
      <c r="B945" s="74">
        <v>23260</v>
      </c>
      <c r="C945" s="74">
        <v>42.53</v>
      </c>
      <c r="D945" s="111"/>
      <c r="E945" s="74">
        <v>35.619999999999997</v>
      </c>
      <c r="F945" s="74">
        <v>42.07</v>
      </c>
      <c r="G945" s="74">
        <v>377.9</v>
      </c>
      <c r="H945" s="74">
        <v>36.03</v>
      </c>
      <c r="I945" s="74">
        <v>34.68</v>
      </c>
      <c r="J945" s="74">
        <v>-1638.4</v>
      </c>
      <c r="K945" s="74">
        <v>26.75</v>
      </c>
      <c r="L945" s="74">
        <v>26.6</v>
      </c>
      <c r="M945" s="111"/>
      <c r="N945" s="74">
        <v>30.7</v>
      </c>
      <c r="O945" s="74">
        <v>26.05</v>
      </c>
      <c r="P945" s="74">
        <v>0</v>
      </c>
    </row>
    <row r="946" spans="1:16">
      <c r="A946" s="78">
        <v>0.635023148147976</v>
      </c>
      <c r="B946" s="74">
        <v>23270</v>
      </c>
      <c r="C946" s="74">
        <v>42.28</v>
      </c>
      <c r="D946" s="111"/>
      <c r="E946" s="74">
        <v>35.61</v>
      </c>
      <c r="F946" s="74">
        <v>42.2</v>
      </c>
      <c r="G946" s="74">
        <v>377.4</v>
      </c>
      <c r="H946" s="74">
        <v>36.03</v>
      </c>
      <c r="I946" s="74">
        <v>34.68</v>
      </c>
      <c r="J946" s="74">
        <v>-1638.4</v>
      </c>
      <c r="K946" s="74">
        <v>26.75</v>
      </c>
      <c r="L946" s="74">
        <v>26.6</v>
      </c>
      <c r="M946" s="111"/>
      <c r="N946" s="74">
        <v>30.7</v>
      </c>
      <c r="O946" s="74">
        <v>26</v>
      </c>
      <c r="P946" s="74">
        <v>0</v>
      </c>
    </row>
    <row r="947" spans="1:16">
      <c r="A947" s="78">
        <v>0.63513888888871595</v>
      </c>
      <c r="B947" s="74">
        <v>23280</v>
      </c>
      <c r="C947" s="74">
        <v>42.21</v>
      </c>
      <c r="D947" s="111"/>
      <c r="E947" s="74">
        <v>35.58</v>
      </c>
      <c r="F947" s="74">
        <v>42.11</v>
      </c>
      <c r="G947" s="74">
        <v>376</v>
      </c>
      <c r="H947" s="74">
        <v>36.020000000000003</v>
      </c>
      <c r="I947" s="74">
        <v>34.67</v>
      </c>
      <c r="J947" s="74">
        <v>67.25</v>
      </c>
      <c r="K947" s="74">
        <v>26.75</v>
      </c>
      <c r="L947" s="74">
        <v>26.6</v>
      </c>
      <c r="M947" s="111"/>
      <c r="N947" s="74">
        <v>30.65</v>
      </c>
      <c r="O947" s="74">
        <v>26.05</v>
      </c>
      <c r="P947" s="74">
        <v>0</v>
      </c>
    </row>
    <row r="948" spans="1:16">
      <c r="A948" s="78">
        <v>0.635254629629457</v>
      </c>
      <c r="B948" s="74">
        <v>23290</v>
      </c>
      <c r="C948" s="74">
        <v>42.3</v>
      </c>
      <c r="D948" s="111"/>
      <c r="E948" s="74">
        <v>35.57</v>
      </c>
      <c r="F948" s="74">
        <v>42.16</v>
      </c>
      <c r="G948" s="74">
        <v>375.6</v>
      </c>
      <c r="H948" s="74">
        <v>36.03</v>
      </c>
      <c r="I948" s="74">
        <v>34.67</v>
      </c>
      <c r="J948" s="74">
        <v>-196.75</v>
      </c>
      <c r="K948" s="74">
        <v>26.75</v>
      </c>
      <c r="L948" s="74">
        <v>26.6</v>
      </c>
      <c r="M948" s="111"/>
      <c r="N948" s="74">
        <v>30.7</v>
      </c>
      <c r="O948" s="74">
        <v>26</v>
      </c>
      <c r="P948" s="74">
        <v>0</v>
      </c>
    </row>
    <row r="949" spans="1:16">
      <c r="A949" s="78">
        <v>0.63537037037019795</v>
      </c>
      <c r="B949" s="74">
        <v>23300</v>
      </c>
      <c r="C949" s="74">
        <v>42.35</v>
      </c>
      <c r="D949" s="111"/>
      <c r="E949" s="74">
        <v>35.56</v>
      </c>
      <c r="F949" s="74">
        <v>42.02</v>
      </c>
      <c r="G949" s="74">
        <v>375.8</v>
      </c>
      <c r="H949" s="74">
        <v>36.04</v>
      </c>
      <c r="I949" s="74">
        <v>34.67</v>
      </c>
      <c r="J949" s="74">
        <v>-1638.4</v>
      </c>
      <c r="K949" s="74">
        <v>26.75</v>
      </c>
      <c r="L949" s="74">
        <v>26.6</v>
      </c>
      <c r="M949" s="111"/>
      <c r="N949" s="74">
        <v>30.55</v>
      </c>
      <c r="O949" s="74">
        <v>26</v>
      </c>
      <c r="P949" s="74">
        <v>0</v>
      </c>
    </row>
    <row r="950" spans="1:16">
      <c r="A950" s="78">
        <v>0.635486111110938</v>
      </c>
      <c r="B950" s="74">
        <v>23310</v>
      </c>
      <c r="C950" s="74">
        <v>42.29</v>
      </c>
      <c r="D950" s="111"/>
      <c r="E950" s="74">
        <v>35.549999999999997</v>
      </c>
      <c r="F950" s="74">
        <v>42.23</v>
      </c>
      <c r="G950" s="74">
        <v>375.9</v>
      </c>
      <c r="H950" s="74">
        <v>36.03</v>
      </c>
      <c r="I950" s="74">
        <v>34.65</v>
      </c>
      <c r="J950" s="74">
        <v>-1638.4</v>
      </c>
      <c r="K950" s="74">
        <v>26.75</v>
      </c>
      <c r="L950" s="74">
        <v>26.6</v>
      </c>
      <c r="M950" s="111"/>
      <c r="N950" s="74">
        <v>30.65</v>
      </c>
      <c r="O950" s="74">
        <v>26</v>
      </c>
      <c r="P950" s="74">
        <v>0</v>
      </c>
    </row>
    <row r="951" spans="1:16">
      <c r="A951" s="78">
        <v>0.63560185185167895</v>
      </c>
      <c r="B951" s="74">
        <v>23320</v>
      </c>
      <c r="C951" s="74">
        <v>42.01</v>
      </c>
      <c r="D951" s="111"/>
      <c r="E951" s="74">
        <v>35.54</v>
      </c>
      <c r="F951" s="74">
        <v>42.03</v>
      </c>
      <c r="G951" s="74">
        <v>378.2</v>
      </c>
      <c r="H951" s="74">
        <v>36.020000000000003</v>
      </c>
      <c r="I951" s="74">
        <v>34.630000000000003</v>
      </c>
      <c r="J951" s="74">
        <v>-1638.4</v>
      </c>
      <c r="K951" s="74">
        <v>26.75</v>
      </c>
      <c r="L951" s="74">
        <v>26.6</v>
      </c>
      <c r="M951" s="111"/>
      <c r="N951" s="74">
        <v>30.55</v>
      </c>
      <c r="O951" s="74">
        <v>26</v>
      </c>
      <c r="P951" s="74">
        <v>0</v>
      </c>
    </row>
    <row r="952" spans="1:16">
      <c r="A952" s="78">
        <v>0.635717592592419</v>
      </c>
      <c r="B952" s="74">
        <v>23330</v>
      </c>
      <c r="C952" s="74">
        <v>41.98</v>
      </c>
      <c r="D952" s="111"/>
      <c r="E952" s="74">
        <v>35.520000000000003</v>
      </c>
      <c r="F952" s="74">
        <v>42.06</v>
      </c>
      <c r="G952" s="74">
        <v>376.9</v>
      </c>
      <c r="H952" s="74">
        <v>36</v>
      </c>
      <c r="I952" s="74">
        <v>34.619999999999997</v>
      </c>
      <c r="J952" s="74">
        <v>-1638.4</v>
      </c>
      <c r="K952" s="74">
        <v>26.75</v>
      </c>
      <c r="L952" s="74">
        <v>26.6</v>
      </c>
      <c r="M952" s="111"/>
      <c r="N952" s="74">
        <v>30.7</v>
      </c>
      <c r="O952" s="74">
        <v>26.05</v>
      </c>
      <c r="P952" s="74">
        <v>0</v>
      </c>
    </row>
    <row r="953" spans="1:16">
      <c r="A953" s="78">
        <v>0.63583333333315994</v>
      </c>
      <c r="B953" s="74">
        <v>23340</v>
      </c>
      <c r="C953" s="74">
        <v>41.88</v>
      </c>
      <c r="D953" s="111"/>
      <c r="E953" s="74">
        <v>35.5</v>
      </c>
      <c r="F953" s="74">
        <v>42.08</v>
      </c>
      <c r="G953" s="74">
        <v>376.9</v>
      </c>
      <c r="H953" s="74">
        <v>36</v>
      </c>
      <c r="I953" s="74">
        <v>34.61</v>
      </c>
      <c r="J953" s="74">
        <v>-1638.4</v>
      </c>
      <c r="K953" s="74">
        <v>26.75</v>
      </c>
      <c r="L953" s="74">
        <v>26.6</v>
      </c>
      <c r="M953" s="111"/>
      <c r="N953" s="74">
        <v>30.75</v>
      </c>
      <c r="O953" s="74">
        <v>26</v>
      </c>
      <c r="P953" s="74">
        <v>0</v>
      </c>
    </row>
    <row r="954" spans="1:16">
      <c r="A954" s="78">
        <v>0.6359490740739</v>
      </c>
      <c r="B954" s="74">
        <v>23350</v>
      </c>
      <c r="C954" s="74">
        <v>41.74</v>
      </c>
      <c r="D954" s="111"/>
      <c r="E954" s="74">
        <v>35.49</v>
      </c>
      <c r="F954" s="74">
        <v>42.11</v>
      </c>
      <c r="G954" s="74">
        <v>376.7</v>
      </c>
      <c r="H954" s="74">
        <v>36</v>
      </c>
      <c r="I954" s="74">
        <v>34.6</v>
      </c>
      <c r="J954" s="74">
        <v>-1638.4</v>
      </c>
      <c r="K954" s="74">
        <v>26.75</v>
      </c>
      <c r="L954" s="74">
        <v>26.6</v>
      </c>
      <c r="M954" s="111"/>
      <c r="N954" s="74">
        <v>30.65</v>
      </c>
      <c r="O954" s="74">
        <v>25.95</v>
      </c>
      <c r="P954" s="74">
        <v>0</v>
      </c>
    </row>
    <row r="955" spans="1:16">
      <c r="A955" s="78">
        <v>0.63606481481464106</v>
      </c>
      <c r="B955" s="74">
        <v>23360</v>
      </c>
      <c r="C955" s="74">
        <v>41.65</v>
      </c>
      <c r="D955" s="111"/>
      <c r="E955" s="74">
        <v>35.47</v>
      </c>
      <c r="F955" s="74">
        <v>41.89</v>
      </c>
      <c r="G955" s="74">
        <v>374.8</v>
      </c>
      <c r="H955" s="74">
        <v>36.01</v>
      </c>
      <c r="I955" s="74">
        <v>34.54</v>
      </c>
      <c r="J955" s="74">
        <v>-1638.4</v>
      </c>
      <c r="K955" s="74">
        <v>26.75</v>
      </c>
      <c r="L955" s="74">
        <v>26.55</v>
      </c>
      <c r="M955" s="111"/>
      <c r="N955" s="74">
        <v>30.7</v>
      </c>
      <c r="O955" s="74">
        <v>26</v>
      </c>
      <c r="P955" s="74">
        <v>0</v>
      </c>
    </row>
    <row r="956" spans="1:16">
      <c r="A956" s="78">
        <v>0.636180555555381</v>
      </c>
      <c r="B956" s="74">
        <v>23370</v>
      </c>
      <c r="C956" s="74">
        <v>41.85</v>
      </c>
      <c r="D956" s="111"/>
      <c r="E956" s="74">
        <v>35.46</v>
      </c>
      <c r="F956" s="74">
        <v>41.87</v>
      </c>
      <c r="G956" s="74">
        <v>375.8</v>
      </c>
      <c r="H956" s="74">
        <v>36</v>
      </c>
      <c r="I956" s="74">
        <v>34.549999999999997</v>
      </c>
      <c r="J956" s="74">
        <v>-1638.4</v>
      </c>
      <c r="K956" s="74">
        <v>26.75</v>
      </c>
      <c r="L956" s="74">
        <v>26.6</v>
      </c>
      <c r="M956" s="111"/>
      <c r="N956" s="74">
        <v>30.65</v>
      </c>
      <c r="O956" s="74">
        <v>26</v>
      </c>
      <c r="P956" s="74">
        <v>0</v>
      </c>
    </row>
    <row r="957" spans="1:16">
      <c r="A957" s="78">
        <v>0.63629629629612205</v>
      </c>
      <c r="B957" s="74">
        <v>23380</v>
      </c>
      <c r="C957" s="74">
        <v>41.52</v>
      </c>
      <c r="D957" s="111"/>
      <c r="E957" s="74">
        <v>35.43</v>
      </c>
      <c r="F957" s="74">
        <v>41.94</v>
      </c>
      <c r="G957" s="74">
        <v>377.4</v>
      </c>
      <c r="H957" s="74">
        <v>35.99</v>
      </c>
      <c r="I957" s="74">
        <v>34.549999999999997</v>
      </c>
      <c r="J957" s="74">
        <v>-1638.4</v>
      </c>
      <c r="K957" s="74">
        <v>26.75</v>
      </c>
      <c r="L957" s="74">
        <v>26.55</v>
      </c>
      <c r="M957" s="111"/>
      <c r="N957" s="74">
        <v>30.65</v>
      </c>
      <c r="O957" s="74">
        <v>26</v>
      </c>
      <c r="P957" s="74">
        <v>0</v>
      </c>
    </row>
    <row r="958" spans="1:16">
      <c r="A958" s="78">
        <v>0.636412037036864</v>
      </c>
      <c r="B958" s="74">
        <v>23390</v>
      </c>
      <c r="C958" s="74">
        <v>41.57</v>
      </c>
      <c r="D958" s="111"/>
      <c r="E958" s="74">
        <v>35.42</v>
      </c>
      <c r="F958" s="74">
        <v>42.12</v>
      </c>
      <c r="G958" s="74">
        <v>377.1</v>
      </c>
      <c r="H958" s="74">
        <v>35.979999999999997</v>
      </c>
      <c r="I958" s="74">
        <v>34.57</v>
      </c>
      <c r="J958" s="74">
        <v>-1638.4</v>
      </c>
      <c r="K958" s="74">
        <v>26.75</v>
      </c>
      <c r="L958" s="74">
        <v>26.55</v>
      </c>
      <c r="M958" s="111"/>
      <c r="N958" s="74">
        <v>30.55</v>
      </c>
      <c r="O958" s="74">
        <v>26</v>
      </c>
      <c r="P958" s="74">
        <v>0</v>
      </c>
    </row>
    <row r="959" spans="1:16">
      <c r="A959" s="78">
        <v>0.63652777777760305</v>
      </c>
      <c r="B959" s="74">
        <v>23400</v>
      </c>
      <c r="C959" s="74">
        <v>41.62</v>
      </c>
      <c r="D959" s="111"/>
      <c r="E959" s="74">
        <v>35.39</v>
      </c>
      <c r="F959" s="74">
        <v>42.2</v>
      </c>
      <c r="G959" s="74">
        <v>376.9</v>
      </c>
      <c r="H959" s="74">
        <v>35.97</v>
      </c>
      <c r="I959" s="74">
        <v>34.549999999999997</v>
      </c>
      <c r="J959" s="74">
        <v>-1638.4</v>
      </c>
      <c r="K959" s="74">
        <v>26.7</v>
      </c>
      <c r="L959" s="74">
        <v>26.55</v>
      </c>
      <c r="M959" s="111"/>
      <c r="N959" s="74">
        <v>30.6</v>
      </c>
      <c r="O959" s="74">
        <v>25.95</v>
      </c>
      <c r="P959" s="74">
        <v>0</v>
      </c>
    </row>
    <row r="960" spans="1:16">
      <c r="A960" s="78">
        <v>0.636643518518345</v>
      </c>
      <c r="B960" s="74">
        <v>23410</v>
      </c>
      <c r="C960" s="74">
        <v>41.12</v>
      </c>
      <c r="D960" s="111"/>
      <c r="E960" s="74">
        <v>35.369999999999997</v>
      </c>
      <c r="F960" s="74">
        <v>42.15</v>
      </c>
      <c r="G960" s="74">
        <v>378.2</v>
      </c>
      <c r="H960" s="74">
        <v>35.97</v>
      </c>
      <c r="I960" s="74">
        <v>34.590000000000003</v>
      </c>
      <c r="J960" s="74">
        <v>-1638.4</v>
      </c>
      <c r="K960" s="74">
        <v>26.75</v>
      </c>
      <c r="L960" s="74">
        <v>26.55</v>
      </c>
      <c r="M960" s="111"/>
      <c r="N960" s="74">
        <v>30.6</v>
      </c>
      <c r="O960" s="74">
        <v>25.95</v>
      </c>
      <c r="P960" s="74">
        <v>0</v>
      </c>
    </row>
    <row r="961" spans="1:16">
      <c r="A961" s="78">
        <v>0.63675925925908505</v>
      </c>
      <c r="B961" s="74">
        <v>23420</v>
      </c>
      <c r="C961" s="74">
        <v>41.12</v>
      </c>
      <c r="D961" s="111"/>
      <c r="E961" s="74">
        <v>35.33</v>
      </c>
      <c r="F961" s="74">
        <v>42.39</v>
      </c>
      <c r="G961" s="74">
        <v>378</v>
      </c>
      <c r="H961" s="74">
        <v>35.99</v>
      </c>
      <c r="I961" s="74">
        <v>34.61</v>
      </c>
      <c r="J961" s="74">
        <v>-1638.4</v>
      </c>
      <c r="K961" s="74">
        <v>26.7</v>
      </c>
      <c r="L961" s="74">
        <v>26.55</v>
      </c>
      <c r="M961" s="111"/>
      <c r="N961" s="74">
        <v>30.7</v>
      </c>
      <c r="O961" s="74">
        <v>25.95</v>
      </c>
      <c r="P961" s="74">
        <v>0</v>
      </c>
    </row>
    <row r="962" spans="1:16">
      <c r="A962" s="78">
        <v>0.636874999999826</v>
      </c>
      <c r="B962" s="74">
        <v>23430</v>
      </c>
      <c r="C962" s="74">
        <v>41.33</v>
      </c>
      <c r="D962" s="111"/>
      <c r="E962" s="74">
        <v>35.31</v>
      </c>
      <c r="F962" s="74">
        <v>42.01</v>
      </c>
      <c r="G962" s="74">
        <v>378.1</v>
      </c>
      <c r="H962" s="74">
        <v>35.97</v>
      </c>
      <c r="I962" s="74">
        <v>34.630000000000003</v>
      </c>
      <c r="J962" s="74">
        <v>-1638.4</v>
      </c>
      <c r="K962" s="74">
        <v>26.75</v>
      </c>
      <c r="L962" s="74">
        <v>26.55</v>
      </c>
      <c r="M962" s="111"/>
      <c r="N962" s="74">
        <v>30.75</v>
      </c>
      <c r="O962" s="74">
        <v>26</v>
      </c>
      <c r="P962" s="74">
        <v>0</v>
      </c>
    </row>
    <row r="963" spans="1:16">
      <c r="A963" s="78">
        <v>0.63699074074056605</v>
      </c>
      <c r="B963" s="74">
        <v>23440</v>
      </c>
      <c r="C963" s="74">
        <v>41.26</v>
      </c>
      <c r="D963" s="111"/>
      <c r="E963" s="74">
        <v>35.299999999999997</v>
      </c>
      <c r="F963" s="74">
        <v>41.82</v>
      </c>
      <c r="G963" s="74">
        <v>377.7</v>
      </c>
      <c r="H963" s="74">
        <v>35.979999999999997</v>
      </c>
      <c r="I963" s="74">
        <v>34.619999999999997</v>
      </c>
      <c r="J963" s="74">
        <v>-1638.4</v>
      </c>
      <c r="K963" s="74">
        <v>26.8</v>
      </c>
      <c r="L963" s="74">
        <v>26.55</v>
      </c>
      <c r="M963" s="111"/>
      <c r="N963" s="74">
        <v>30.65</v>
      </c>
      <c r="O963" s="74">
        <v>26</v>
      </c>
      <c r="P963" s="74">
        <v>0</v>
      </c>
    </row>
    <row r="964" spans="1:16">
      <c r="A964" s="78">
        <v>0.637106481481307</v>
      </c>
      <c r="B964" s="74">
        <v>23450</v>
      </c>
      <c r="C964" s="74">
        <v>41.21</v>
      </c>
      <c r="D964" s="111"/>
      <c r="E964" s="74">
        <v>35.28</v>
      </c>
      <c r="F964" s="74">
        <v>42.01</v>
      </c>
      <c r="G964" s="74">
        <v>375.2</v>
      </c>
      <c r="H964" s="74">
        <v>35.979999999999997</v>
      </c>
      <c r="I964" s="74">
        <v>34.619999999999997</v>
      </c>
      <c r="J964" s="74">
        <v>-1638.4</v>
      </c>
      <c r="K964" s="74">
        <v>27</v>
      </c>
      <c r="L964" s="74">
        <v>26.55</v>
      </c>
      <c r="M964" s="111"/>
      <c r="N964" s="74">
        <v>30.55</v>
      </c>
      <c r="O964" s="74">
        <v>25.9</v>
      </c>
      <c r="P964" s="74">
        <v>0</v>
      </c>
    </row>
    <row r="965" spans="1:16">
      <c r="A965" s="78">
        <v>0.63722222222204705</v>
      </c>
      <c r="B965" s="74">
        <v>23460</v>
      </c>
      <c r="C965" s="74">
        <v>41.22</v>
      </c>
      <c r="D965" s="111"/>
      <c r="E965" s="74">
        <v>35.28</v>
      </c>
      <c r="F965" s="74">
        <v>42.01</v>
      </c>
      <c r="G965" s="74">
        <v>374.8</v>
      </c>
      <c r="H965" s="74">
        <v>35.99</v>
      </c>
      <c r="I965" s="74">
        <v>34.630000000000003</v>
      </c>
      <c r="J965" s="74">
        <v>-1638.4</v>
      </c>
      <c r="K965" s="74">
        <v>27.1</v>
      </c>
      <c r="L965" s="74">
        <v>26.55</v>
      </c>
      <c r="M965" s="111"/>
      <c r="N965" s="74">
        <v>30.5</v>
      </c>
      <c r="O965" s="74">
        <v>26</v>
      </c>
      <c r="P965" s="74">
        <v>0</v>
      </c>
    </row>
    <row r="966" spans="1:16">
      <c r="A966" s="78">
        <v>0.637337962962788</v>
      </c>
      <c r="B966" s="74">
        <v>23470</v>
      </c>
      <c r="C966" s="74">
        <v>40.9</v>
      </c>
      <c r="D966" s="111"/>
      <c r="E966" s="74">
        <v>35.25</v>
      </c>
      <c r="F966" s="74">
        <v>42.12</v>
      </c>
      <c r="G966" s="74">
        <v>375.2</v>
      </c>
      <c r="H966" s="74">
        <v>35.96</v>
      </c>
      <c r="I966" s="74">
        <v>34.630000000000003</v>
      </c>
      <c r="J966" s="74">
        <v>-166.5</v>
      </c>
      <c r="K966" s="74">
        <v>27.2</v>
      </c>
      <c r="L966" s="74">
        <v>26.55</v>
      </c>
      <c r="M966" s="111"/>
      <c r="N966" s="74">
        <v>30.5</v>
      </c>
      <c r="O966" s="74">
        <v>25.9</v>
      </c>
      <c r="P966" s="74">
        <v>0</v>
      </c>
    </row>
    <row r="967" spans="1:16">
      <c r="A967" s="78">
        <v>0.63745370370352905</v>
      </c>
      <c r="B967" s="74">
        <v>23480</v>
      </c>
      <c r="C967" s="74">
        <v>41.08</v>
      </c>
      <c r="D967" s="111"/>
      <c r="E967" s="74">
        <v>35.24</v>
      </c>
      <c r="F967" s="74">
        <v>42.27</v>
      </c>
      <c r="G967" s="74">
        <v>377.2</v>
      </c>
      <c r="H967" s="74">
        <v>35.979999999999997</v>
      </c>
      <c r="I967" s="74">
        <v>34.659999999999997</v>
      </c>
      <c r="J967" s="74">
        <v>-1638.4</v>
      </c>
      <c r="K967" s="74">
        <v>27.25</v>
      </c>
      <c r="L967" s="74">
        <v>26.55</v>
      </c>
      <c r="M967" s="111"/>
      <c r="N967" s="74">
        <v>30.6</v>
      </c>
      <c r="O967" s="74">
        <v>25.65</v>
      </c>
      <c r="P967" s="74">
        <v>0</v>
      </c>
    </row>
    <row r="968" spans="1:16">
      <c r="A968" s="78">
        <v>0.637569444444269</v>
      </c>
      <c r="B968" s="74">
        <v>23490</v>
      </c>
      <c r="C968" s="74">
        <v>40.880000000000003</v>
      </c>
      <c r="D968" s="111"/>
      <c r="E968" s="74">
        <v>35.229999999999997</v>
      </c>
      <c r="F968" s="74">
        <v>42.03</v>
      </c>
      <c r="G968" s="74">
        <v>377.5</v>
      </c>
      <c r="H968" s="74">
        <v>36.020000000000003</v>
      </c>
      <c r="I968" s="74">
        <v>34.64</v>
      </c>
      <c r="J968" s="74">
        <v>-1638.4</v>
      </c>
      <c r="K968" s="74">
        <v>27.3</v>
      </c>
      <c r="L968" s="74">
        <v>26.55</v>
      </c>
      <c r="M968" s="111"/>
      <c r="N968" s="74">
        <v>30.8</v>
      </c>
      <c r="O968" s="74">
        <v>25.55</v>
      </c>
      <c r="P968" s="74">
        <v>0</v>
      </c>
    </row>
    <row r="969" spans="1:16">
      <c r="A969" s="78">
        <v>0.63768518518501005</v>
      </c>
      <c r="B969" s="74">
        <v>23500</v>
      </c>
      <c r="C969" s="74">
        <v>40.950000000000003</v>
      </c>
      <c r="D969" s="111"/>
      <c r="E969" s="74">
        <v>35.19</v>
      </c>
      <c r="F969" s="74">
        <v>42.02</v>
      </c>
      <c r="G969" s="74">
        <v>378.5</v>
      </c>
      <c r="H969" s="74">
        <v>36.03</v>
      </c>
      <c r="I969" s="74">
        <v>34.61</v>
      </c>
      <c r="J969" s="74">
        <v>-1638.4</v>
      </c>
      <c r="K969" s="74">
        <v>27.4</v>
      </c>
      <c r="L969" s="74">
        <v>26.55</v>
      </c>
      <c r="M969" s="111"/>
      <c r="N969" s="74">
        <v>30.75</v>
      </c>
      <c r="O969" s="74">
        <v>25.65</v>
      </c>
      <c r="P969" s="74">
        <v>0</v>
      </c>
    </row>
    <row r="970" spans="1:16">
      <c r="A970" s="78">
        <v>0.63780092592575199</v>
      </c>
      <c r="B970" s="74">
        <v>23510</v>
      </c>
      <c r="C970" s="74">
        <v>41.02</v>
      </c>
      <c r="D970" s="111"/>
      <c r="E970" s="74">
        <v>35.19</v>
      </c>
      <c r="F970" s="74">
        <v>42.01</v>
      </c>
      <c r="G970" s="74">
        <v>378.9</v>
      </c>
      <c r="H970" s="74">
        <v>36.049999999999997</v>
      </c>
      <c r="I970" s="74">
        <v>34.630000000000003</v>
      </c>
      <c r="J970" s="74">
        <v>-1638.4</v>
      </c>
      <c r="K970" s="74">
        <v>27.45</v>
      </c>
      <c r="L970" s="74">
        <v>26.55</v>
      </c>
      <c r="M970" s="111"/>
      <c r="N970" s="74">
        <v>30.75</v>
      </c>
      <c r="O970" s="74">
        <v>25.5</v>
      </c>
      <c r="P970" s="74">
        <v>0</v>
      </c>
    </row>
    <row r="971" spans="1:16">
      <c r="A971" s="78">
        <v>0.63791666666649105</v>
      </c>
      <c r="B971" s="74">
        <v>23520</v>
      </c>
      <c r="C971" s="74">
        <v>40.83</v>
      </c>
      <c r="D971" s="111"/>
      <c r="E971" s="74">
        <v>35.14</v>
      </c>
      <c r="F971" s="74">
        <v>42.16</v>
      </c>
      <c r="G971" s="74">
        <v>380.1</v>
      </c>
      <c r="H971" s="74">
        <v>36.03</v>
      </c>
      <c r="I971" s="74">
        <v>34.619999999999997</v>
      </c>
      <c r="J971" s="74">
        <v>-1638.4</v>
      </c>
      <c r="K971" s="74">
        <v>27.45</v>
      </c>
      <c r="L971" s="74">
        <v>26.55</v>
      </c>
      <c r="M971" s="111"/>
      <c r="N971" s="74">
        <v>30.55</v>
      </c>
      <c r="O971" s="74">
        <v>25.6</v>
      </c>
      <c r="P971" s="74">
        <v>0</v>
      </c>
    </row>
    <row r="972" spans="1:16">
      <c r="A972" s="78">
        <v>0.63803240740723299</v>
      </c>
      <c r="B972" s="74">
        <v>23530</v>
      </c>
      <c r="C972" s="74">
        <v>40.840000000000003</v>
      </c>
      <c r="D972" s="111"/>
      <c r="E972" s="74">
        <v>35.15</v>
      </c>
      <c r="F972" s="74">
        <v>42.22</v>
      </c>
      <c r="G972" s="74">
        <v>375.8</v>
      </c>
      <c r="H972" s="74">
        <v>36.03</v>
      </c>
      <c r="I972" s="74">
        <v>34.61</v>
      </c>
      <c r="J972" s="74">
        <v>-1638.4</v>
      </c>
      <c r="K972" s="74">
        <v>27.45</v>
      </c>
      <c r="L972" s="74">
        <v>26.55</v>
      </c>
      <c r="M972" s="111"/>
      <c r="N972" s="74">
        <v>30.7</v>
      </c>
      <c r="O972" s="74">
        <v>25.75</v>
      </c>
      <c r="P972" s="74">
        <v>0</v>
      </c>
    </row>
    <row r="973" spans="1:16">
      <c r="A973" s="78">
        <v>0.63814814814797305</v>
      </c>
      <c r="B973" s="74">
        <v>23540</v>
      </c>
      <c r="C973" s="74">
        <v>40.729999999999997</v>
      </c>
      <c r="D973" s="111"/>
      <c r="E973" s="74">
        <v>35.130000000000003</v>
      </c>
      <c r="F973" s="74">
        <v>42.23</v>
      </c>
      <c r="G973" s="74">
        <v>379.4</v>
      </c>
      <c r="H973" s="74">
        <v>36.06</v>
      </c>
      <c r="I973" s="74">
        <v>34.619999999999997</v>
      </c>
      <c r="J973" s="74">
        <v>-1638.4</v>
      </c>
      <c r="K973" s="74">
        <v>27.5</v>
      </c>
      <c r="L973" s="74">
        <v>26.55</v>
      </c>
      <c r="M973" s="111"/>
      <c r="N973" s="74">
        <v>30.65</v>
      </c>
      <c r="O973" s="74">
        <v>25.6</v>
      </c>
      <c r="P973" s="74">
        <v>0</v>
      </c>
    </row>
    <row r="974" spans="1:16">
      <c r="A974" s="78">
        <v>0.63826388888871399</v>
      </c>
      <c r="B974" s="74">
        <v>23550</v>
      </c>
      <c r="C974" s="74">
        <v>40.68</v>
      </c>
      <c r="D974" s="111"/>
      <c r="E974" s="74">
        <v>35.1</v>
      </c>
      <c r="F974" s="74">
        <v>41.89</v>
      </c>
      <c r="G974" s="74">
        <v>379.8</v>
      </c>
      <c r="H974" s="74">
        <v>36.06</v>
      </c>
      <c r="I974" s="74">
        <v>34.590000000000003</v>
      </c>
      <c r="J974" s="74">
        <v>-242</v>
      </c>
      <c r="K974" s="74">
        <v>27.5</v>
      </c>
      <c r="L974" s="74">
        <v>26.55</v>
      </c>
      <c r="M974" s="111"/>
      <c r="N974" s="74">
        <v>30.65</v>
      </c>
      <c r="O974" s="74">
        <v>25.55</v>
      </c>
      <c r="P974" s="74">
        <v>0</v>
      </c>
    </row>
    <row r="975" spans="1:16">
      <c r="A975" s="78">
        <v>0.63837962962945405</v>
      </c>
      <c r="B975" s="74">
        <v>23560</v>
      </c>
      <c r="C975" s="74">
        <v>40.54</v>
      </c>
      <c r="D975" s="111"/>
      <c r="E975" s="74">
        <v>35.08</v>
      </c>
      <c r="F975" s="74">
        <v>42.03</v>
      </c>
      <c r="G975" s="74">
        <v>379.1</v>
      </c>
      <c r="H975" s="74">
        <v>36.04</v>
      </c>
      <c r="I975" s="74">
        <v>34.590000000000003</v>
      </c>
      <c r="J975" s="74">
        <v>-1638.4</v>
      </c>
      <c r="K975" s="74">
        <v>27.6</v>
      </c>
      <c r="L975" s="74">
        <v>26.55</v>
      </c>
      <c r="M975" s="111"/>
      <c r="N975" s="74">
        <v>30.7</v>
      </c>
      <c r="O975" s="74">
        <v>25.6</v>
      </c>
      <c r="P975" s="74">
        <v>0</v>
      </c>
    </row>
    <row r="976" spans="1:16">
      <c r="A976" s="78">
        <v>0.63849537037019499</v>
      </c>
      <c r="B976" s="74">
        <v>23570</v>
      </c>
      <c r="C976" s="74">
        <v>40.68</v>
      </c>
      <c r="D976" s="111"/>
      <c r="E976" s="74">
        <v>35.04</v>
      </c>
      <c r="F976" s="74">
        <v>41.84</v>
      </c>
      <c r="G976" s="74">
        <v>377.8</v>
      </c>
      <c r="H976" s="74">
        <v>36.07</v>
      </c>
      <c r="I976" s="74">
        <v>34.590000000000003</v>
      </c>
      <c r="J976" s="74">
        <v>-1638.4</v>
      </c>
      <c r="K976" s="74">
        <v>27.6</v>
      </c>
      <c r="L976" s="74">
        <v>26.55</v>
      </c>
      <c r="M976" s="111"/>
      <c r="N976" s="74">
        <v>30.7</v>
      </c>
      <c r="O976" s="74">
        <v>25.7</v>
      </c>
      <c r="P976" s="74">
        <v>0</v>
      </c>
    </row>
    <row r="977" spans="1:16">
      <c r="A977" s="78">
        <v>0.63861111111093505</v>
      </c>
      <c r="B977" s="74">
        <v>23580</v>
      </c>
      <c r="C977" s="74">
        <v>40.549999999999997</v>
      </c>
      <c r="D977" s="111"/>
      <c r="E977" s="74">
        <v>35.03</v>
      </c>
      <c r="F977" s="74">
        <v>42.11</v>
      </c>
      <c r="G977" s="74">
        <v>379.5</v>
      </c>
      <c r="H977" s="74">
        <v>36.049999999999997</v>
      </c>
      <c r="I977" s="74">
        <v>34.61</v>
      </c>
      <c r="J977" s="74">
        <v>-1638.4</v>
      </c>
      <c r="K977" s="74">
        <v>27.6</v>
      </c>
      <c r="L977" s="74">
        <v>26.55</v>
      </c>
      <c r="M977" s="111"/>
      <c r="N977" s="74">
        <v>30.7</v>
      </c>
      <c r="O977" s="74">
        <v>25.75</v>
      </c>
      <c r="P977" s="74">
        <v>0</v>
      </c>
    </row>
    <row r="978" spans="1:16">
      <c r="A978" s="78">
        <v>0.63872685185167599</v>
      </c>
      <c r="B978" s="74">
        <v>23590</v>
      </c>
      <c r="C978" s="74">
        <v>40.549999999999997</v>
      </c>
      <c r="D978" s="111"/>
      <c r="E978" s="74">
        <v>35.01</v>
      </c>
      <c r="F978" s="74">
        <v>42.09</v>
      </c>
      <c r="G978" s="74">
        <v>378.8</v>
      </c>
      <c r="H978" s="74">
        <v>36.03</v>
      </c>
      <c r="I978" s="74">
        <v>34.61</v>
      </c>
      <c r="J978" s="74">
        <v>-1638.4</v>
      </c>
      <c r="K978" s="74">
        <v>27.65</v>
      </c>
      <c r="L978" s="74">
        <v>26.55</v>
      </c>
      <c r="M978" s="111"/>
      <c r="N978" s="74">
        <v>30.55</v>
      </c>
      <c r="O978" s="74">
        <v>25.8</v>
      </c>
      <c r="P978" s="74">
        <v>0</v>
      </c>
    </row>
    <row r="979" spans="1:16">
      <c r="A979" s="78">
        <v>0.63884259259241705</v>
      </c>
      <c r="B979" s="74">
        <v>23600</v>
      </c>
      <c r="C979" s="74">
        <v>40.619999999999997</v>
      </c>
      <c r="D979" s="111"/>
      <c r="E979" s="74">
        <v>35</v>
      </c>
      <c r="F979" s="74">
        <v>42.07</v>
      </c>
      <c r="G979" s="74">
        <v>378.5</v>
      </c>
      <c r="H979" s="74">
        <v>35.99</v>
      </c>
      <c r="I979" s="74">
        <v>34.6</v>
      </c>
      <c r="J979" s="74">
        <v>-1638.4</v>
      </c>
      <c r="K979" s="74">
        <v>27.65</v>
      </c>
      <c r="L979" s="74">
        <v>26.55</v>
      </c>
      <c r="M979" s="111"/>
      <c r="N979" s="74">
        <v>30.4</v>
      </c>
      <c r="O979" s="74">
        <v>25.75</v>
      </c>
      <c r="P979" s="74">
        <v>0</v>
      </c>
    </row>
    <row r="980" spans="1:16">
      <c r="A980" s="78">
        <v>0.63895833333315699</v>
      </c>
      <c r="B980" s="74">
        <v>23610</v>
      </c>
      <c r="C980" s="74">
        <v>40.47</v>
      </c>
      <c r="D980" s="111"/>
      <c r="E980" s="74">
        <v>34.97</v>
      </c>
      <c r="F980" s="74">
        <v>42.25</v>
      </c>
      <c r="G980" s="74">
        <v>380.7</v>
      </c>
      <c r="H980" s="74">
        <v>35.97</v>
      </c>
      <c r="I980" s="74">
        <v>34.61</v>
      </c>
      <c r="J980" s="74">
        <v>-217</v>
      </c>
      <c r="K980" s="74">
        <v>27.7</v>
      </c>
      <c r="L980" s="74">
        <v>26.55</v>
      </c>
      <c r="M980" s="111"/>
      <c r="N980" s="74">
        <v>30.65</v>
      </c>
      <c r="O980" s="74">
        <v>25.4</v>
      </c>
      <c r="P980" s="74">
        <v>0</v>
      </c>
    </row>
    <row r="981" spans="1:16">
      <c r="A981" s="78">
        <v>0.63907407407389805</v>
      </c>
      <c r="B981" s="74">
        <v>23620</v>
      </c>
      <c r="C981" s="74">
        <v>40.479999999999997</v>
      </c>
      <c r="D981" s="111"/>
      <c r="E981" s="74">
        <v>34.97</v>
      </c>
      <c r="F981" s="74">
        <v>42.03</v>
      </c>
      <c r="G981" s="74">
        <v>380.8</v>
      </c>
      <c r="H981" s="74">
        <v>36.01</v>
      </c>
      <c r="I981" s="74">
        <v>34.590000000000003</v>
      </c>
      <c r="J981" s="74">
        <v>-1638.4</v>
      </c>
      <c r="K981" s="74">
        <v>27.7</v>
      </c>
      <c r="L981" s="74">
        <v>26.55</v>
      </c>
      <c r="M981" s="111"/>
      <c r="N981" s="74">
        <v>30.65</v>
      </c>
      <c r="O981" s="74">
        <v>25.5</v>
      </c>
      <c r="P981" s="74">
        <v>0</v>
      </c>
    </row>
    <row r="982" spans="1:16">
      <c r="A982" s="78">
        <v>0.63918981481463999</v>
      </c>
      <c r="B982" s="74">
        <v>23630</v>
      </c>
      <c r="C982" s="74">
        <v>40.340000000000003</v>
      </c>
      <c r="D982" s="111"/>
      <c r="E982" s="74">
        <v>34.94</v>
      </c>
      <c r="F982" s="74">
        <v>42.17</v>
      </c>
      <c r="G982" s="74">
        <v>381.6</v>
      </c>
      <c r="H982" s="74">
        <v>36</v>
      </c>
      <c r="I982" s="74">
        <v>34.590000000000003</v>
      </c>
      <c r="J982" s="74">
        <v>-1638.4</v>
      </c>
      <c r="K982" s="74">
        <v>27.7</v>
      </c>
      <c r="L982" s="74">
        <v>26.55</v>
      </c>
      <c r="M982" s="111"/>
      <c r="N982" s="74">
        <v>30.7</v>
      </c>
      <c r="O982" s="74">
        <v>25.5</v>
      </c>
      <c r="P982" s="74">
        <v>0</v>
      </c>
    </row>
    <row r="983" spans="1:16">
      <c r="A983" s="78">
        <v>0.63930555555537905</v>
      </c>
      <c r="B983" s="74">
        <v>23640</v>
      </c>
      <c r="C983" s="74">
        <v>40.44</v>
      </c>
      <c r="D983" s="111"/>
      <c r="E983" s="74">
        <v>34.94</v>
      </c>
      <c r="F983" s="74">
        <v>42.03</v>
      </c>
      <c r="G983" s="74">
        <v>381.4</v>
      </c>
      <c r="H983" s="74">
        <v>36</v>
      </c>
      <c r="I983" s="74">
        <v>34.549999999999997</v>
      </c>
      <c r="J983" s="74">
        <v>-1638.4</v>
      </c>
      <c r="K983" s="74">
        <v>27.7</v>
      </c>
      <c r="L983" s="74">
        <v>26.55</v>
      </c>
      <c r="M983" s="111"/>
      <c r="N983" s="74">
        <v>30.65</v>
      </c>
      <c r="O983" s="74">
        <v>25.45</v>
      </c>
      <c r="P983" s="74">
        <v>0</v>
      </c>
    </row>
    <row r="984" spans="1:16">
      <c r="A984" s="78">
        <v>0.63942129629612099</v>
      </c>
      <c r="B984" s="74">
        <v>23650</v>
      </c>
      <c r="C984" s="74">
        <v>40.4</v>
      </c>
      <c r="D984" s="111"/>
      <c r="E984" s="74">
        <v>34.92</v>
      </c>
      <c r="F984" s="74">
        <v>42.03</v>
      </c>
      <c r="G984" s="74">
        <v>382.6</v>
      </c>
      <c r="H984" s="74">
        <v>36.03</v>
      </c>
      <c r="I984" s="74">
        <v>34.53</v>
      </c>
      <c r="J984" s="74">
        <v>-193.4</v>
      </c>
      <c r="K984" s="74">
        <v>27.75</v>
      </c>
      <c r="L984" s="74">
        <v>26.55</v>
      </c>
      <c r="M984" s="111"/>
      <c r="N984" s="74">
        <v>30.75</v>
      </c>
      <c r="O984" s="74">
        <v>25.45</v>
      </c>
      <c r="P984" s="74">
        <v>0</v>
      </c>
    </row>
    <row r="985" spans="1:16">
      <c r="A985" s="78">
        <v>0.63953703703686104</v>
      </c>
      <c r="B985" s="74">
        <v>23660</v>
      </c>
      <c r="C985" s="74">
        <v>40.33</v>
      </c>
      <c r="D985" s="111"/>
      <c r="E985" s="74">
        <v>34.909999999999997</v>
      </c>
      <c r="F985" s="74">
        <v>41.97</v>
      </c>
      <c r="G985" s="74">
        <v>382.2</v>
      </c>
      <c r="H985" s="74">
        <v>36.04</v>
      </c>
      <c r="I985" s="74">
        <v>34.54</v>
      </c>
      <c r="J985" s="74">
        <v>-205.65</v>
      </c>
      <c r="K985" s="74">
        <v>27.8</v>
      </c>
      <c r="L985" s="74">
        <v>26.55</v>
      </c>
      <c r="M985" s="111"/>
      <c r="N985" s="74">
        <v>30.75</v>
      </c>
      <c r="O985" s="74">
        <v>25.45</v>
      </c>
      <c r="P985" s="74">
        <v>0</v>
      </c>
    </row>
    <row r="986" spans="1:16">
      <c r="A986" s="78">
        <v>0.63965277777760199</v>
      </c>
      <c r="B986" s="74">
        <v>23670</v>
      </c>
      <c r="C986" s="74">
        <v>40.25</v>
      </c>
      <c r="D986" s="111"/>
      <c r="E986" s="74">
        <v>34.89</v>
      </c>
      <c r="F986" s="74">
        <v>41.97</v>
      </c>
      <c r="G986" s="74">
        <v>379.1</v>
      </c>
      <c r="H986" s="74">
        <v>36.04</v>
      </c>
      <c r="I986" s="74">
        <v>34.549999999999997</v>
      </c>
      <c r="J986" s="74">
        <v>-212.3</v>
      </c>
      <c r="K986" s="74">
        <v>27.75</v>
      </c>
      <c r="L986" s="74">
        <v>26.55</v>
      </c>
      <c r="M986" s="111"/>
      <c r="N986" s="74">
        <v>30.7</v>
      </c>
      <c r="O986" s="74">
        <v>25.4</v>
      </c>
      <c r="P986" s="74">
        <v>0</v>
      </c>
    </row>
    <row r="987" spans="1:16">
      <c r="A987" s="78">
        <v>0.63976851851834204</v>
      </c>
      <c r="B987" s="74">
        <v>23680</v>
      </c>
      <c r="C987" s="74">
        <v>40.229999999999997</v>
      </c>
      <c r="D987" s="111"/>
      <c r="E987" s="74">
        <v>34.869999999999997</v>
      </c>
      <c r="F987" s="74">
        <v>41.96</v>
      </c>
      <c r="G987" s="74">
        <v>379.5</v>
      </c>
      <c r="H987" s="74">
        <v>36.049999999999997</v>
      </c>
      <c r="I987" s="74">
        <v>34.520000000000003</v>
      </c>
      <c r="J987" s="74">
        <v>-1638.4</v>
      </c>
      <c r="K987" s="74">
        <v>27.75</v>
      </c>
      <c r="L987" s="74">
        <v>26.55</v>
      </c>
      <c r="M987" s="111"/>
      <c r="N987" s="74">
        <v>30.65</v>
      </c>
      <c r="O987" s="74">
        <v>25.45</v>
      </c>
      <c r="P987" s="74">
        <v>0</v>
      </c>
    </row>
    <row r="988" spans="1:16">
      <c r="A988" s="78">
        <v>0.63988425925908299</v>
      </c>
      <c r="B988" s="74">
        <v>23690</v>
      </c>
      <c r="C988" s="74">
        <v>40.229999999999997</v>
      </c>
      <c r="D988" s="111"/>
      <c r="E988" s="74">
        <v>34.83</v>
      </c>
      <c r="F988" s="74">
        <v>41.96</v>
      </c>
      <c r="G988" s="74">
        <v>381.3</v>
      </c>
      <c r="H988" s="74">
        <v>36.03</v>
      </c>
      <c r="I988" s="74">
        <v>34.53</v>
      </c>
      <c r="J988" s="74">
        <v>-173.8</v>
      </c>
      <c r="K988" s="74">
        <v>27.8</v>
      </c>
      <c r="L988" s="74">
        <v>26.55</v>
      </c>
      <c r="M988" s="111"/>
      <c r="N988" s="74">
        <v>30.8</v>
      </c>
      <c r="O988" s="74">
        <v>25.6</v>
      </c>
      <c r="P988" s="74">
        <v>0</v>
      </c>
    </row>
    <row r="989" spans="1:16">
      <c r="A989" s="78">
        <v>0.63999999999982304</v>
      </c>
      <c r="B989" s="74">
        <v>23700</v>
      </c>
      <c r="C989" s="74">
        <v>40.4</v>
      </c>
      <c r="D989" s="111"/>
      <c r="E989" s="74">
        <v>34.82</v>
      </c>
      <c r="F989" s="74">
        <v>41.88</v>
      </c>
      <c r="G989" s="74">
        <v>381.6</v>
      </c>
      <c r="H989" s="74">
        <v>35.9</v>
      </c>
      <c r="I989" s="74">
        <v>34.479999999999997</v>
      </c>
      <c r="J989" s="74">
        <v>-1638.4</v>
      </c>
      <c r="K989" s="74">
        <v>27.8</v>
      </c>
      <c r="L989" s="74">
        <v>26.55</v>
      </c>
      <c r="M989" s="111"/>
      <c r="N989" s="74">
        <v>30.35</v>
      </c>
      <c r="O989" s="74">
        <v>25.85</v>
      </c>
      <c r="P989" s="74">
        <v>0</v>
      </c>
    </row>
    <row r="990" spans="1:16">
      <c r="A990" s="78">
        <v>0.64011574074056399</v>
      </c>
      <c r="B990" s="74">
        <v>23710</v>
      </c>
      <c r="C990" s="74">
        <v>40.28</v>
      </c>
      <c r="D990" s="111"/>
      <c r="E990" s="74">
        <v>34.81</v>
      </c>
      <c r="F990" s="74">
        <v>41.91</v>
      </c>
      <c r="G990" s="74">
        <v>381.7</v>
      </c>
      <c r="H990" s="74">
        <v>35.950000000000003</v>
      </c>
      <c r="I990" s="74">
        <v>34.47</v>
      </c>
      <c r="J990" s="74">
        <v>-1638.4</v>
      </c>
      <c r="K990" s="74">
        <v>27.75</v>
      </c>
      <c r="L990" s="74">
        <v>26.55</v>
      </c>
      <c r="M990" s="111"/>
      <c r="N990" s="74">
        <v>30.55</v>
      </c>
      <c r="O990" s="74">
        <v>25.8</v>
      </c>
      <c r="P990" s="74">
        <v>0</v>
      </c>
    </row>
    <row r="991" spans="1:16">
      <c r="A991" s="78">
        <v>0.64023148148130404</v>
      </c>
      <c r="B991" s="74">
        <v>23720</v>
      </c>
      <c r="C991" s="74">
        <v>40.119999999999997</v>
      </c>
      <c r="D991" s="111"/>
      <c r="E991" s="74">
        <v>34.799999999999997</v>
      </c>
      <c r="F991" s="74">
        <v>41.86</v>
      </c>
      <c r="G991" s="74">
        <v>381.6</v>
      </c>
      <c r="H991" s="74">
        <v>35.97</v>
      </c>
      <c r="I991" s="74">
        <v>34.46</v>
      </c>
      <c r="J991" s="74">
        <v>-223.3</v>
      </c>
      <c r="K991" s="74">
        <v>27.7</v>
      </c>
      <c r="L991" s="74">
        <v>26.55</v>
      </c>
      <c r="M991" s="111"/>
      <c r="N991" s="74">
        <v>30.55</v>
      </c>
      <c r="O991" s="74">
        <v>25.8</v>
      </c>
      <c r="P991" s="74">
        <v>0</v>
      </c>
    </row>
    <row r="992" spans="1:16">
      <c r="A992" s="78">
        <v>0.64034722222204499</v>
      </c>
      <c r="B992" s="74">
        <v>23730</v>
      </c>
      <c r="C992" s="74">
        <v>40.1</v>
      </c>
      <c r="D992" s="111"/>
      <c r="E992" s="74">
        <v>34.79</v>
      </c>
      <c r="F992" s="74">
        <v>41.96</v>
      </c>
      <c r="G992" s="74">
        <v>380.5</v>
      </c>
      <c r="H992" s="74">
        <v>35.94</v>
      </c>
      <c r="I992" s="74">
        <v>34.479999999999997</v>
      </c>
      <c r="J992" s="74">
        <v>-192.9</v>
      </c>
      <c r="K992" s="74">
        <v>27.7</v>
      </c>
      <c r="L992" s="74">
        <v>26.55</v>
      </c>
      <c r="M992" s="111"/>
      <c r="N992" s="74">
        <v>30.55</v>
      </c>
      <c r="O992" s="74">
        <v>25.65</v>
      </c>
      <c r="P992" s="74">
        <v>0</v>
      </c>
    </row>
    <row r="993" spans="1:16">
      <c r="A993" s="78">
        <v>0.64046296296278604</v>
      </c>
      <c r="B993" s="74">
        <v>23740</v>
      </c>
      <c r="C993" s="74">
        <v>40.07</v>
      </c>
      <c r="D993" s="111"/>
      <c r="E993" s="74">
        <v>34.76</v>
      </c>
      <c r="F993" s="74">
        <v>41.99</v>
      </c>
      <c r="G993" s="74">
        <v>379.4</v>
      </c>
      <c r="H993" s="74">
        <v>35.92</v>
      </c>
      <c r="I993" s="74">
        <v>34.479999999999997</v>
      </c>
      <c r="J993" s="74">
        <v>-221</v>
      </c>
      <c r="K993" s="74">
        <v>27.65</v>
      </c>
      <c r="L993" s="74">
        <v>26.55</v>
      </c>
      <c r="M993" s="111"/>
      <c r="N993" s="74">
        <v>30.45</v>
      </c>
      <c r="O993" s="74">
        <v>25.6</v>
      </c>
      <c r="P993" s="74">
        <v>0</v>
      </c>
    </row>
    <row r="994" spans="1:16">
      <c r="A994" s="78">
        <v>0.64057870370352599</v>
      </c>
      <c r="B994" s="74">
        <v>23750</v>
      </c>
      <c r="C994" s="74">
        <v>40.22</v>
      </c>
      <c r="D994" s="111"/>
      <c r="E994" s="74">
        <v>34.75</v>
      </c>
      <c r="F994" s="74">
        <v>42</v>
      </c>
      <c r="G994" s="74">
        <v>378.5</v>
      </c>
      <c r="H994" s="74">
        <v>35.92</v>
      </c>
      <c r="I994" s="74">
        <v>34.47</v>
      </c>
      <c r="J994" s="74">
        <v>-1638.4</v>
      </c>
      <c r="K994" s="74">
        <v>27.65</v>
      </c>
      <c r="L994" s="74">
        <v>26.55</v>
      </c>
      <c r="M994" s="111"/>
      <c r="N994" s="74">
        <v>30.5</v>
      </c>
      <c r="O994" s="74">
        <v>25.65</v>
      </c>
      <c r="P994" s="74">
        <v>0</v>
      </c>
    </row>
    <row r="995" spans="1:16">
      <c r="A995" s="78">
        <v>0.64069444444426704</v>
      </c>
      <c r="B995" s="74">
        <v>23760</v>
      </c>
      <c r="C995" s="74">
        <v>40.24</v>
      </c>
      <c r="D995" s="111"/>
      <c r="E995" s="74">
        <v>34.74</v>
      </c>
      <c r="F995" s="74">
        <v>42.03</v>
      </c>
      <c r="G995" s="74">
        <v>382.5</v>
      </c>
      <c r="H995" s="74">
        <v>35.92</v>
      </c>
      <c r="I995" s="74">
        <v>34.5</v>
      </c>
      <c r="J995" s="74">
        <v>-224.9</v>
      </c>
      <c r="K995" s="74">
        <v>27.8</v>
      </c>
      <c r="L995" s="74">
        <v>26.55</v>
      </c>
      <c r="M995" s="111"/>
      <c r="N995" s="74">
        <v>30.5</v>
      </c>
      <c r="O995" s="74">
        <v>25.6</v>
      </c>
      <c r="P995" s="74">
        <v>0</v>
      </c>
    </row>
    <row r="996" spans="1:16">
      <c r="A996" s="78">
        <v>0.64081018518500898</v>
      </c>
      <c r="B996" s="74">
        <v>23770</v>
      </c>
      <c r="C996" s="74">
        <v>40.03</v>
      </c>
      <c r="D996" s="111"/>
      <c r="E996" s="74">
        <v>34.72</v>
      </c>
      <c r="F996" s="74">
        <v>42.02</v>
      </c>
      <c r="G996" s="74">
        <v>381.4</v>
      </c>
      <c r="H996" s="74">
        <v>35.9</v>
      </c>
      <c r="I996" s="74">
        <v>34.51</v>
      </c>
      <c r="J996" s="74">
        <v>-1638.4</v>
      </c>
      <c r="K996" s="74">
        <v>27.75</v>
      </c>
      <c r="L996" s="74">
        <v>26.55</v>
      </c>
      <c r="M996" s="111"/>
      <c r="N996" s="74">
        <v>30.45</v>
      </c>
      <c r="O996" s="74">
        <v>25.6</v>
      </c>
      <c r="P996" s="74">
        <v>0</v>
      </c>
    </row>
    <row r="997" spans="1:16">
      <c r="A997" s="78">
        <v>0.64092592592574804</v>
      </c>
      <c r="B997" s="74">
        <v>23780</v>
      </c>
      <c r="C997" s="74">
        <v>40.01</v>
      </c>
      <c r="D997" s="111"/>
      <c r="E997" s="74">
        <v>34.700000000000003</v>
      </c>
      <c r="F997" s="74">
        <v>42.21</v>
      </c>
      <c r="G997" s="74">
        <v>379.8</v>
      </c>
      <c r="H997" s="74">
        <v>35.9</v>
      </c>
      <c r="I997" s="74">
        <v>34.51</v>
      </c>
      <c r="J997" s="74">
        <v>-1638.4</v>
      </c>
      <c r="K997" s="74">
        <v>27.75</v>
      </c>
      <c r="L997" s="74">
        <v>26.55</v>
      </c>
      <c r="M997" s="111"/>
      <c r="N997" s="74">
        <v>30.45</v>
      </c>
      <c r="O997" s="74">
        <v>25.65</v>
      </c>
      <c r="P997" s="74">
        <v>0</v>
      </c>
    </row>
    <row r="998" spans="1:16">
      <c r="A998" s="78">
        <v>0.64104166666648998</v>
      </c>
      <c r="B998" s="74">
        <v>23790</v>
      </c>
      <c r="C998" s="74">
        <v>39.79</v>
      </c>
      <c r="D998" s="111"/>
      <c r="E998" s="74">
        <v>34.67</v>
      </c>
      <c r="F998" s="74">
        <v>42.11</v>
      </c>
      <c r="G998" s="74">
        <v>378.8</v>
      </c>
      <c r="H998" s="74">
        <v>35.9</v>
      </c>
      <c r="I998" s="74">
        <v>34.5</v>
      </c>
      <c r="J998" s="74">
        <v>-1638.4</v>
      </c>
      <c r="K998" s="74">
        <v>27.7</v>
      </c>
      <c r="L998" s="74">
        <v>26.55</v>
      </c>
      <c r="M998" s="111"/>
      <c r="N998" s="74">
        <v>30.5</v>
      </c>
      <c r="O998" s="74">
        <v>25.7</v>
      </c>
      <c r="P998" s="74">
        <v>0</v>
      </c>
    </row>
    <row r="999" spans="1:16">
      <c r="A999" s="78">
        <v>0.64115740740723004</v>
      </c>
      <c r="B999" s="74">
        <v>23800</v>
      </c>
      <c r="C999" s="74">
        <v>39.92</v>
      </c>
      <c r="D999" s="111"/>
      <c r="E999" s="74">
        <v>34.65</v>
      </c>
      <c r="F999" s="74">
        <v>42.3</v>
      </c>
      <c r="G999" s="74">
        <v>381</v>
      </c>
      <c r="H999" s="74">
        <v>35.909999999999997</v>
      </c>
      <c r="I999" s="74">
        <v>34.5</v>
      </c>
      <c r="J999" s="74">
        <v>-1638.4</v>
      </c>
      <c r="K999" s="74">
        <v>27.7</v>
      </c>
      <c r="L999" s="74">
        <v>26.55</v>
      </c>
      <c r="M999" s="111"/>
      <c r="N999" s="74">
        <v>30.45</v>
      </c>
      <c r="O999" s="74">
        <v>25.6</v>
      </c>
      <c r="P999" s="74">
        <v>0</v>
      </c>
    </row>
    <row r="1000" spans="1:16">
      <c r="A1000" s="78">
        <v>0.64127314814797098</v>
      </c>
      <c r="B1000" s="74">
        <v>23810</v>
      </c>
      <c r="C1000" s="74">
        <v>39.75</v>
      </c>
      <c r="D1000" s="111"/>
      <c r="E1000" s="74">
        <v>34.65</v>
      </c>
      <c r="F1000" s="74">
        <v>42.38</v>
      </c>
      <c r="G1000" s="74">
        <v>379.8</v>
      </c>
      <c r="H1000" s="74">
        <v>35.89</v>
      </c>
      <c r="I1000" s="74">
        <v>34.49</v>
      </c>
      <c r="J1000" s="74">
        <v>-1638.4</v>
      </c>
      <c r="K1000" s="74">
        <v>27.75</v>
      </c>
      <c r="L1000" s="74">
        <v>26.55</v>
      </c>
      <c r="M1000" s="111"/>
      <c r="N1000" s="74">
        <v>30.45</v>
      </c>
      <c r="O1000" s="74">
        <v>25.55</v>
      </c>
      <c r="P1000" s="74">
        <v>0</v>
      </c>
    </row>
    <row r="1001" spans="1:16">
      <c r="A1001" s="78">
        <v>0.64138888888871104</v>
      </c>
      <c r="B1001" s="74">
        <v>23820</v>
      </c>
      <c r="C1001" s="74">
        <v>39.799999999999997</v>
      </c>
      <c r="D1001" s="111"/>
      <c r="E1001" s="74">
        <v>34.630000000000003</v>
      </c>
      <c r="F1001" s="74">
        <v>42.44</v>
      </c>
      <c r="G1001" s="74">
        <v>375.5</v>
      </c>
      <c r="H1001" s="74">
        <v>35.92</v>
      </c>
      <c r="I1001" s="74">
        <v>34.479999999999997</v>
      </c>
      <c r="J1001" s="74">
        <v>-1638.4</v>
      </c>
      <c r="K1001" s="74">
        <v>27.65</v>
      </c>
      <c r="L1001" s="74">
        <v>26.55</v>
      </c>
      <c r="M1001" s="111"/>
      <c r="N1001" s="74">
        <v>30.45</v>
      </c>
      <c r="O1001" s="74">
        <v>25.75</v>
      </c>
      <c r="P1001" s="74">
        <v>0</v>
      </c>
    </row>
    <row r="1002" spans="1:16">
      <c r="A1002" s="78">
        <v>0.64150462962945198</v>
      </c>
      <c r="B1002" s="74">
        <v>23830</v>
      </c>
      <c r="C1002" s="74">
        <v>39.71</v>
      </c>
      <c r="D1002" s="111"/>
      <c r="E1002" s="74">
        <v>34.61</v>
      </c>
      <c r="F1002" s="74">
        <v>42.2</v>
      </c>
      <c r="G1002" s="74">
        <v>377.6</v>
      </c>
      <c r="H1002" s="74">
        <v>35.94</v>
      </c>
      <c r="I1002" s="74">
        <v>34.44</v>
      </c>
      <c r="J1002" s="74">
        <v>-1638.4</v>
      </c>
      <c r="K1002" s="74">
        <v>27.75</v>
      </c>
      <c r="L1002" s="74">
        <v>26.55</v>
      </c>
      <c r="M1002" s="111"/>
      <c r="N1002" s="74">
        <v>30.45</v>
      </c>
      <c r="O1002" s="74">
        <v>25.5</v>
      </c>
      <c r="P1002" s="74">
        <v>0</v>
      </c>
    </row>
    <row r="1003" spans="1:16">
      <c r="A1003" s="78">
        <v>0.64162037037019204</v>
      </c>
      <c r="B1003" s="74">
        <v>23840</v>
      </c>
      <c r="C1003" s="74">
        <v>39.94</v>
      </c>
      <c r="D1003" s="111"/>
      <c r="E1003" s="74">
        <v>34.6</v>
      </c>
      <c r="F1003" s="74">
        <v>42.3</v>
      </c>
      <c r="G1003" s="74">
        <v>379.7</v>
      </c>
      <c r="H1003" s="74">
        <v>35.93</v>
      </c>
      <c r="I1003" s="74">
        <v>34.47</v>
      </c>
      <c r="J1003" s="74">
        <v>-161.30000000000001</v>
      </c>
      <c r="K1003" s="74">
        <v>27.7</v>
      </c>
      <c r="L1003" s="74">
        <v>26.55</v>
      </c>
      <c r="M1003" s="111"/>
      <c r="N1003" s="74">
        <v>30.4</v>
      </c>
      <c r="O1003" s="74">
        <v>25.5</v>
      </c>
      <c r="P1003" s="74">
        <v>0</v>
      </c>
    </row>
    <row r="1004" spans="1:16">
      <c r="A1004" s="78">
        <v>0.64173611111093298</v>
      </c>
      <c r="B1004" s="74">
        <v>23850</v>
      </c>
      <c r="C1004" s="74">
        <v>39.75</v>
      </c>
      <c r="D1004" s="111"/>
      <c r="E1004" s="74">
        <v>34.6</v>
      </c>
      <c r="F1004" s="74">
        <v>42.09</v>
      </c>
      <c r="G1004" s="74">
        <v>380</v>
      </c>
      <c r="H1004" s="74">
        <v>35.93</v>
      </c>
      <c r="I1004" s="74">
        <v>34.47</v>
      </c>
      <c r="J1004" s="74">
        <v>-185.1</v>
      </c>
      <c r="K1004" s="74">
        <v>27.75</v>
      </c>
      <c r="L1004" s="74">
        <v>26.55</v>
      </c>
      <c r="M1004" s="111"/>
      <c r="N1004" s="74">
        <v>30.4</v>
      </c>
      <c r="O1004" s="74">
        <v>25.6</v>
      </c>
      <c r="P1004" s="74">
        <v>0</v>
      </c>
    </row>
    <row r="1005" spans="1:16">
      <c r="A1005" s="78">
        <v>0.64185185185167404</v>
      </c>
      <c r="B1005" s="74">
        <v>23860</v>
      </c>
      <c r="C1005" s="74">
        <v>39.72</v>
      </c>
      <c r="D1005" s="111"/>
      <c r="E1005" s="74">
        <v>34.58</v>
      </c>
      <c r="F1005" s="74">
        <v>42.15</v>
      </c>
      <c r="G1005" s="74">
        <v>378.6</v>
      </c>
      <c r="H1005" s="74">
        <v>35.93</v>
      </c>
      <c r="I1005" s="74">
        <v>34.47</v>
      </c>
      <c r="J1005" s="74">
        <v>-1638.4</v>
      </c>
      <c r="K1005" s="74">
        <v>27.65</v>
      </c>
      <c r="L1005" s="74">
        <v>26.55</v>
      </c>
      <c r="M1005" s="111"/>
      <c r="N1005" s="74">
        <v>30.4</v>
      </c>
      <c r="O1005" s="74">
        <v>25.6</v>
      </c>
      <c r="P1005" s="74">
        <v>0</v>
      </c>
    </row>
    <row r="1006" spans="1:16">
      <c r="A1006" s="78">
        <v>0.64196759259241398</v>
      </c>
      <c r="B1006" s="74">
        <v>23870</v>
      </c>
      <c r="C1006" s="74">
        <v>39.72</v>
      </c>
      <c r="D1006" s="111"/>
      <c r="E1006" s="74">
        <v>34.549999999999997</v>
      </c>
      <c r="F1006" s="74">
        <v>42.15</v>
      </c>
      <c r="G1006" s="74">
        <v>378.9</v>
      </c>
      <c r="H1006" s="74">
        <v>35.93</v>
      </c>
      <c r="I1006" s="74">
        <v>34.479999999999997</v>
      </c>
      <c r="J1006" s="74">
        <v>-173.45</v>
      </c>
      <c r="K1006" s="74">
        <v>27.7</v>
      </c>
      <c r="L1006" s="74">
        <v>26.55</v>
      </c>
      <c r="M1006" s="111"/>
      <c r="N1006" s="74">
        <v>30.35</v>
      </c>
      <c r="O1006" s="74">
        <v>25.6</v>
      </c>
      <c r="P1006" s="74">
        <v>0</v>
      </c>
    </row>
    <row r="1007" spans="1:16">
      <c r="A1007" s="78">
        <v>0.64208333333315504</v>
      </c>
      <c r="B1007" s="74">
        <v>23880</v>
      </c>
      <c r="C1007" s="74">
        <v>39.47</v>
      </c>
      <c r="D1007" s="111"/>
      <c r="E1007" s="74">
        <v>34.53</v>
      </c>
      <c r="F1007" s="74">
        <v>41.98</v>
      </c>
      <c r="G1007" s="74">
        <v>379.9</v>
      </c>
      <c r="H1007" s="74">
        <v>35.909999999999997</v>
      </c>
      <c r="I1007" s="74">
        <v>34.479999999999997</v>
      </c>
      <c r="J1007" s="74">
        <v>-171.6</v>
      </c>
      <c r="K1007" s="74">
        <v>27.65</v>
      </c>
      <c r="L1007" s="74">
        <v>26.55</v>
      </c>
      <c r="M1007" s="111"/>
      <c r="N1007" s="74">
        <v>30.4</v>
      </c>
      <c r="O1007" s="74">
        <v>25.5</v>
      </c>
      <c r="P1007" s="74">
        <v>0</v>
      </c>
    </row>
    <row r="1008" spans="1:16">
      <c r="A1008" s="78">
        <v>0.64219907407389698</v>
      </c>
      <c r="B1008" s="74">
        <v>23890</v>
      </c>
      <c r="C1008" s="74">
        <v>39.520000000000003</v>
      </c>
      <c r="D1008" s="111"/>
      <c r="E1008" s="74">
        <v>34.51</v>
      </c>
      <c r="F1008" s="74">
        <v>42.18</v>
      </c>
      <c r="G1008" s="74">
        <v>382.5</v>
      </c>
      <c r="H1008" s="74">
        <v>35.869999999999997</v>
      </c>
      <c r="I1008" s="74">
        <v>34.479999999999997</v>
      </c>
      <c r="J1008" s="74">
        <v>-1638.4</v>
      </c>
      <c r="K1008" s="74">
        <v>27.7</v>
      </c>
      <c r="L1008" s="74">
        <v>26.5</v>
      </c>
      <c r="M1008" s="111"/>
      <c r="N1008" s="74">
        <v>30.35</v>
      </c>
      <c r="O1008" s="74">
        <v>25.45</v>
      </c>
      <c r="P1008" s="74">
        <v>0</v>
      </c>
    </row>
    <row r="1009" spans="1:16">
      <c r="A1009" s="78">
        <v>0.64231481481463604</v>
      </c>
      <c r="B1009" s="74">
        <v>23900</v>
      </c>
      <c r="C1009" s="74">
        <v>39.67</v>
      </c>
      <c r="D1009" s="111"/>
      <c r="E1009" s="74">
        <v>34.5</v>
      </c>
      <c r="F1009" s="74">
        <v>42.05</v>
      </c>
      <c r="G1009" s="74">
        <v>380.7</v>
      </c>
      <c r="H1009" s="74">
        <v>35.869999999999997</v>
      </c>
      <c r="I1009" s="74">
        <v>34.46</v>
      </c>
      <c r="J1009" s="74">
        <v>-1638.4</v>
      </c>
      <c r="K1009" s="74">
        <v>27.7</v>
      </c>
      <c r="L1009" s="74">
        <v>26.55</v>
      </c>
      <c r="M1009" s="111"/>
      <c r="N1009" s="74">
        <v>30.55</v>
      </c>
      <c r="O1009" s="74">
        <v>25.5</v>
      </c>
      <c r="P1009" s="74">
        <v>0</v>
      </c>
    </row>
    <row r="1010" spans="1:16">
      <c r="A1010" s="78">
        <v>0.64243055555537798</v>
      </c>
      <c r="B1010" s="74">
        <v>23910</v>
      </c>
      <c r="C1010" s="74">
        <v>39.53</v>
      </c>
      <c r="D1010" s="111"/>
      <c r="E1010" s="74">
        <v>34.5</v>
      </c>
      <c r="F1010" s="74">
        <v>41.94</v>
      </c>
      <c r="G1010" s="74">
        <v>379.7</v>
      </c>
      <c r="H1010" s="74">
        <v>35.9</v>
      </c>
      <c r="I1010" s="74">
        <v>34.479999999999997</v>
      </c>
      <c r="J1010" s="74">
        <v>-1638.4</v>
      </c>
      <c r="K1010" s="74">
        <v>27.75</v>
      </c>
      <c r="L1010" s="74">
        <v>26.5</v>
      </c>
      <c r="M1010" s="111"/>
      <c r="N1010" s="74">
        <v>30.3</v>
      </c>
      <c r="O1010" s="74">
        <v>25.45</v>
      </c>
      <c r="P1010" s="74">
        <v>0</v>
      </c>
    </row>
    <row r="1011" spans="1:16">
      <c r="A1011" s="78">
        <v>0.64254629629611804</v>
      </c>
      <c r="B1011" s="74">
        <v>23920</v>
      </c>
      <c r="C1011" s="74">
        <v>39.57</v>
      </c>
      <c r="D1011" s="111"/>
      <c r="E1011" s="74">
        <v>34.479999999999997</v>
      </c>
      <c r="F1011" s="74">
        <v>41.87</v>
      </c>
      <c r="G1011" s="74">
        <v>380.3</v>
      </c>
      <c r="H1011" s="74">
        <v>35.92</v>
      </c>
      <c r="I1011" s="74">
        <v>34.43</v>
      </c>
      <c r="J1011" s="74">
        <v>-1638.4</v>
      </c>
      <c r="K1011" s="74">
        <v>27.8</v>
      </c>
      <c r="L1011" s="74">
        <v>26.5</v>
      </c>
      <c r="M1011" s="111"/>
      <c r="N1011" s="74">
        <v>30.5</v>
      </c>
      <c r="O1011" s="74">
        <v>25.25</v>
      </c>
      <c r="P1011" s="74">
        <v>0</v>
      </c>
    </row>
    <row r="1012" spans="1:16">
      <c r="A1012" s="78">
        <v>0.64266203703685898</v>
      </c>
      <c r="B1012" s="74">
        <v>23930</v>
      </c>
      <c r="C1012" s="74">
        <v>39.78</v>
      </c>
      <c r="D1012" s="111"/>
      <c r="E1012" s="74">
        <v>34.47</v>
      </c>
      <c r="F1012" s="74">
        <v>42.28</v>
      </c>
      <c r="G1012" s="74">
        <v>380</v>
      </c>
      <c r="H1012" s="74">
        <v>35.880000000000003</v>
      </c>
      <c r="I1012" s="74">
        <v>34.46</v>
      </c>
      <c r="J1012" s="74">
        <v>-207.75</v>
      </c>
      <c r="K1012" s="74">
        <v>27.75</v>
      </c>
      <c r="L1012" s="74">
        <v>26.5</v>
      </c>
      <c r="M1012" s="111"/>
      <c r="N1012" s="74">
        <v>30.45</v>
      </c>
      <c r="O1012" s="74">
        <v>25.4</v>
      </c>
      <c r="P1012" s="74">
        <v>0</v>
      </c>
    </row>
    <row r="1013" spans="1:16">
      <c r="A1013" s="78">
        <v>0.64277777777759904</v>
      </c>
      <c r="B1013" s="74">
        <v>23940</v>
      </c>
      <c r="C1013" s="74">
        <v>39.49</v>
      </c>
      <c r="D1013" s="111"/>
      <c r="E1013" s="74">
        <v>34.46</v>
      </c>
      <c r="F1013" s="74">
        <v>42.06</v>
      </c>
      <c r="G1013" s="74">
        <v>379.9</v>
      </c>
      <c r="H1013" s="74">
        <v>35.909999999999997</v>
      </c>
      <c r="I1013" s="74">
        <v>34.46</v>
      </c>
      <c r="J1013" s="74">
        <v>-1638.4</v>
      </c>
      <c r="K1013" s="74">
        <v>27.75</v>
      </c>
      <c r="L1013" s="74">
        <v>26.5</v>
      </c>
      <c r="M1013" s="111"/>
      <c r="N1013" s="74">
        <v>30.55</v>
      </c>
      <c r="O1013" s="74">
        <v>25.45</v>
      </c>
      <c r="P1013" s="74">
        <v>0</v>
      </c>
    </row>
    <row r="1014" spans="1:16">
      <c r="A1014" s="78">
        <v>0.64289351851833998</v>
      </c>
      <c r="B1014" s="74">
        <v>23950</v>
      </c>
      <c r="C1014" s="74">
        <v>39.619999999999997</v>
      </c>
      <c r="D1014" s="111"/>
      <c r="E1014" s="74">
        <v>34.450000000000003</v>
      </c>
      <c r="F1014" s="74">
        <v>42.04</v>
      </c>
      <c r="G1014" s="74">
        <v>381</v>
      </c>
      <c r="H1014" s="74">
        <v>35.909999999999997</v>
      </c>
      <c r="I1014" s="74">
        <v>34.42</v>
      </c>
      <c r="J1014" s="74">
        <v>-1638.4</v>
      </c>
      <c r="K1014" s="74">
        <v>27.75</v>
      </c>
      <c r="L1014" s="74">
        <v>26.55</v>
      </c>
      <c r="M1014" s="111"/>
      <c r="N1014" s="74">
        <v>30.2</v>
      </c>
      <c r="O1014" s="74">
        <v>25.6</v>
      </c>
      <c r="P1014" s="74">
        <v>0</v>
      </c>
    </row>
    <row r="1015" spans="1:16">
      <c r="A1015" s="78">
        <v>0.64300925925908003</v>
      </c>
      <c r="B1015" s="74">
        <v>23960</v>
      </c>
      <c r="C1015" s="74">
        <v>39.590000000000003</v>
      </c>
      <c r="D1015" s="111"/>
      <c r="E1015" s="74">
        <v>34.43</v>
      </c>
      <c r="F1015" s="74">
        <v>42.14</v>
      </c>
      <c r="G1015" s="74">
        <v>379.3</v>
      </c>
      <c r="H1015" s="74">
        <v>35.9</v>
      </c>
      <c r="I1015" s="74">
        <v>34.43</v>
      </c>
      <c r="J1015" s="74">
        <v>-1638.4</v>
      </c>
      <c r="K1015" s="74">
        <v>27.7</v>
      </c>
      <c r="L1015" s="74">
        <v>26.5</v>
      </c>
      <c r="M1015" s="111"/>
      <c r="N1015" s="74">
        <v>30.4</v>
      </c>
      <c r="O1015" s="74">
        <v>25.7</v>
      </c>
      <c r="P1015" s="74">
        <v>0</v>
      </c>
    </row>
    <row r="1016" spans="1:16">
      <c r="A1016" s="78">
        <v>0.64312499999982098</v>
      </c>
      <c r="B1016" s="74">
        <v>23970</v>
      </c>
      <c r="C1016" s="74">
        <v>39.43</v>
      </c>
      <c r="D1016" s="111"/>
      <c r="E1016" s="74">
        <v>34.409999999999997</v>
      </c>
      <c r="F1016" s="74">
        <v>42.17</v>
      </c>
      <c r="G1016" s="74">
        <v>380.5</v>
      </c>
      <c r="H1016" s="74">
        <v>35.89</v>
      </c>
      <c r="I1016" s="74">
        <v>34.43</v>
      </c>
      <c r="J1016" s="74">
        <v>-1638.4</v>
      </c>
      <c r="K1016" s="74">
        <v>27.6</v>
      </c>
      <c r="L1016" s="74">
        <v>26.55</v>
      </c>
      <c r="M1016" s="111"/>
      <c r="N1016" s="74">
        <v>30.45</v>
      </c>
      <c r="O1016" s="74">
        <v>25.5</v>
      </c>
      <c r="P1016" s="74">
        <v>0</v>
      </c>
    </row>
    <row r="1017" spans="1:16">
      <c r="A1017" s="78">
        <v>0.64324074074056203</v>
      </c>
      <c r="B1017" s="74">
        <v>23980</v>
      </c>
      <c r="C1017" s="74">
        <v>39.43</v>
      </c>
      <c r="D1017" s="111"/>
      <c r="E1017" s="74">
        <v>34.43</v>
      </c>
      <c r="F1017" s="74">
        <v>42.2</v>
      </c>
      <c r="G1017" s="74">
        <v>381</v>
      </c>
      <c r="H1017" s="74">
        <v>35.86</v>
      </c>
      <c r="I1017" s="74">
        <v>34.450000000000003</v>
      </c>
      <c r="J1017" s="74">
        <v>-1638.4</v>
      </c>
      <c r="K1017" s="74">
        <v>27.6</v>
      </c>
      <c r="L1017" s="74">
        <v>26.55</v>
      </c>
      <c r="M1017" s="111"/>
      <c r="N1017" s="74">
        <v>30.4</v>
      </c>
      <c r="O1017" s="74">
        <v>25.55</v>
      </c>
      <c r="P1017" s="74">
        <v>0</v>
      </c>
    </row>
    <row r="1018" spans="1:16">
      <c r="A1018" s="78">
        <v>0.64335648148130198</v>
      </c>
      <c r="B1018" s="74">
        <v>23990</v>
      </c>
      <c r="C1018" s="74">
        <v>39.56</v>
      </c>
      <c r="D1018" s="111"/>
      <c r="E1018" s="74">
        <v>34.4</v>
      </c>
      <c r="F1018" s="74">
        <v>42.25</v>
      </c>
      <c r="G1018" s="74">
        <v>380.6</v>
      </c>
      <c r="H1018" s="74">
        <v>35.85</v>
      </c>
      <c r="I1018" s="74">
        <v>34.46</v>
      </c>
      <c r="J1018" s="74">
        <v>-1638.4</v>
      </c>
      <c r="K1018" s="74">
        <v>27.65</v>
      </c>
      <c r="L1018" s="74">
        <v>26.5</v>
      </c>
      <c r="M1018" s="111"/>
      <c r="N1018" s="74">
        <v>30.35</v>
      </c>
      <c r="O1018" s="74">
        <v>25.5</v>
      </c>
      <c r="P1018" s="74">
        <v>0</v>
      </c>
    </row>
    <row r="1019" spans="1:16">
      <c r="A1019" s="78">
        <v>0.64347222222204303</v>
      </c>
      <c r="B1019" s="74">
        <v>24000</v>
      </c>
      <c r="C1019" s="74">
        <v>39.57</v>
      </c>
      <c r="D1019" s="111"/>
      <c r="E1019" s="74">
        <v>34.4</v>
      </c>
      <c r="F1019" s="74">
        <v>42.24</v>
      </c>
      <c r="G1019" s="74">
        <v>379.9</v>
      </c>
      <c r="H1019" s="74">
        <v>35.840000000000003</v>
      </c>
      <c r="I1019" s="74">
        <v>34.49</v>
      </c>
      <c r="J1019" s="74">
        <v>-194.6</v>
      </c>
      <c r="K1019" s="74">
        <v>27.65</v>
      </c>
      <c r="L1019" s="74">
        <v>26.5</v>
      </c>
      <c r="M1019" s="111"/>
      <c r="N1019" s="74">
        <v>30.35</v>
      </c>
      <c r="O1019" s="74">
        <v>25.5</v>
      </c>
      <c r="P1019" s="74">
        <v>0</v>
      </c>
    </row>
    <row r="1020" spans="1:16">
      <c r="A1020" s="78">
        <v>0.64358796296278498</v>
      </c>
      <c r="B1020" s="74">
        <v>24010</v>
      </c>
      <c r="C1020" s="74">
        <v>39.49</v>
      </c>
      <c r="D1020" s="111"/>
      <c r="E1020" s="74">
        <v>34.4</v>
      </c>
      <c r="F1020" s="74">
        <v>41.99</v>
      </c>
      <c r="G1020" s="74">
        <v>380</v>
      </c>
      <c r="H1020" s="74">
        <v>35.85</v>
      </c>
      <c r="I1020" s="74">
        <v>34.49</v>
      </c>
      <c r="J1020" s="74">
        <v>-1638.4</v>
      </c>
      <c r="K1020" s="74">
        <v>27.6</v>
      </c>
      <c r="L1020" s="74">
        <v>26.5</v>
      </c>
      <c r="M1020" s="111"/>
      <c r="N1020" s="74">
        <v>30.45</v>
      </c>
      <c r="O1020" s="74">
        <v>25.6</v>
      </c>
      <c r="P1020" s="74">
        <v>0</v>
      </c>
    </row>
    <row r="1021" spans="1:16">
      <c r="A1021" s="78">
        <v>0.64370370370352403</v>
      </c>
      <c r="B1021" s="74">
        <v>24020</v>
      </c>
      <c r="C1021" s="74">
        <v>39.46</v>
      </c>
      <c r="D1021" s="111"/>
      <c r="E1021" s="74">
        <v>34.39</v>
      </c>
      <c r="F1021" s="74">
        <v>42.05</v>
      </c>
      <c r="G1021" s="74">
        <v>381.5</v>
      </c>
      <c r="H1021" s="74">
        <v>35.869999999999997</v>
      </c>
      <c r="I1021" s="74">
        <v>34.49</v>
      </c>
      <c r="J1021" s="74">
        <v>-1638.4</v>
      </c>
      <c r="K1021" s="74">
        <v>27.65</v>
      </c>
      <c r="L1021" s="74">
        <v>26.5</v>
      </c>
      <c r="M1021" s="111"/>
      <c r="N1021" s="74">
        <v>30.5</v>
      </c>
      <c r="O1021" s="74">
        <v>25.55</v>
      </c>
      <c r="P1021" s="74">
        <v>0</v>
      </c>
    </row>
    <row r="1022" spans="1:16">
      <c r="A1022" s="78">
        <v>0.64381944444426598</v>
      </c>
      <c r="B1022" s="74">
        <v>24030</v>
      </c>
      <c r="C1022" s="74">
        <v>39.58</v>
      </c>
      <c r="D1022" s="111"/>
      <c r="E1022" s="74">
        <v>34.380000000000003</v>
      </c>
      <c r="F1022" s="74">
        <v>42.04</v>
      </c>
      <c r="G1022" s="74">
        <v>382</v>
      </c>
      <c r="H1022" s="74">
        <v>35.880000000000003</v>
      </c>
      <c r="I1022" s="74">
        <v>34.51</v>
      </c>
      <c r="J1022" s="74">
        <v>-213.45</v>
      </c>
      <c r="K1022" s="74">
        <v>27.65</v>
      </c>
      <c r="L1022" s="74">
        <v>26.5</v>
      </c>
      <c r="M1022" s="111"/>
      <c r="N1022" s="74">
        <v>30.35</v>
      </c>
      <c r="O1022" s="74">
        <v>25.45</v>
      </c>
      <c r="P1022" s="74">
        <v>0</v>
      </c>
    </row>
    <row r="1023" spans="1:16">
      <c r="A1023" s="78">
        <v>0.64393518518500603</v>
      </c>
      <c r="B1023" s="74">
        <v>24040</v>
      </c>
      <c r="C1023" s="74">
        <v>39.6</v>
      </c>
      <c r="D1023" s="111"/>
      <c r="E1023" s="74">
        <v>34.36</v>
      </c>
      <c r="F1023" s="74">
        <v>42.12</v>
      </c>
      <c r="G1023" s="74">
        <v>379.7</v>
      </c>
      <c r="H1023" s="74">
        <v>35.880000000000003</v>
      </c>
      <c r="I1023" s="74">
        <v>34.51</v>
      </c>
      <c r="J1023" s="74">
        <v>-235.6</v>
      </c>
      <c r="K1023" s="74">
        <v>27.65</v>
      </c>
      <c r="L1023" s="74">
        <v>26.5</v>
      </c>
      <c r="M1023" s="111"/>
      <c r="N1023" s="74">
        <v>30.35</v>
      </c>
      <c r="O1023" s="74">
        <v>25.5</v>
      </c>
      <c r="P1023" s="74">
        <v>0</v>
      </c>
    </row>
    <row r="1024" spans="1:16">
      <c r="A1024" s="78">
        <v>0.64405092592574698</v>
      </c>
      <c r="B1024" s="74">
        <v>24050</v>
      </c>
      <c r="C1024" s="74">
        <v>39.51</v>
      </c>
      <c r="D1024" s="111"/>
      <c r="E1024" s="74">
        <v>34.36</v>
      </c>
      <c r="F1024" s="74">
        <v>42.07</v>
      </c>
      <c r="G1024" s="74">
        <v>380.6</v>
      </c>
      <c r="H1024" s="74">
        <v>35.840000000000003</v>
      </c>
      <c r="I1024" s="74">
        <v>34.49</v>
      </c>
      <c r="J1024" s="74">
        <v>-1638.4</v>
      </c>
      <c r="K1024" s="74">
        <v>27.65</v>
      </c>
      <c r="L1024" s="74">
        <v>26.5</v>
      </c>
      <c r="M1024" s="111"/>
      <c r="N1024" s="74">
        <v>30.35</v>
      </c>
      <c r="O1024" s="74">
        <v>25.5</v>
      </c>
      <c r="P1024" s="74">
        <v>0</v>
      </c>
    </row>
    <row r="1025" spans="1:16">
      <c r="A1025" s="78">
        <v>0.64416666666648703</v>
      </c>
      <c r="B1025" s="74">
        <v>24060</v>
      </c>
      <c r="C1025" s="74">
        <v>39.67</v>
      </c>
      <c r="D1025" s="111"/>
      <c r="E1025" s="74">
        <v>34.340000000000003</v>
      </c>
      <c r="F1025" s="74">
        <v>41.86</v>
      </c>
      <c r="G1025" s="74">
        <v>381.2</v>
      </c>
      <c r="H1025" s="74">
        <v>35.85</v>
      </c>
      <c r="I1025" s="74">
        <v>34.5</v>
      </c>
      <c r="J1025" s="74">
        <v>-1638.4</v>
      </c>
      <c r="K1025" s="74">
        <v>27.6</v>
      </c>
      <c r="L1025" s="74">
        <v>26.5</v>
      </c>
      <c r="M1025" s="111"/>
      <c r="N1025" s="74">
        <v>30.4</v>
      </c>
      <c r="O1025" s="74">
        <v>25.45</v>
      </c>
      <c r="P1025" s="74">
        <v>0</v>
      </c>
    </row>
    <row r="1026" spans="1:16">
      <c r="A1026" s="78">
        <v>0.64428240740722797</v>
      </c>
      <c r="B1026" s="74">
        <v>24070</v>
      </c>
      <c r="C1026" s="74">
        <v>39.54</v>
      </c>
      <c r="D1026" s="111"/>
      <c r="E1026" s="74">
        <v>34.32</v>
      </c>
      <c r="F1026" s="74">
        <v>42.04</v>
      </c>
      <c r="G1026" s="74">
        <v>379.9</v>
      </c>
      <c r="H1026" s="74">
        <v>35.840000000000003</v>
      </c>
      <c r="I1026" s="74">
        <v>34.5</v>
      </c>
      <c r="J1026" s="74">
        <v>-1638.4</v>
      </c>
      <c r="K1026" s="74">
        <v>27.65</v>
      </c>
      <c r="L1026" s="74">
        <v>26.5</v>
      </c>
      <c r="M1026" s="111"/>
      <c r="N1026" s="74">
        <v>30.35</v>
      </c>
      <c r="O1026" s="74">
        <v>25.45</v>
      </c>
      <c r="P1026" s="74">
        <v>0</v>
      </c>
    </row>
    <row r="1027" spans="1:16">
      <c r="A1027" s="78">
        <v>0.64439814814796803</v>
      </c>
      <c r="B1027" s="74">
        <v>24080</v>
      </c>
      <c r="C1027" s="74">
        <v>39.54</v>
      </c>
      <c r="D1027" s="111"/>
      <c r="E1027" s="74">
        <v>34.32</v>
      </c>
      <c r="F1027" s="74">
        <v>42.15</v>
      </c>
      <c r="G1027" s="74">
        <v>378.4</v>
      </c>
      <c r="H1027" s="74">
        <v>35.840000000000003</v>
      </c>
      <c r="I1027" s="74">
        <v>34.49</v>
      </c>
      <c r="J1027" s="74">
        <v>-1638.4</v>
      </c>
      <c r="K1027" s="74">
        <v>27.65</v>
      </c>
      <c r="L1027" s="74">
        <v>26.5</v>
      </c>
      <c r="M1027" s="111"/>
      <c r="N1027" s="74">
        <v>30.35</v>
      </c>
      <c r="O1027" s="74">
        <v>25.45</v>
      </c>
      <c r="P1027" s="74">
        <v>0</v>
      </c>
    </row>
    <row r="1028" spans="1:16">
      <c r="A1028" s="78">
        <v>0.64451388888870897</v>
      </c>
      <c r="B1028" s="74">
        <v>24090</v>
      </c>
      <c r="C1028" s="74">
        <v>39.57</v>
      </c>
      <c r="D1028" s="111"/>
      <c r="E1028" s="74">
        <v>34.32</v>
      </c>
      <c r="F1028" s="74">
        <v>42.11</v>
      </c>
      <c r="G1028" s="74">
        <v>378.9</v>
      </c>
      <c r="H1028" s="74">
        <v>35.86</v>
      </c>
      <c r="I1028" s="74">
        <v>34.47</v>
      </c>
      <c r="J1028" s="74">
        <v>-1638.4</v>
      </c>
      <c r="K1028" s="74">
        <v>27.6</v>
      </c>
      <c r="L1028" s="74">
        <v>26.5</v>
      </c>
      <c r="M1028" s="111"/>
      <c r="N1028" s="74">
        <v>30.3</v>
      </c>
      <c r="O1028" s="74">
        <v>25.5</v>
      </c>
      <c r="P1028" s="74">
        <v>0</v>
      </c>
    </row>
    <row r="1029" spans="1:16">
      <c r="A1029" s="78">
        <v>0.64462962962945003</v>
      </c>
      <c r="B1029" s="74">
        <v>24100</v>
      </c>
      <c r="C1029" s="74">
        <v>39.65</v>
      </c>
      <c r="D1029" s="111"/>
      <c r="E1029" s="74">
        <v>34.299999999999997</v>
      </c>
      <c r="F1029" s="74">
        <v>42.04</v>
      </c>
      <c r="G1029" s="74">
        <v>380.3</v>
      </c>
      <c r="H1029" s="74">
        <v>35.86</v>
      </c>
      <c r="I1029" s="74">
        <v>34.5</v>
      </c>
      <c r="J1029" s="74">
        <v>-1638.4</v>
      </c>
      <c r="K1029" s="74">
        <v>27.6</v>
      </c>
      <c r="L1029" s="74">
        <v>26.45</v>
      </c>
      <c r="M1029" s="111"/>
      <c r="N1029" s="74">
        <v>30.25</v>
      </c>
      <c r="O1029" s="74">
        <v>25.4</v>
      </c>
      <c r="P1029" s="74">
        <v>0</v>
      </c>
    </row>
    <row r="1030" spans="1:16">
      <c r="A1030" s="78">
        <v>0.64474537037018997</v>
      </c>
      <c r="B1030" s="74">
        <v>24110</v>
      </c>
      <c r="C1030" s="74">
        <v>39.61</v>
      </c>
      <c r="D1030" s="111"/>
      <c r="E1030" s="74">
        <v>34.28</v>
      </c>
      <c r="F1030" s="74">
        <v>42.18</v>
      </c>
      <c r="G1030" s="74">
        <v>378.8</v>
      </c>
      <c r="H1030" s="74">
        <v>35.83</v>
      </c>
      <c r="I1030" s="74">
        <v>34.49</v>
      </c>
      <c r="J1030" s="74">
        <v>-1638.4</v>
      </c>
      <c r="K1030" s="74">
        <v>27.6</v>
      </c>
      <c r="L1030" s="74">
        <v>26.45</v>
      </c>
      <c r="M1030" s="111"/>
      <c r="N1030" s="74">
        <v>30.25</v>
      </c>
      <c r="O1030" s="74">
        <v>25.45</v>
      </c>
      <c r="P1030" s="74">
        <v>0</v>
      </c>
    </row>
    <row r="1031" spans="1:16">
      <c r="A1031" s="78">
        <v>0.64486111111093103</v>
      </c>
      <c r="B1031" s="74">
        <v>24120</v>
      </c>
      <c r="C1031" s="74">
        <v>39.64</v>
      </c>
      <c r="D1031" s="111"/>
      <c r="E1031" s="74">
        <v>34.28</v>
      </c>
      <c r="F1031" s="74">
        <v>42.11</v>
      </c>
      <c r="G1031" s="74">
        <v>378.2</v>
      </c>
      <c r="H1031" s="74">
        <v>35.840000000000003</v>
      </c>
      <c r="I1031" s="74">
        <v>34.49</v>
      </c>
      <c r="J1031" s="74">
        <v>-205.15</v>
      </c>
      <c r="K1031" s="74">
        <v>27.5</v>
      </c>
      <c r="L1031" s="74">
        <v>26.5</v>
      </c>
      <c r="M1031" s="111"/>
      <c r="N1031" s="74">
        <v>30.4</v>
      </c>
      <c r="O1031" s="74">
        <v>25.4</v>
      </c>
      <c r="P1031" s="74">
        <v>0</v>
      </c>
    </row>
    <row r="1032" spans="1:16">
      <c r="A1032" s="78">
        <v>0.64497685185167297</v>
      </c>
      <c r="B1032" s="74">
        <v>24130</v>
      </c>
      <c r="C1032" s="74">
        <v>39.58</v>
      </c>
      <c r="D1032" s="111"/>
      <c r="E1032" s="74">
        <v>34.26</v>
      </c>
      <c r="F1032" s="74">
        <v>42.1</v>
      </c>
      <c r="G1032" s="74">
        <v>377.7</v>
      </c>
      <c r="H1032" s="74">
        <v>35.83</v>
      </c>
      <c r="I1032" s="74">
        <v>34.49</v>
      </c>
      <c r="J1032" s="74">
        <v>-1638.4</v>
      </c>
      <c r="K1032" s="74">
        <v>27.55</v>
      </c>
      <c r="L1032" s="74">
        <v>26.45</v>
      </c>
      <c r="M1032" s="111"/>
      <c r="N1032" s="74">
        <v>30.3</v>
      </c>
      <c r="O1032" s="74">
        <v>25.45</v>
      </c>
      <c r="P1032" s="74">
        <v>0</v>
      </c>
    </row>
    <row r="1033" spans="1:16">
      <c r="A1033" s="78">
        <v>0.64509259259241203</v>
      </c>
      <c r="B1033" s="74">
        <v>24140</v>
      </c>
      <c r="C1033" s="74">
        <v>39.5</v>
      </c>
      <c r="D1033" s="111"/>
      <c r="E1033" s="74">
        <v>34.25</v>
      </c>
      <c r="F1033" s="74">
        <v>42.01</v>
      </c>
      <c r="G1033" s="74">
        <v>377.5</v>
      </c>
      <c r="H1033" s="74">
        <v>35.82</v>
      </c>
      <c r="I1033" s="74">
        <v>34.5</v>
      </c>
      <c r="J1033" s="74">
        <v>-196.95</v>
      </c>
      <c r="K1033" s="74">
        <v>27.65</v>
      </c>
      <c r="L1033" s="74">
        <v>26.5</v>
      </c>
      <c r="M1033" s="111"/>
      <c r="N1033" s="74">
        <v>30.3</v>
      </c>
      <c r="O1033" s="74">
        <v>25.45</v>
      </c>
      <c r="P1033" s="74">
        <v>0</v>
      </c>
    </row>
    <row r="1034" spans="1:16">
      <c r="A1034" s="78">
        <v>0.64520833333315397</v>
      </c>
      <c r="B1034" s="74">
        <v>24150</v>
      </c>
      <c r="C1034" s="74">
        <v>39.4</v>
      </c>
      <c r="D1034" s="111"/>
      <c r="E1034" s="74">
        <v>34.25</v>
      </c>
      <c r="F1034" s="74">
        <v>42.17</v>
      </c>
      <c r="G1034" s="74">
        <v>378.8</v>
      </c>
      <c r="H1034" s="74">
        <v>35.81</v>
      </c>
      <c r="I1034" s="74">
        <v>34.5</v>
      </c>
      <c r="J1034" s="74">
        <v>-1638.4</v>
      </c>
      <c r="K1034" s="74">
        <v>27.55</v>
      </c>
      <c r="L1034" s="74">
        <v>26.45</v>
      </c>
      <c r="M1034" s="111"/>
      <c r="N1034" s="74">
        <v>30.3</v>
      </c>
      <c r="O1034" s="74">
        <v>25.6</v>
      </c>
      <c r="P1034" s="74">
        <v>0</v>
      </c>
    </row>
    <row r="1035" spans="1:16">
      <c r="A1035" s="78">
        <v>0.64532407407389403</v>
      </c>
      <c r="B1035" s="74">
        <v>24160</v>
      </c>
      <c r="C1035" s="74">
        <v>39.380000000000003</v>
      </c>
      <c r="D1035" s="111"/>
      <c r="E1035" s="74">
        <v>34.24</v>
      </c>
      <c r="F1035" s="74">
        <v>42.21</v>
      </c>
      <c r="G1035" s="74">
        <v>379.9</v>
      </c>
      <c r="H1035" s="74">
        <v>35.85</v>
      </c>
      <c r="I1035" s="74">
        <v>34.51</v>
      </c>
      <c r="J1035" s="74">
        <v>-1638.4</v>
      </c>
      <c r="K1035" s="74">
        <v>27.6</v>
      </c>
      <c r="L1035" s="74">
        <v>26.5</v>
      </c>
      <c r="M1035" s="111"/>
      <c r="N1035" s="74">
        <v>30.3</v>
      </c>
      <c r="O1035" s="74">
        <v>25.5</v>
      </c>
      <c r="P1035" s="74">
        <v>0</v>
      </c>
    </row>
    <row r="1036" spans="1:16">
      <c r="A1036" s="78">
        <v>0.64543981481463497</v>
      </c>
      <c r="B1036" s="74">
        <v>24170</v>
      </c>
      <c r="C1036" s="74">
        <v>39.56</v>
      </c>
      <c r="D1036" s="111"/>
      <c r="E1036" s="74">
        <v>34.229999999999997</v>
      </c>
      <c r="F1036" s="74">
        <v>42.3</v>
      </c>
      <c r="G1036" s="74">
        <v>379.4</v>
      </c>
      <c r="H1036" s="74">
        <v>35.840000000000003</v>
      </c>
      <c r="I1036" s="74">
        <v>34.5</v>
      </c>
      <c r="J1036" s="74">
        <v>-205.65</v>
      </c>
      <c r="K1036" s="74">
        <v>27.6</v>
      </c>
      <c r="L1036" s="74">
        <v>26.5</v>
      </c>
      <c r="M1036" s="111"/>
      <c r="N1036" s="74">
        <v>30.25</v>
      </c>
      <c r="O1036" s="74">
        <v>25.45</v>
      </c>
      <c r="P1036" s="74">
        <v>0</v>
      </c>
    </row>
    <row r="1037" spans="1:16">
      <c r="A1037" s="78">
        <v>0.64555555555537503</v>
      </c>
      <c r="B1037" s="74">
        <v>24180</v>
      </c>
      <c r="C1037" s="74">
        <v>39.44</v>
      </c>
      <c r="D1037" s="111"/>
      <c r="E1037" s="74">
        <v>34.229999999999997</v>
      </c>
      <c r="F1037" s="74">
        <v>42.29</v>
      </c>
      <c r="G1037" s="74">
        <v>378.6</v>
      </c>
      <c r="H1037" s="74">
        <v>35.83</v>
      </c>
      <c r="I1037" s="74">
        <v>34.5</v>
      </c>
      <c r="J1037" s="74">
        <v>-166.15</v>
      </c>
      <c r="K1037" s="74">
        <v>27.55</v>
      </c>
      <c r="L1037" s="74">
        <v>26.45</v>
      </c>
      <c r="M1037" s="111"/>
      <c r="N1037" s="74">
        <v>30.3</v>
      </c>
      <c r="O1037" s="74">
        <v>25.5</v>
      </c>
      <c r="P1037" s="74">
        <v>0</v>
      </c>
    </row>
    <row r="1038" spans="1:16">
      <c r="A1038" s="78">
        <v>0.64567129629611597</v>
      </c>
      <c r="B1038" s="74">
        <v>24190</v>
      </c>
      <c r="C1038" s="74">
        <v>39.42</v>
      </c>
      <c r="D1038" s="111"/>
      <c r="E1038" s="74">
        <v>34.21</v>
      </c>
      <c r="F1038" s="74">
        <v>42.14</v>
      </c>
      <c r="G1038" s="74">
        <v>380.4</v>
      </c>
      <c r="H1038" s="74">
        <v>35.840000000000003</v>
      </c>
      <c r="I1038" s="74">
        <v>34.5</v>
      </c>
      <c r="J1038" s="74">
        <v>-1638.4</v>
      </c>
      <c r="K1038" s="74">
        <v>27.6</v>
      </c>
      <c r="L1038" s="74">
        <v>26.45</v>
      </c>
      <c r="M1038" s="111"/>
      <c r="N1038" s="74">
        <v>30.35</v>
      </c>
      <c r="O1038" s="74">
        <v>25.4</v>
      </c>
      <c r="P1038" s="74">
        <v>0</v>
      </c>
    </row>
    <row r="1039" spans="1:16">
      <c r="A1039" s="78">
        <v>0.64578703703685603</v>
      </c>
      <c r="B1039" s="74">
        <v>24200</v>
      </c>
      <c r="C1039" s="74">
        <v>39.51</v>
      </c>
      <c r="D1039" s="111"/>
      <c r="E1039" s="74">
        <v>34.22</v>
      </c>
      <c r="F1039" s="74">
        <v>42.17</v>
      </c>
      <c r="G1039" s="74">
        <v>379.3</v>
      </c>
      <c r="H1039" s="74">
        <v>35.840000000000003</v>
      </c>
      <c r="I1039" s="74">
        <v>34.520000000000003</v>
      </c>
      <c r="J1039" s="74">
        <v>-216.1</v>
      </c>
      <c r="K1039" s="74">
        <v>27.55</v>
      </c>
      <c r="L1039" s="74">
        <v>26.5</v>
      </c>
      <c r="M1039" s="111"/>
      <c r="N1039" s="74">
        <v>30.3</v>
      </c>
      <c r="O1039" s="74">
        <v>25.5</v>
      </c>
      <c r="P1039" s="74">
        <v>0</v>
      </c>
    </row>
    <row r="1040" spans="1:16">
      <c r="A1040" s="78">
        <v>0.64590277777759697</v>
      </c>
      <c r="B1040" s="74">
        <v>24210</v>
      </c>
      <c r="C1040" s="74">
        <v>39.380000000000003</v>
      </c>
      <c r="D1040" s="111"/>
      <c r="E1040" s="74">
        <v>34.200000000000003</v>
      </c>
      <c r="F1040" s="74">
        <v>42.24</v>
      </c>
      <c r="G1040" s="74">
        <v>377.6</v>
      </c>
      <c r="H1040" s="74">
        <v>35.85</v>
      </c>
      <c r="I1040" s="74">
        <v>34.51</v>
      </c>
      <c r="J1040" s="74">
        <v>-1638.4</v>
      </c>
      <c r="K1040" s="74">
        <v>27.5</v>
      </c>
      <c r="L1040" s="74">
        <v>26.5</v>
      </c>
      <c r="M1040" s="111"/>
      <c r="N1040" s="74">
        <v>30.25</v>
      </c>
      <c r="O1040" s="74">
        <v>25.5</v>
      </c>
      <c r="P1040" s="74">
        <v>0</v>
      </c>
    </row>
    <row r="1041" spans="1:16">
      <c r="A1041" s="78">
        <v>0.64601851851833803</v>
      </c>
      <c r="B1041" s="74">
        <v>24220</v>
      </c>
      <c r="C1041" s="74">
        <v>39.65</v>
      </c>
      <c r="D1041" s="111"/>
      <c r="E1041" s="74">
        <v>34.17</v>
      </c>
      <c r="F1041" s="74">
        <v>42.03</v>
      </c>
      <c r="G1041" s="74">
        <v>379.8</v>
      </c>
      <c r="H1041" s="74">
        <v>35.83</v>
      </c>
      <c r="I1041" s="74">
        <v>34.520000000000003</v>
      </c>
      <c r="J1041" s="74">
        <v>-219.65</v>
      </c>
      <c r="K1041" s="74">
        <v>27.55</v>
      </c>
      <c r="L1041" s="74">
        <v>26.45</v>
      </c>
      <c r="M1041" s="111"/>
      <c r="N1041" s="74">
        <v>30.1</v>
      </c>
      <c r="O1041" s="74">
        <v>25.65</v>
      </c>
      <c r="P1041" s="74">
        <v>0</v>
      </c>
    </row>
    <row r="1042" spans="1:16">
      <c r="A1042" s="78">
        <v>0.64613425925907797</v>
      </c>
      <c r="B1042" s="74">
        <v>24230</v>
      </c>
      <c r="C1042" s="74">
        <v>39.49</v>
      </c>
      <c r="D1042" s="111"/>
      <c r="E1042" s="74">
        <v>34.18</v>
      </c>
      <c r="F1042" s="74">
        <v>42.2</v>
      </c>
      <c r="G1042" s="74">
        <v>378.5</v>
      </c>
      <c r="H1042" s="74">
        <v>35.81</v>
      </c>
      <c r="I1042" s="74">
        <v>34.520000000000003</v>
      </c>
      <c r="J1042" s="74">
        <v>-180.35</v>
      </c>
      <c r="K1042" s="74">
        <v>27.55</v>
      </c>
      <c r="L1042" s="74">
        <v>26.45</v>
      </c>
      <c r="M1042" s="111"/>
      <c r="N1042" s="74">
        <v>30.1</v>
      </c>
      <c r="O1042" s="74">
        <v>25.55</v>
      </c>
      <c r="P1042" s="74">
        <v>0</v>
      </c>
    </row>
    <row r="1043" spans="1:16">
      <c r="A1043" s="78">
        <v>0.64624999999981902</v>
      </c>
      <c r="B1043" s="74">
        <v>24240</v>
      </c>
      <c r="C1043" s="74">
        <v>39.270000000000003</v>
      </c>
      <c r="D1043" s="111"/>
      <c r="E1043" s="74">
        <v>34.17</v>
      </c>
      <c r="F1043" s="74">
        <v>42.18</v>
      </c>
      <c r="G1043" s="74">
        <v>379</v>
      </c>
      <c r="H1043" s="74">
        <v>35.82</v>
      </c>
      <c r="I1043" s="74">
        <v>34.51</v>
      </c>
      <c r="J1043" s="74">
        <v>-160.25</v>
      </c>
      <c r="K1043" s="74">
        <v>27.6</v>
      </c>
      <c r="L1043" s="74">
        <v>26.45</v>
      </c>
      <c r="M1043" s="111"/>
      <c r="N1043" s="74">
        <v>30.2</v>
      </c>
      <c r="O1043" s="74">
        <v>25.5</v>
      </c>
      <c r="P1043" s="74">
        <v>0</v>
      </c>
    </row>
    <row r="1044" spans="1:16">
      <c r="A1044" s="78">
        <v>0.64636574074056097</v>
      </c>
      <c r="B1044" s="74">
        <v>24250</v>
      </c>
      <c r="C1044" s="74">
        <v>39.61</v>
      </c>
      <c r="D1044" s="111"/>
      <c r="E1044" s="74">
        <v>34.14</v>
      </c>
      <c r="F1044" s="74">
        <v>42.12</v>
      </c>
      <c r="G1044" s="74">
        <v>378.1</v>
      </c>
      <c r="H1044" s="74">
        <v>35.840000000000003</v>
      </c>
      <c r="I1044" s="74">
        <v>34.49</v>
      </c>
      <c r="J1044" s="74">
        <v>-155.5</v>
      </c>
      <c r="K1044" s="74">
        <v>27.55</v>
      </c>
      <c r="L1044" s="74">
        <v>26.45</v>
      </c>
      <c r="M1044" s="111"/>
      <c r="N1044" s="74">
        <v>30.1</v>
      </c>
      <c r="O1044" s="74">
        <v>25.5</v>
      </c>
      <c r="P1044" s="74">
        <v>0</v>
      </c>
    </row>
    <row r="1045" spans="1:16">
      <c r="A1045" s="78">
        <v>0.64648148148130002</v>
      </c>
      <c r="B1045" s="74">
        <v>24260</v>
      </c>
      <c r="C1045" s="74">
        <v>39.69</v>
      </c>
      <c r="D1045" s="111"/>
      <c r="E1045" s="74">
        <v>34.15</v>
      </c>
      <c r="F1045" s="74">
        <v>42.03</v>
      </c>
      <c r="G1045" s="74">
        <v>380.9</v>
      </c>
      <c r="H1045" s="74">
        <v>35.82</v>
      </c>
      <c r="I1045" s="74">
        <v>34.479999999999997</v>
      </c>
      <c r="J1045" s="74">
        <v>-1638.4</v>
      </c>
      <c r="K1045" s="74">
        <v>27.55</v>
      </c>
      <c r="L1045" s="74">
        <v>26.45</v>
      </c>
      <c r="M1045" s="111"/>
      <c r="N1045" s="74">
        <v>30.25</v>
      </c>
      <c r="O1045" s="74">
        <v>25.5</v>
      </c>
      <c r="P1045" s="74">
        <v>0</v>
      </c>
    </row>
    <row r="1046" spans="1:16">
      <c r="A1046" s="78">
        <v>0.64659722222204197</v>
      </c>
      <c r="B1046" s="74">
        <v>24270</v>
      </c>
      <c r="C1046" s="74">
        <v>39.51</v>
      </c>
      <c r="D1046" s="111"/>
      <c r="E1046" s="74">
        <v>34.159999999999997</v>
      </c>
      <c r="F1046" s="74">
        <v>42.05</v>
      </c>
      <c r="G1046" s="74">
        <v>380</v>
      </c>
      <c r="H1046" s="74">
        <v>35.82</v>
      </c>
      <c r="I1046" s="74">
        <v>34.479999999999997</v>
      </c>
      <c r="J1046" s="74">
        <v>-1638.4</v>
      </c>
      <c r="K1046" s="74">
        <v>27.5</v>
      </c>
      <c r="L1046" s="74">
        <v>26.45</v>
      </c>
      <c r="M1046" s="111"/>
      <c r="N1046" s="74">
        <v>30.2</v>
      </c>
      <c r="O1046" s="74">
        <v>25.4</v>
      </c>
      <c r="P1046" s="74">
        <v>0</v>
      </c>
    </row>
    <row r="1047" spans="1:16">
      <c r="A1047" s="78">
        <v>0.64671296296278202</v>
      </c>
      <c r="B1047" s="74">
        <v>24280</v>
      </c>
      <c r="C1047" s="74">
        <v>39.54</v>
      </c>
      <c r="D1047" s="111"/>
      <c r="E1047" s="74">
        <v>34.159999999999997</v>
      </c>
      <c r="F1047" s="74">
        <v>41.99</v>
      </c>
      <c r="G1047" s="74">
        <v>379.9</v>
      </c>
      <c r="H1047" s="74">
        <v>35.81</v>
      </c>
      <c r="I1047" s="74">
        <v>34.450000000000003</v>
      </c>
      <c r="J1047" s="74">
        <v>-147.80000000000001</v>
      </c>
      <c r="K1047" s="74">
        <v>27.5</v>
      </c>
      <c r="L1047" s="74">
        <v>26.45</v>
      </c>
      <c r="M1047" s="111"/>
      <c r="N1047" s="74">
        <v>30.35</v>
      </c>
      <c r="O1047" s="74">
        <v>25.5</v>
      </c>
      <c r="P1047" s="74">
        <v>0</v>
      </c>
    </row>
    <row r="1048" spans="1:16">
      <c r="A1048" s="78">
        <v>0.64682870370352297</v>
      </c>
      <c r="B1048" s="74">
        <v>24290</v>
      </c>
      <c r="C1048" s="74">
        <v>39.57</v>
      </c>
      <c r="D1048" s="111"/>
      <c r="E1048" s="74">
        <v>34.159999999999997</v>
      </c>
      <c r="F1048" s="74">
        <v>41.96</v>
      </c>
      <c r="G1048" s="74">
        <v>379.7</v>
      </c>
      <c r="H1048" s="74">
        <v>35.79</v>
      </c>
      <c r="I1048" s="74">
        <v>34.450000000000003</v>
      </c>
      <c r="J1048" s="74">
        <v>-244.45</v>
      </c>
      <c r="K1048" s="74">
        <v>27.5</v>
      </c>
      <c r="L1048" s="74">
        <v>26.45</v>
      </c>
      <c r="M1048" s="111"/>
      <c r="N1048" s="74">
        <v>30.3</v>
      </c>
      <c r="O1048" s="74">
        <v>25.45</v>
      </c>
      <c r="P1048" s="74">
        <v>0</v>
      </c>
    </row>
    <row r="1049" spans="1:16">
      <c r="A1049" s="78">
        <v>0.64694444444426302</v>
      </c>
      <c r="B1049" s="74">
        <v>24300</v>
      </c>
      <c r="C1049" s="74">
        <v>39.43</v>
      </c>
      <c r="D1049" s="111"/>
      <c r="E1049" s="74">
        <v>34.15</v>
      </c>
      <c r="F1049" s="74">
        <v>41.93</v>
      </c>
      <c r="G1049" s="74">
        <v>380.3</v>
      </c>
      <c r="H1049" s="74">
        <v>35.79</v>
      </c>
      <c r="I1049" s="74">
        <v>34.44</v>
      </c>
      <c r="J1049" s="74">
        <v>-1638.4</v>
      </c>
      <c r="K1049" s="74">
        <v>27.5</v>
      </c>
      <c r="L1049" s="74">
        <v>26.4</v>
      </c>
      <c r="M1049" s="111"/>
      <c r="N1049" s="74">
        <v>30.3</v>
      </c>
      <c r="O1049" s="74">
        <v>25.35</v>
      </c>
      <c r="P1049" s="74">
        <v>0</v>
      </c>
    </row>
    <row r="1050" spans="1:16">
      <c r="A1050" s="78">
        <v>0.64706018518500397</v>
      </c>
      <c r="B1050" s="74">
        <v>24310</v>
      </c>
      <c r="C1050" s="74">
        <v>39.57</v>
      </c>
      <c r="D1050" s="111"/>
      <c r="E1050" s="74">
        <v>34.14</v>
      </c>
      <c r="F1050" s="74">
        <v>42.07</v>
      </c>
      <c r="G1050" s="74">
        <v>381.6</v>
      </c>
      <c r="H1050" s="74">
        <v>35.799999999999997</v>
      </c>
      <c r="I1050" s="74">
        <v>34.46</v>
      </c>
      <c r="J1050" s="74">
        <v>-1638.4</v>
      </c>
      <c r="K1050" s="74">
        <v>27.5</v>
      </c>
      <c r="L1050" s="74">
        <v>26.45</v>
      </c>
      <c r="M1050" s="111"/>
      <c r="N1050" s="74">
        <v>30.25</v>
      </c>
      <c r="O1050" s="74">
        <v>25.25</v>
      </c>
      <c r="P1050" s="74">
        <v>0</v>
      </c>
    </row>
    <row r="1051" spans="1:16">
      <c r="A1051" s="78">
        <v>0.64717592592574402</v>
      </c>
      <c r="B1051" s="74">
        <v>24320</v>
      </c>
      <c r="C1051" s="74">
        <v>39.44</v>
      </c>
      <c r="D1051" s="111"/>
      <c r="E1051" s="74">
        <v>33.979999999999997</v>
      </c>
      <c r="F1051" s="74">
        <v>42</v>
      </c>
      <c r="G1051" s="74">
        <v>381</v>
      </c>
      <c r="H1051" s="74">
        <v>35.79</v>
      </c>
      <c r="I1051" s="74">
        <v>34.46</v>
      </c>
      <c r="J1051" s="74">
        <v>-138.80000000000001</v>
      </c>
      <c r="K1051" s="74">
        <v>27.6</v>
      </c>
      <c r="L1051" s="74">
        <v>26.4</v>
      </c>
      <c r="M1051" s="111"/>
      <c r="N1051" s="74">
        <v>30.55</v>
      </c>
      <c r="O1051" s="74">
        <v>25.6</v>
      </c>
      <c r="P1051" s="74">
        <v>0</v>
      </c>
    </row>
    <row r="1052" spans="1:16">
      <c r="A1052" s="78">
        <v>0.64729166666648497</v>
      </c>
      <c r="B1052" s="74">
        <v>24330</v>
      </c>
      <c r="C1052" s="74">
        <v>39.47</v>
      </c>
      <c r="D1052" s="111"/>
      <c r="E1052" s="74">
        <v>34.049999999999997</v>
      </c>
      <c r="F1052" s="74">
        <v>42.01</v>
      </c>
      <c r="G1052" s="74">
        <v>381.1</v>
      </c>
      <c r="H1052" s="74">
        <v>35.729999999999997</v>
      </c>
      <c r="I1052" s="74">
        <v>34.450000000000003</v>
      </c>
      <c r="J1052" s="74">
        <v>-150.25</v>
      </c>
      <c r="K1052" s="74">
        <v>27.55</v>
      </c>
      <c r="L1052" s="74">
        <v>26.45</v>
      </c>
      <c r="M1052" s="111"/>
      <c r="N1052" s="74">
        <v>30.3</v>
      </c>
      <c r="O1052" s="74">
        <v>25.65</v>
      </c>
      <c r="P1052" s="74">
        <v>0</v>
      </c>
    </row>
    <row r="1053" spans="1:16">
      <c r="A1053" s="78">
        <v>0.64740740740722602</v>
      </c>
      <c r="B1053" s="74">
        <v>24340</v>
      </c>
      <c r="C1053" s="74">
        <v>39.61</v>
      </c>
      <c r="D1053" s="111"/>
      <c r="E1053" s="74">
        <v>34.06</v>
      </c>
      <c r="F1053" s="74">
        <v>42.06</v>
      </c>
      <c r="G1053" s="74">
        <v>379.6</v>
      </c>
      <c r="H1053" s="74">
        <v>35.770000000000003</v>
      </c>
      <c r="I1053" s="74">
        <v>34.44</v>
      </c>
      <c r="J1053" s="74">
        <v>-138.55000000000001</v>
      </c>
      <c r="K1053" s="74">
        <v>27.6</v>
      </c>
      <c r="L1053" s="74">
        <v>26.4</v>
      </c>
      <c r="M1053" s="111"/>
      <c r="N1053" s="74">
        <v>30.4</v>
      </c>
      <c r="O1053" s="74">
        <v>25.5</v>
      </c>
      <c r="P1053" s="74">
        <v>0</v>
      </c>
    </row>
    <row r="1054" spans="1:16">
      <c r="A1054" s="78">
        <v>0.64752314814796597</v>
      </c>
      <c r="B1054" s="74">
        <v>24350</v>
      </c>
      <c r="C1054" s="74">
        <v>39.409999999999997</v>
      </c>
      <c r="D1054" s="111"/>
      <c r="E1054" s="74">
        <v>34.06</v>
      </c>
      <c r="F1054" s="74">
        <v>41.72</v>
      </c>
      <c r="G1054" s="74">
        <v>381.6</v>
      </c>
      <c r="H1054" s="74">
        <v>35.799999999999997</v>
      </c>
      <c r="I1054" s="74">
        <v>34.43</v>
      </c>
      <c r="J1054" s="74">
        <v>-169.05</v>
      </c>
      <c r="K1054" s="74">
        <v>27.6</v>
      </c>
      <c r="L1054" s="74">
        <v>26.4</v>
      </c>
      <c r="M1054" s="111"/>
      <c r="N1054" s="74">
        <v>30.4</v>
      </c>
      <c r="O1054" s="74">
        <v>25.2</v>
      </c>
      <c r="P1054" s="74">
        <v>0</v>
      </c>
    </row>
    <row r="1055" spans="1:16">
      <c r="A1055" s="78">
        <v>0.64763888888870702</v>
      </c>
      <c r="B1055" s="74">
        <v>24360</v>
      </c>
      <c r="C1055" s="74">
        <v>39.450000000000003</v>
      </c>
      <c r="D1055" s="111"/>
      <c r="E1055" s="74">
        <v>34.049999999999997</v>
      </c>
      <c r="F1055" s="74">
        <v>41.75</v>
      </c>
      <c r="G1055" s="74">
        <v>381.1</v>
      </c>
      <c r="H1055" s="74">
        <v>35.799999999999997</v>
      </c>
      <c r="I1055" s="74">
        <v>34.43</v>
      </c>
      <c r="J1055" s="74">
        <v>-182.6</v>
      </c>
      <c r="K1055" s="74">
        <v>27.6</v>
      </c>
      <c r="L1055" s="74">
        <v>26.4</v>
      </c>
      <c r="M1055" s="111"/>
      <c r="N1055" s="74">
        <v>30.55</v>
      </c>
      <c r="O1055" s="74">
        <v>25.25</v>
      </c>
      <c r="P1055" s="74">
        <v>0</v>
      </c>
    </row>
    <row r="1056" spans="1:16">
      <c r="A1056" s="78">
        <v>0.64775462962944896</v>
      </c>
      <c r="B1056" s="74">
        <v>24370</v>
      </c>
      <c r="C1056" s="74">
        <v>39.4</v>
      </c>
      <c r="D1056" s="111"/>
      <c r="E1056" s="74">
        <v>34.01</v>
      </c>
      <c r="F1056" s="74">
        <v>41.81</v>
      </c>
      <c r="G1056" s="74">
        <v>381.4</v>
      </c>
      <c r="H1056" s="74">
        <v>35.82</v>
      </c>
      <c r="I1056" s="74">
        <v>34.44</v>
      </c>
      <c r="J1056" s="74">
        <v>-152.85</v>
      </c>
      <c r="K1056" s="74">
        <v>27.55</v>
      </c>
      <c r="L1056" s="74">
        <v>26.4</v>
      </c>
      <c r="M1056" s="111"/>
      <c r="N1056" s="74">
        <v>30.35</v>
      </c>
      <c r="O1056" s="74">
        <v>25.4</v>
      </c>
      <c r="P1056" s="74">
        <v>0</v>
      </c>
    </row>
    <row r="1057" spans="1:16">
      <c r="A1057" s="78">
        <v>0.64787037037018802</v>
      </c>
      <c r="B1057" s="74">
        <v>24380</v>
      </c>
      <c r="C1057" s="74">
        <v>39.619999999999997</v>
      </c>
      <c r="D1057" s="111"/>
      <c r="E1057" s="74">
        <v>34.049999999999997</v>
      </c>
      <c r="F1057" s="74">
        <v>41.99</v>
      </c>
      <c r="G1057" s="74">
        <v>380.1</v>
      </c>
      <c r="H1057" s="74">
        <v>35.840000000000003</v>
      </c>
      <c r="I1057" s="74">
        <v>34.450000000000003</v>
      </c>
      <c r="J1057" s="74">
        <v>-107.6</v>
      </c>
      <c r="K1057" s="74">
        <v>27.55</v>
      </c>
      <c r="L1057" s="74">
        <v>26.45</v>
      </c>
      <c r="M1057" s="111"/>
      <c r="N1057" s="74">
        <v>30.45</v>
      </c>
      <c r="O1057" s="74">
        <v>25.5</v>
      </c>
      <c r="P1057" s="74">
        <v>0</v>
      </c>
    </row>
    <row r="1058" spans="1:16">
      <c r="A1058" s="78">
        <v>0.64798611111092996</v>
      </c>
      <c r="B1058" s="74">
        <v>24390</v>
      </c>
      <c r="C1058" s="74">
        <v>39.450000000000003</v>
      </c>
      <c r="D1058" s="111"/>
      <c r="E1058" s="74">
        <v>34.03</v>
      </c>
      <c r="F1058" s="74">
        <v>41.9</v>
      </c>
      <c r="G1058" s="74">
        <v>380.6</v>
      </c>
      <c r="H1058" s="74">
        <v>35.85</v>
      </c>
      <c r="I1058" s="74">
        <v>34.44</v>
      </c>
      <c r="J1058" s="74">
        <v>-1638.4</v>
      </c>
      <c r="K1058" s="74">
        <v>27.5</v>
      </c>
      <c r="L1058" s="74">
        <v>26.45</v>
      </c>
      <c r="M1058" s="111"/>
      <c r="N1058" s="74">
        <v>30.5</v>
      </c>
      <c r="O1058" s="74">
        <v>25.55</v>
      </c>
      <c r="P1058" s="74">
        <v>0</v>
      </c>
    </row>
    <row r="1059" spans="1:16">
      <c r="A1059" s="78">
        <v>0.64810185185167002</v>
      </c>
      <c r="B1059" s="74">
        <v>24400</v>
      </c>
      <c r="C1059" s="74">
        <v>39.61</v>
      </c>
      <c r="D1059" s="111"/>
      <c r="E1059" s="74">
        <v>34.03</v>
      </c>
      <c r="F1059" s="74">
        <v>41.95</v>
      </c>
      <c r="G1059" s="74">
        <v>380.3</v>
      </c>
      <c r="H1059" s="74">
        <v>35.83</v>
      </c>
      <c r="I1059" s="74">
        <v>34.47</v>
      </c>
      <c r="J1059" s="74">
        <v>-133.35</v>
      </c>
      <c r="K1059" s="74">
        <v>27.55</v>
      </c>
      <c r="L1059" s="74">
        <v>26.45</v>
      </c>
      <c r="M1059" s="111"/>
      <c r="N1059" s="74">
        <v>30.45</v>
      </c>
      <c r="O1059" s="74">
        <v>25.6</v>
      </c>
      <c r="P1059" s="74">
        <v>0</v>
      </c>
    </row>
    <row r="1060" spans="1:16">
      <c r="A1060" s="78">
        <v>0.64821759259241096</v>
      </c>
      <c r="B1060" s="74">
        <v>24410</v>
      </c>
      <c r="C1060" s="74">
        <v>39.53</v>
      </c>
      <c r="D1060" s="111"/>
      <c r="E1060" s="74">
        <v>34.03</v>
      </c>
      <c r="F1060" s="74">
        <v>42.09</v>
      </c>
      <c r="G1060" s="74">
        <v>381.7</v>
      </c>
      <c r="H1060" s="74">
        <v>35.82</v>
      </c>
      <c r="I1060" s="74">
        <v>34.47</v>
      </c>
      <c r="J1060" s="74">
        <v>-1638.4</v>
      </c>
      <c r="K1060" s="74">
        <v>27.55</v>
      </c>
      <c r="L1060" s="74">
        <v>26.45</v>
      </c>
      <c r="M1060" s="111"/>
      <c r="N1060" s="74">
        <v>30.35</v>
      </c>
      <c r="O1060" s="74">
        <v>25.4</v>
      </c>
      <c r="P1060" s="74">
        <v>0</v>
      </c>
    </row>
    <row r="1061" spans="1:16">
      <c r="A1061" s="78">
        <v>0.64833333333315102</v>
      </c>
      <c r="B1061" s="74">
        <v>24420</v>
      </c>
      <c r="C1061" s="74">
        <v>39.5</v>
      </c>
      <c r="D1061" s="111"/>
      <c r="E1061" s="74">
        <v>34.020000000000003</v>
      </c>
      <c r="F1061" s="74">
        <v>42.15</v>
      </c>
      <c r="G1061" s="74">
        <v>379.8</v>
      </c>
      <c r="H1061" s="74">
        <v>35.840000000000003</v>
      </c>
      <c r="I1061" s="74">
        <v>34.47</v>
      </c>
      <c r="J1061" s="74">
        <v>-229.6</v>
      </c>
      <c r="K1061" s="74">
        <v>27.55</v>
      </c>
      <c r="L1061" s="74">
        <v>26.45</v>
      </c>
      <c r="M1061" s="111"/>
      <c r="N1061" s="74">
        <v>30.4</v>
      </c>
      <c r="O1061" s="74">
        <v>25.45</v>
      </c>
      <c r="P1061" s="74">
        <v>0</v>
      </c>
    </row>
    <row r="1062" spans="1:16">
      <c r="A1062" s="78">
        <v>0.64844907407389196</v>
      </c>
      <c r="B1062" s="74">
        <v>24430</v>
      </c>
      <c r="C1062" s="74">
        <v>39.49</v>
      </c>
      <c r="D1062" s="111"/>
      <c r="E1062" s="74">
        <v>34.01</v>
      </c>
      <c r="F1062" s="74">
        <v>42.23</v>
      </c>
      <c r="G1062" s="74">
        <v>377.9</v>
      </c>
      <c r="H1062" s="74">
        <v>35.83</v>
      </c>
      <c r="I1062" s="74">
        <v>34.479999999999997</v>
      </c>
      <c r="J1062" s="74">
        <v>-166.7</v>
      </c>
      <c r="K1062" s="74">
        <v>27.5</v>
      </c>
      <c r="L1062" s="74">
        <v>26.4</v>
      </c>
      <c r="M1062" s="111"/>
      <c r="N1062" s="74">
        <v>30.4</v>
      </c>
      <c r="O1062" s="74">
        <v>25.5</v>
      </c>
      <c r="P1062" s="74">
        <v>0</v>
      </c>
    </row>
    <row r="1063" spans="1:16">
      <c r="A1063" s="78">
        <v>0.64856481481463202</v>
      </c>
      <c r="B1063" s="74">
        <v>24440</v>
      </c>
      <c r="C1063" s="74">
        <v>39.42</v>
      </c>
      <c r="D1063" s="111"/>
      <c r="E1063" s="74">
        <v>34.01</v>
      </c>
      <c r="F1063" s="74">
        <v>42.24</v>
      </c>
      <c r="G1063" s="74">
        <v>377.5</v>
      </c>
      <c r="H1063" s="74">
        <v>35.83</v>
      </c>
      <c r="I1063" s="74">
        <v>34.5</v>
      </c>
      <c r="J1063" s="74">
        <v>-259.64999999999998</v>
      </c>
      <c r="K1063" s="74">
        <v>27.55</v>
      </c>
      <c r="L1063" s="74">
        <v>26.4</v>
      </c>
      <c r="M1063" s="111"/>
      <c r="N1063" s="74">
        <v>30.4</v>
      </c>
      <c r="O1063" s="74">
        <v>25.65</v>
      </c>
      <c r="P1063" s="74">
        <v>0</v>
      </c>
    </row>
    <row r="1064" spans="1:16">
      <c r="A1064" s="78">
        <v>0.64868055555537296</v>
      </c>
      <c r="B1064" s="74">
        <v>24450</v>
      </c>
      <c r="C1064" s="74">
        <v>39.549999999999997</v>
      </c>
      <c r="D1064" s="111"/>
      <c r="E1064" s="74">
        <v>34.01</v>
      </c>
      <c r="F1064" s="74">
        <v>42.26</v>
      </c>
      <c r="G1064" s="74">
        <v>378.7</v>
      </c>
      <c r="H1064" s="74">
        <v>35.85</v>
      </c>
      <c r="I1064" s="74">
        <v>34.5</v>
      </c>
      <c r="J1064" s="74">
        <v>-240</v>
      </c>
      <c r="K1064" s="74">
        <v>27.55</v>
      </c>
      <c r="L1064" s="74">
        <v>26.4</v>
      </c>
      <c r="M1064" s="111"/>
      <c r="N1064" s="74">
        <v>30.4</v>
      </c>
      <c r="O1064" s="74">
        <v>25.4</v>
      </c>
      <c r="P1064" s="74">
        <v>0</v>
      </c>
    </row>
    <row r="1065" spans="1:16">
      <c r="A1065" s="78">
        <v>0.64879629629611402</v>
      </c>
      <c r="B1065" s="74">
        <v>24460</v>
      </c>
      <c r="C1065" s="74">
        <v>39.56</v>
      </c>
      <c r="D1065" s="111"/>
      <c r="E1065" s="74">
        <v>34.01</v>
      </c>
      <c r="F1065" s="74">
        <v>42.06</v>
      </c>
      <c r="G1065" s="74">
        <v>378.5</v>
      </c>
      <c r="H1065" s="74">
        <v>35.85</v>
      </c>
      <c r="I1065" s="74">
        <v>34.479999999999997</v>
      </c>
      <c r="J1065" s="74">
        <v>-223.5</v>
      </c>
      <c r="K1065" s="74">
        <v>27.6</v>
      </c>
      <c r="L1065" s="74">
        <v>26.4</v>
      </c>
      <c r="M1065" s="111"/>
      <c r="N1065" s="74">
        <v>30.35</v>
      </c>
      <c r="O1065" s="74">
        <v>25.3</v>
      </c>
      <c r="P1065" s="74">
        <v>0</v>
      </c>
    </row>
    <row r="1066" spans="1:16">
      <c r="A1066" s="78">
        <v>0.64891203703685396</v>
      </c>
      <c r="B1066" s="74">
        <v>24470</v>
      </c>
      <c r="C1066" s="74">
        <v>39.450000000000003</v>
      </c>
      <c r="D1066" s="111"/>
      <c r="E1066" s="74">
        <v>34.020000000000003</v>
      </c>
      <c r="F1066" s="74">
        <v>42.11</v>
      </c>
      <c r="G1066" s="74">
        <v>379.1</v>
      </c>
      <c r="H1066" s="74">
        <v>35.86</v>
      </c>
      <c r="I1066" s="74">
        <v>34.5</v>
      </c>
      <c r="J1066" s="74">
        <v>-1638.4</v>
      </c>
      <c r="K1066" s="74">
        <v>27.65</v>
      </c>
      <c r="L1066" s="74">
        <v>26.4</v>
      </c>
      <c r="M1066" s="111"/>
      <c r="N1066" s="74">
        <v>30.35</v>
      </c>
      <c r="O1066" s="74">
        <v>25.4</v>
      </c>
      <c r="P1066" s="74">
        <v>0</v>
      </c>
    </row>
    <row r="1067" spans="1:16">
      <c r="A1067" s="78">
        <v>0.64902777777759502</v>
      </c>
      <c r="B1067" s="74">
        <v>24480</v>
      </c>
      <c r="C1067" s="74">
        <v>39.17</v>
      </c>
      <c r="D1067" s="111"/>
      <c r="E1067" s="74">
        <v>34.01</v>
      </c>
      <c r="F1067" s="74">
        <v>42.32</v>
      </c>
      <c r="G1067" s="74">
        <v>381.3</v>
      </c>
      <c r="H1067" s="74">
        <v>35.86</v>
      </c>
      <c r="I1067" s="74">
        <v>34.51</v>
      </c>
      <c r="J1067" s="74">
        <v>-1638.4</v>
      </c>
      <c r="K1067" s="74">
        <v>27.65</v>
      </c>
      <c r="L1067" s="74">
        <v>26.4</v>
      </c>
      <c r="M1067" s="111"/>
      <c r="N1067" s="74">
        <v>30.35</v>
      </c>
      <c r="O1067" s="74">
        <v>25.5</v>
      </c>
      <c r="P1067" s="74">
        <v>0</v>
      </c>
    </row>
    <row r="1068" spans="1:16">
      <c r="A1068" s="78">
        <v>0.64914351851833696</v>
      </c>
      <c r="B1068" s="74">
        <v>24490</v>
      </c>
      <c r="C1068" s="74">
        <v>39.4</v>
      </c>
      <c r="D1068" s="111"/>
      <c r="E1068" s="74">
        <v>33.99</v>
      </c>
      <c r="F1068" s="74">
        <v>42.26</v>
      </c>
      <c r="G1068" s="74">
        <v>378.7</v>
      </c>
      <c r="H1068" s="74">
        <v>35.909999999999997</v>
      </c>
      <c r="I1068" s="74">
        <v>34.5</v>
      </c>
      <c r="J1068" s="74">
        <v>-1638.4</v>
      </c>
      <c r="K1068" s="74">
        <v>27.6</v>
      </c>
      <c r="L1068" s="74">
        <v>26.4</v>
      </c>
      <c r="M1068" s="111"/>
      <c r="N1068" s="74">
        <v>30.35</v>
      </c>
      <c r="O1068" s="74">
        <v>25.45</v>
      </c>
      <c r="P1068" s="74">
        <v>0</v>
      </c>
    </row>
    <row r="1069" spans="1:16">
      <c r="A1069" s="78">
        <v>0.64925925925907602</v>
      </c>
      <c r="B1069" s="74">
        <v>24500</v>
      </c>
      <c r="C1069" s="74">
        <v>39.44</v>
      </c>
      <c r="D1069" s="111"/>
      <c r="E1069" s="74">
        <v>33.99</v>
      </c>
      <c r="F1069" s="74">
        <v>42.21</v>
      </c>
      <c r="G1069" s="74">
        <v>380.2</v>
      </c>
      <c r="H1069" s="74">
        <v>35.9</v>
      </c>
      <c r="I1069" s="74">
        <v>34.479999999999997</v>
      </c>
      <c r="J1069" s="74">
        <v>-1638.4</v>
      </c>
      <c r="K1069" s="74">
        <v>27.5</v>
      </c>
      <c r="L1069" s="74">
        <v>26.4</v>
      </c>
      <c r="M1069" s="111"/>
      <c r="N1069" s="74">
        <v>30.55</v>
      </c>
      <c r="O1069" s="74">
        <v>25.55</v>
      </c>
      <c r="P1069" s="74">
        <v>0</v>
      </c>
    </row>
    <row r="1070" spans="1:16">
      <c r="A1070" s="78">
        <v>0.64937499999981796</v>
      </c>
      <c r="B1070" s="74">
        <v>24510</v>
      </c>
      <c r="C1070" s="74">
        <v>39.340000000000003</v>
      </c>
      <c r="D1070" s="111"/>
      <c r="E1070" s="74">
        <v>33.99</v>
      </c>
      <c r="F1070" s="74">
        <v>42.06</v>
      </c>
      <c r="G1070" s="74">
        <v>378.7</v>
      </c>
      <c r="H1070" s="74">
        <v>35.89</v>
      </c>
      <c r="I1070" s="74">
        <v>34.47</v>
      </c>
      <c r="J1070" s="74">
        <v>-1638.4</v>
      </c>
      <c r="K1070" s="74">
        <v>27.55</v>
      </c>
      <c r="L1070" s="74">
        <v>26.4</v>
      </c>
      <c r="M1070" s="111"/>
      <c r="N1070" s="74">
        <v>30.5</v>
      </c>
      <c r="O1070" s="74">
        <v>25.5</v>
      </c>
      <c r="P1070" s="74">
        <v>0</v>
      </c>
    </row>
    <row r="1071" spans="1:16">
      <c r="A1071" s="110">
        <v>0.67715277777757699</v>
      </c>
      <c r="B1071" s="111">
        <v>26910</v>
      </c>
      <c r="C1071" s="111">
        <v>39.89</v>
      </c>
      <c r="D1071" s="111"/>
      <c r="E1071" s="111">
        <v>34.270000000000003</v>
      </c>
      <c r="F1071" s="111">
        <v>41.28</v>
      </c>
      <c r="G1071" s="111">
        <v>398.2</v>
      </c>
      <c r="H1071" s="111">
        <v>35.08</v>
      </c>
      <c r="I1071" s="111">
        <v>34.340000000000003</v>
      </c>
      <c r="J1071" s="111">
        <v>104.75</v>
      </c>
      <c r="K1071" s="111">
        <v>27.4</v>
      </c>
      <c r="L1071" s="111">
        <v>26.25</v>
      </c>
      <c r="M1071" s="111"/>
      <c r="N1071" s="111">
        <v>30.35</v>
      </c>
      <c r="O1071" s="111">
        <v>25.5</v>
      </c>
      <c r="P1071" s="111">
        <v>0</v>
      </c>
    </row>
    <row r="1072" spans="1:16">
      <c r="A1072" s="78">
        <v>0.67726851851831804</v>
      </c>
      <c r="B1072" s="74">
        <v>26920</v>
      </c>
      <c r="C1072" s="74">
        <v>39.840000000000003</v>
      </c>
      <c r="D1072" s="111"/>
      <c r="E1072" s="74">
        <v>34.29</v>
      </c>
      <c r="F1072" s="74">
        <v>41.4</v>
      </c>
      <c r="G1072" s="74">
        <v>398.5</v>
      </c>
      <c r="H1072" s="74">
        <v>35.1</v>
      </c>
      <c r="I1072" s="74">
        <v>34.380000000000003</v>
      </c>
      <c r="J1072" s="74">
        <v>103.5</v>
      </c>
      <c r="K1072" s="74">
        <v>27.45</v>
      </c>
      <c r="L1072" s="74">
        <v>26.25</v>
      </c>
      <c r="M1072" s="111"/>
      <c r="N1072" s="74">
        <v>30.2</v>
      </c>
      <c r="O1072" s="74">
        <v>25.45</v>
      </c>
      <c r="P1072" s="74">
        <v>0</v>
      </c>
    </row>
    <row r="1073" spans="1:16">
      <c r="A1073" s="78">
        <v>0.67738425925905799</v>
      </c>
      <c r="B1073" s="74">
        <v>26930</v>
      </c>
      <c r="C1073" s="74">
        <v>39.840000000000003</v>
      </c>
      <c r="D1073" s="111"/>
      <c r="E1073" s="74">
        <v>34.28</v>
      </c>
      <c r="F1073" s="74">
        <v>41.25</v>
      </c>
      <c r="G1073" s="74">
        <v>400</v>
      </c>
      <c r="H1073" s="74">
        <v>35.119999999999997</v>
      </c>
      <c r="I1073" s="74">
        <v>34.380000000000003</v>
      </c>
      <c r="J1073" s="74">
        <v>103.2</v>
      </c>
      <c r="K1073" s="74">
        <v>27.4</v>
      </c>
      <c r="L1073" s="74">
        <v>26.25</v>
      </c>
      <c r="M1073" s="111"/>
      <c r="N1073" s="74">
        <v>30.35</v>
      </c>
      <c r="O1073" s="74">
        <v>25.45</v>
      </c>
      <c r="P1073" s="74">
        <v>0</v>
      </c>
    </row>
    <row r="1074" spans="1:16">
      <c r="A1074" s="78">
        <v>0.67749999999979904</v>
      </c>
      <c r="B1074" s="74">
        <v>26940</v>
      </c>
      <c r="C1074" s="74">
        <v>39.909999999999997</v>
      </c>
      <c r="D1074" s="111"/>
      <c r="E1074" s="74">
        <v>34.29</v>
      </c>
      <c r="F1074" s="74">
        <v>41.31</v>
      </c>
      <c r="G1074" s="74">
        <v>398.7</v>
      </c>
      <c r="H1074" s="74">
        <v>35.130000000000003</v>
      </c>
      <c r="I1074" s="74">
        <v>34.340000000000003</v>
      </c>
      <c r="J1074" s="74">
        <v>104.15</v>
      </c>
      <c r="K1074" s="74">
        <v>27.4</v>
      </c>
      <c r="L1074" s="74">
        <v>26.25</v>
      </c>
      <c r="M1074" s="111"/>
      <c r="N1074" s="74">
        <v>30.2</v>
      </c>
      <c r="O1074" s="74">
        <v>25.5</v>
      </c>
      <c r="P1074" s="74">
        <v>0</v>
      </c>
    </row>
    <row r="1075" spans="1:16">
      <c r="A1075" s="78">
        <v>0.67761574074054098</v>
      </c>
      <c r="B1075" s="74">
        <v>26950</v>
      </c>
      <c r="C1075" s="74">
        <v>39.909999999999997</v>
      </c>
      <c r="D1075" s="111"/>
      <c r="E1075" s="74">
        <v>34.31</v>
      </c>
      <c r="F1075" s="74">
        <v>41.33</v>
      </c>
      <c r="G1075" s="74">
        <v>398.3</v>
      </c>
      <c r="H1075" s="74">
        <v>35.130000000000003</v>
      </c>
      <c r="I1075" s="74">
        <v>34.32</v>
      </c>
      <c r="J1075" s="74">
        <v>102.95</v>
      </c>
      <c r="K1075" s="74">
        <v>27.4</v>
      </c>
      <c r="L1075" s="74">
        <v>26.25</v>
      </c>
      <c r="M1075" s="111"/>
      <c r="N1075" s="74">
        <v>30.6</v>
      </c>
      <c r="O1075" s="74">
        <v>25.4</v>
      </c>
      <c r="P1075" s="74">
        <v>0</v>
      </c>
    </row>
    <row r="1076" spans="1:16">
      <c r="A1076" s="78">
        <v>0.67773148148128004</v>
      </c>
      <c r="B1076" s="74">
        <v>26960</v>
      </c>
      <c r="C1076" s="74">
        <v>39.909999999999997</v>
      </c>
      <c r="D1076" s="111"/>
      <c r="E1076" s="74">
        <v>34.32</v>
      </c>
      <c r="F1076" s="74">
        <v>41.43</v>
      </c>
      <c r="G1076" s="74">
        <v>398.7</v>
      </c>
      <c r="H1076" s="74">
        <v>35.15</v>
      </c>
      <c r="I1076" s="74">
        <v>34.35</v>
      </c>
      <c r="J1076" s="74">
        <v>104.75</v>
      </c>
      <c r="K1076" s="74">
        <v>27.4</v>
      </c>
      <c r="L1076" s="74">
        <v>26.25</v>
      </c>
      <c r="M1076" s="111"/>
      <c r="N1076" s="74">
        <v>30.55</v>
      </c>
      <c r="O1076" s="74">
        <v>25.35</v>
      </c>
      <c r="P1076" s="74">
        <v>0</v>
      </c>
    </row>
    <row r="1077" spans="1:16">
      <c r="A1077" s="78">
        <v>0.67784722222202198</v>
      </c>
      <c r="B1077" s="74">
        <v>26970</v>
      </c>
      <c r="C1077" s="74">
        <v>40</v>
      </c>
      <c r="D1077" s="111"/>
      <c r="E1077" s="74">
        <v>34.31</v>
      </c>
      <c r="F1077" s="74">
        <v>41.52</v>
      </c>
      <c r="G1077" s="74">
        <v>398.4</v>
      </c>
      <c r="H1077" s="74">
        <v>35.17</v>
      </c>
      <c r="I1077" s="74">
        <v>34.340000000000003</v>
      </c>
      <c r="J1077" s="74">
        <v>104.6</v>
      </c>
      <c r="K1077" s="74">
        <v>27.35</v>
      </c>
      <c r="L1077" s="74">
        <v>26.25</v>
      </c>
      <c r="M1077" s="111"/>
      <c r="N1077" s="74">
        <v>30.5</v>
      </c>
      <c r="O1077" s="74">
        <v>25.45</v>
      </c>
      <c r="P1077" s="74">
        <v>0</v>
      </c>
    </row>
    <row r="1078" spans="1:16">
      <c r="A1078" s="78">
        <v>0.67796296296276204</v>
      </c>
      <c r="B1078" s="74">
        <v>26980</v>
      </c>
      <c r="C1078" s="74">
        <v>39.89</v>
      </c>
      <c r="D1078" s="111"/>
      <c r="E1078" s="74">
        <v>34.33</v>
      </c>
      <c r="F1078" s="74">
        <v>41.6</v>
      </c>
      <c r="G1078" s="74">
        <v>398</v>
      </c>
      <c r="H1078" s="74">
        <v>35.200000000000003</v>
      </c>
      <c r="I1078" s="74">
        <v>34.340000000000003</v>
      </c>
      <c r="J1078" s="74">
        <v>103.25</v>
      </c>
      <c r="K1078" s="74">
        <v>27.35</v>
      </c>
      <c r="L1078" s="74">
        <v>26.25</v>
      </c>
      <c r="M1078" s="111"/>
      <c r="N1078" s="74">
        <v>30.5</v>
      </c>
      <c r="O1078" s="74">
        <v>25.55</v>
      </c>
      <c r="P1078" s="74">
        <v>0</v>
      </c>
    </row>
    <row r="1079" spans="1:16">
      <c r="A1079" s="78">
        <v>0.67807870370350298</v>
      </c>
      <c r="B1079" s="74">
        <v>26990</v>
      </c>
      <c r="C1079" s="74">
        <v>39.909999999999997</v>
      </c>
      <c r="D1079" s="111"/>
      <c r="E1079" s="74">
        <v>34.340000000000003</v>
      </c>
      <c r="F1079" s="74">
        <v>41.57</v>
      </c>
      <c r="G1079" s="74">
        <v>398.9</v>
      </c>
      <c r="H1079" s="74">
        <v>72.19</v>
      </c>
      <c r="I1079" s="74">
        <v>34.299999999999997</v>
      </c>
      <c r="J1079" s="74">
        <v>103.1</v>
      </c>
      <c r="K1079" s="74">
        <v>27.35</v>
      </c>
      <c r="L1079" s="74">
        <v>26.25</v>
      </c>
      <c r="M1079" s="111"/>
      <c r="N1079" s="74">
        <v>30.25</v>
      </c>
      <c r="O1079" s="74">
        <v>25.5</v>
      </c>
      <c r="P1079" s="74">
        <v>0</v>
      </c>
    </row>
    <row r="1080" spans="1:16">
      <c r="A1080" s="78">
        <v>0.67819444444424304</v>
      </c>
      <c r="B1080" s="74">
        <v>27000</v>
      </c>
      <c r="C1080" s="74">
        <v>40.03</v>
      </c>
      <c r="D1080" s="111"/>
      <c r="E1080" s="74">
        <v>34.340000000000003</v>
      </c>
      <c r="F1080" s="74">
        <v>41.56</v>
      </c>
      <c r="G1080" s="74">
        <v>400</v>
      </c>
      <c r="H1080" s="74">
        <v>35.06</v>
      </c>
      <c r="I1080" s="74">
        <v>34.31</v>
      </c>
      <c r="J1080" s="74">
        <v>104</v>
      </c>
      <c r="K1080" s="74">
        <v>27.3</v>
      </c>
      <c r="L1080" s="74">
        <v>26.25</v>
      </c>
      <c r="M1080" s="111"/>
      <c r="N1080" s="74">
        <v>30.2</v>
      </c>
      <c r="O1080" s="74">
        <v>25.65</v>
      </c>
      <c r="P1080" s="74">
        <v>0</v>
      </c>
    </row>
    <row r="1081" spans="1:16">
      <c r="A1081" s="78">
        <v>0.67831018518498398</v>
      </c>
      <c r="B1081" s="74">
        <v>27010</v>
      </c>
      <c r="C1081" s="74">
        <v>40.06</v>
      </c>
      <c r="D1081" s="111"/>
      <c r="E1081" s="74">
        <v>34.35</v>
      </c>
      <c r="F1081" s="74">
        <v>41.42</v>
      </c>
      <c r="G1081" s="74">
        <v>398.5</v>
      </c>
      <c r="H1081" s="74">
        <v>35.15</v>
      </c>
      <c r="I1081" s="74">
        <v>34.33</v>
      </c>
      <c r="J1081" s="74">
        <v>103.5</v>
      </c>
      <c r="K1081" s="74">
        <v>27.35</v>
      </c>
      <c r="L1081" s="74">
        <v>26.2</v>
      </c>
      <c r="M1081" s="111"/>
      <c r="N1081" s="74">
        <v>30.25</v>
      </c>
      <c r="O1081" s="74">
        <v>25.45</v>
      </c>
      <c r="P1081" s="74">
        <v>0</v>
      </c>
    </row>
    <row r="1082" spans="1:16">
      <c r="A1082" s="78">
        <v>0.67842592592572404</v>
      </c>
      <c r="B1082" s="74">
        <v>27020</v>
      </c>
      <c r="C1082" s="74">
        <v>39.950000000000003</v>
      </c>
      <c r="D1082" s="111"/>
      <c r="E1082" s="74">
        <v>34.369999999999997</v>
      </c>
      <c r="F1082" s="74">
        <v>41.43</v>
      </c>
      <c r="G1082" s="74">
        <v>397.5</v>
      </c>
      <c r="H1082" s="74">
        <v>34.92</v>
      </c>
      <c r="I1082" s="74">
        <v>34.340000000000003</v>
      </c>
      <c r="J1082" s="74">
        <v>103.8</v>
      </c>
      <c r="K1082" s="74">
        <v>27.35</v>
      </c>
      <c r="L1082" s="74">
        <v>26.2</v>
      </c>
      <c r="M1082" s="111"/>
      <c r="N1082" s="74">
        <v>30.2</v>
      </c>
      <c r="O1082" s="74">
        <v>25.45</v>
      </c>
      <c r="P1082" s="74">
        <v>0</v>
      </c>
    </row>
    <row r="1083" spans="1:16">
      <c r="A1083" s="78">
        <v>0.67854166666646498</v>
      </c>
      <c r="B1083" s="74">
        <v>27030</v>
      </c>
      <c r="C1083" s="74">
        <v>40.07</v>
      </c>
      <c r="D1083" s="111"/>
      <c r="E1083" s="74">
        <v>34.36</v>
      </c>
      <c r="F1083" s="74">
        <v>41.64</v>
      </c>
      <c r="G1083" s="74">
        <v>399.1</v>
      </c>
      <c r="H1083" s="74">
        <v>34.79</v>
      </c>
      <c r="I1083" s="74">
        <v>34.340000000000003</v>
      </c>
      <c r="J1083" s="74">
        <v>105.4</v>
      </c>
      <c r="K1083" s="74">
        <v>27.4</v>
      </c>
      <c r="L1083" s="74">
        <v>26.25</v>
      </c>
      <c r="M1083" s="111"/>
      <c r="N1083" s="74">
        <v>30.15</v>
      </c>
      <c r="O1083" s="74">
        <v>25.35</v>
      </c>
      <c r="P1083" s="74">
        <v>0</v>
      </c>
    </row>
    <row r="1084" spans="1:16">
      <c r="A1084" s="78">
        <v>0.67865740740720604</v>
      </c>
      <c r="B1084" s="74">
        <v>27040</v>
      </c>
      <c r="C1084" s="74">
        <v>39.96</v>
      </c>
      <c r="D1084" s="111"/>
      <c r="E1084" s="74">
        <v>34.35</v>
      </c>
      <c r="F1084" s="74">
        <v>41.6</v>
      </c>
      <c r="G1084" s="74">
        <v>399.6</v>
      </c>
      <c r="H1084" s="74">
        <v>34.770000000000003</v>
      </c>
      <c r="I1084" s="74">
        <v>34.35</v>
      </c>
      <c r="J1084" s="74">
        <v>103.55</v>
      </c>
      <c r="K1084" s="74">
        <v>27.35</v>
      </c>
      <c r="L1084" s="74">
        <v>26.25</v>
      </c>
      <c r="M1084" s="111"/>
      <c r="N1084" s="74">
        <v>30.4</v>
      </c>
      <c r="O1084" s="74">
        <v>25.5</v>
      </c>
      <c r="P1084" s="74">
        <v>0</v>
      </c>
    </row>
    <row r="1085" spans="1:16">
      <c r="A1085" s="78">
        <v>0.67877314814794598</v>
      </c>
      <c r="B1085" s="74">
        <v>27050</v>
      </c>
      <c r="C1085" s="74">
        <v>39.92</v>
      </c>
      <c r="D1085" s="111"/>
      <c r="E1085" s="74">
        <v>34.369999999999997</v>
      </c>
      <c r="F1085" s="74">
        <v>18.66</v>
      </c>
      <c r="G1085" s="74">
        <v>398.5</v>
      </c>
      <c r="H1085" s="74">
        <v>34.61</v>
      </c>
      <c r="I1085" s="74">
        <v>34.33</v>
      </c>
      <c r="J1085" s="74">
        <v>103.25</v>
      </c>
      <c r="K1085" s="74">
        <v>27.4</v>
      </c>
      <c r="L1085" s="74">
        <v>26.2</v>
      </c>
      <c r="M1085" s="111"/>
      <c r="N1085" s="74">
        <v>30.3</v>
      </c>
      <c r="O1085" s="74">
        <v>25.45</v>
      </c>
      <c r="P1085" s="74">
        <v>0</v>
      </c>
    </row>
    <row r="1086" spans="1:16">
      <c r="A1086" s="78">
        <v>0.67888888888868704</v>
      </c>
      <c r="B1086" s="74">
        <v>27060</v>
      </c>
      <c r="C1086" s="74">
        <v>40.07</v>
      </c>
      <c r="D1086" s="111"/>
      <c r="E1086" s="74">
        <v>34.369999999999997</v>
      </c>
      <c r="F1086" s="74">
        <v>4.38</v>
      </c>
      <c r="G1086" s="74">
        <v>399.3</v>
      </c>
      <c r="H1086" s="74">
        <v>34.57</v>
      </c>
      <c r="I1086" s="74">
        <v>34.35</v>
      </c>
      <c r="J1086" s="74">
        <v>103.25</v>
      </c>
      <c r="K1086" s="74">
        <v>27.4</v>
      </c>
      <c r="L1086" s="74">
        <v>26.2</v>
      </c>
      <c r="M1086" s="111"/>
      <c r="N1086" s="74">
        <v>30.25</v>
      </c>
      <c r="O1086" s="74">
        <v>25.5</v>
      </c>
      <c r="P1086" s="74">
        <v>0</v>
      </c>
    </row>
    <row r="1087" spans="1:16">
      <c r="A1087" s="78">
        <v>0.67900462962942898</v>
      </c>
      <c r="B1087" s="74">
        <v>27070</v>
      </c>
      <c r="C1087" s="74">
        <v>39.21</v>
      </c>
      <c r="D1087" s="111"/>
      <c r="E1087" s="74">
        <v>34.35</v>
      </c>
      <c r="F1087" s="74">
        <v>6.33</v>
      </c>
      <c r="G1087" s="74">
        <v>399.6</v>
      </c>
      <c r="H1087" s="74">
        <v>34.450000000000003</v>
      </c>
      <c r="I1087" s="74">
        <v>34.369999999999997</v>
      </c>
      <c r="J1087" s="74">
        <v>103.65</v>
      </c>
      <c r="K1087" s="74">
        <v>27.4</v>
      </c>
      <c r="L1087" s="74">
        <v>26.2</v>
      </c>
      <c r="M1087" s="111"/>
      <c r="N1087" s="74">
        <v>30.3</v>
      </c>
      <c r="O1087" s="74">
        <v>25.45</v>
      </c>
      <c r="P1087" s="74">
        <v>0</v>
      </c>
    </row>
    <row r="1088" spans="1:16">
      <c r="A1088" s="78">
        <v>0.67912037037016804</v>
      </c>
      <c r="B1088" s="74">
        <v>27080</v>
      </c>
      <c r="C1088" s="74">
        <v>39.08</v>
      </c>
      <c r="D1088" s="111"/>
      <c r="E1088" s="74">
        <v>34.369999999999997</v>
      </c>
      <c r="F1088" s="74">
        <v>8.81</v>
      </c>
      <c r="G1088" s="74">
        <v>398.7</v>
      </c>
      <c r="H1088" s="74">
        <v>34.369999999999997</v>
      </c>
      <c r="I1088" s="74">
        <v>34.39</v>
      </c>
      <c r="J1088" s="74">
        <v>103.7</v>
      </c>
      <c r="K1088" s="74">
        <v>27.4</v>
      </c>
      <c r="L1088" s="74">
        <v>26.15</v>
      </c>
      <c r="M1088" s="111"/>
      <c r="N1088" s="74">
        <v>30.15</v>
      </c>
      <c r="O1088" s="74">
        <v>25.5</v>
      </c>
      <c r="P1088" s="74">
        <v>0</v>
      </c>
    </row>
    <row r="1089" spans="1:16">
      <c r="A1089" s="78">
        <v>0.67923611111090998</v>
      </c>
      <c r="B1089" s="74">
        <v>27090</v>
      </c>
      <c r="C1089" s="74">
        <v>39.07</v>
      </c>
      <c r="D1089" s="111"/>
      <c r="E1089" s="74">
        <v>34.369999999999997</v>
      </c>
      <c r="F1089" s="74">
        <v>6.39</v>
      </c>
      <c r="G1089" s="74">
        <v>397.9</v>
      </c>
      <c r="H1089" s="74">
        <v>34.340000000000003</v>
      </c>
      <c r="I1089" s="74">
        <v>34.380000000000003</v>
      </c>
      <c r="J1089" s="74">
        <v>104.3</v>
      </c>
      <c r="K1089" s="74">
        <v>27.4</v>
      </c>
      <c r="L1089" s="74">
        <v>26.2</v>
      </c>
      <c r="M1089" s="111"/>
      <c r="N1089" s="74">
        <v>30.4</v>
      </c>
      <c r="O1089" s="74">
        <v>25.5</v>
      </c>
      <c r="P1089" s="74">
        <v>0</v>
      </c>
    </row>
    <row r="1090" spans="1:16">
      <c r="A1090" s="78">
        <v>0.67935185185165003</v>
      </c>
      <c r="B1090" s="74">
        <v>27100</v>
      </c>
      <c r="C1090" s="74">
        <v>39.07</v>
      </c>
      <c r="D1090" s="111"/>
      <c r="E1090" s="74">
        <v>34.380000000000003</v>
      </c>
      <c r="F1090" s="74">
        <v>15.36</v>
      </c>
      <c r="G1090" s="74">
        <v>398.9</v>
      </c>
      <c r="H1090" s="74">
        <v>34.28</v>
      </c>
      <c r="I1090" s="74">
        <v>34.4</v>
      </c>
      <c r="J1090" s="74">
        <v>103.4</v>
      </c>
      <c r="K1090" s="74">
        <v>27.45</v>
      </c>
      <c r="L1090" s="74">
        <v>26.2</v>
      </c>
      <c r="M1090" s="111"/>
      <c r="N1090" s="74">
        <v>30.25</v>
      </c>
      <c r="O1090" s="74">
        <v>25.35</v>
      </c>
      <c r="P1090" s="74">
        <v>0</v>
      </c>
    </row>
    <row r="1091" spans="1:16">
      <c r="A1091" s="78">
        <v>0.67946759259239098</v>
      </c>
      <c r="B1091" s="74">
        <v>27110</v>
      </c>
      <c r="C1091" s="74">
        <v>39.04</v>
      </c>
      <c r="D1091" s="111"/>
      <c r="E1091" s="74">
        <v>34.380000000000003</v>
      </c>
      <c r="F1091" s="74">
        <v>16.7</v>
      </c>
      <c r="G1091" s="74">
        <v>398.4</v>
      </c>
      <c r="H1091" s="74">
        <v>34.200000000000003</v>
      </c>
      <c r="I1091" s="74">
        <v>34.369999999999997</v>
      </c>
      <c r="J1091" s="74">
        <v>104.4</v>
      </c>
      <c r="K1091" s="74">
        <v>27.45</v>
      </c>
      <c r="L1091" s="74">
        <v>26.2</v>
      </c>
      <c r="M1091" s="111"/>
      <c r="N1091" s="74">
        <v>30.45</v>
      </c>
      <c r="O1091" s="74">
        <v>25.5</v>
      </c>
      <c r="P1091" s="74">
        <v>0</v>
      </c>
    </row>
    <row r="1092" spans="1:16">
      <c r="A1092" s="78">
        <v>0.67958333333313103</v>
      </c>
      <c r="B1092" s="74">
        <v>27120</v>
      </c>
      <c r="C1092" s="74">
        <v>38.979999999999997</v>
      </c>
      <c r="D1092" s="111"/>
      <c r="E1092" s="74">
        <v>34.4</v>
      </c>
      <c r="F1092" s="74">
        <v>8.26</v>
      </c>
      <c r="G1092" s="74">
        <v>399.5</v>
      </c>
      <c r="H1092" s="74">
        <v>34.14</v>
      </c>
      <c r="I1092" s="74">
        <v>34.39</v>
      </c>
      <c r="J1092" s="74">
        <v>102.95</v>
      </c>
      <c r="K1092" s="74">
        <v>27.45</v>
      </c>
      <c r="L1092" s="74">
        <v>26.2</v>
      </c>
      <c r="M1092" s="111"/>
      <c r="N1092" s="74">
        <v>30.25</v>
      </c>
      <c r="O1092" s="74">
        <v>25.55</v>
      </c>
      <c r="P1092" s="74">
        <v>0</v>
      </c>
    </row>
    <row r="1093" spans="1:16">
      <c r="A1093" s="78">
        <v>0.67969907407387198</v>
      </c>
      <c r="B1093" s="74">
        <v>27130</v>
      </c>
      <c r="C1093" s="74">
        <v>38.94</v>
      </c>
      <c r="D1093" s="111"/>
      <c r="E1093" s="74">
        <v>34.39</v>
      </c>
      <c r="F1093" s="74">
        <v>12.31</v>
      </c>
      <c r="G1093" s="74">
        <v>400.1</v>
      </c>
      <c r="H1093" s="74">
        <v>34.020000000000003</v>
      </c>
      <c r="I1093" s="74">
        <v>34.409999999999997</v>
      </c>
      <c r="J1093" s="74">
        <v>103.35</v>
      </c>
      <c r="K1093" s="74">
        <v>27.4</v>
      </c>
      <c r="L1093" s="74">
        <v>26.25</v>
      </c>
      <c r="M1093" s="111"/>
      <c r="N1093" s="74">
        <v>30.3</v>
      </c>
      <c r="O1093" s="74">
        <v>25.5</v>
      </c>
      <c r="P1093" s="74">
        <v>0</v>
      </c>
    </row>
    <row r="1094" spans="1:16">
      <c r="A1094" s="78">
        <v>0.67981481481461203</v>
      </c>
      <c r="B1094" s="74">
        <v>27140</v>
      </c>
      <c r="C1094" s="74">
        <v>38.9</v>
      </c>
      <c r="D1094" s="111"/>
      <c r="E1094" s="74">
        <v>34.39</v>
      </c>
      <c r="F1094" s="74">
        <v>4.83</v>
      </c>
      <c r="G1094" s="74">
        <v>401</v>
      </c>
      <c r="H1094" s="74">
        <v>33.979999999999997</v>
      </c>
      <c r="I1094" s="74">
        <v>34.4</v>
      </c>
      <c r="J1094" s="74">
        <v>102.9</v>
      </c>
      <c r="K1094" s="74">
        <v>27.4</v>
      </c>
      <c r="L1094" s="74">
        <v>26.25</v>
      </c>
      <c r="M1094" s="111"/>
      <c r="N1094" s="74">
        <v>30.25</v>
      </c>
      <c r="O1094" s="74">
        <v>25.55</v>
      </c>
      <c r="P1094" s="74">
        <v>0</v>
      </c>
    </row>
    <row r="1095" spans="1:16">
      <c r="A1095" s="78">
        <v>0.67993055555535298</v>
      </c>
      <c r="B1095" s="74">
        <v>27150</v>
      </c>
      <c r="C1095" s="74">
        <v>38.85</v>
      </c>
      <c r="D1095" s="111"/>
      <c r="E1095" s="74">
        <v>34.39</v>
      </c>
      <c r="F1095" s="74">
        <v>4.6399999999999997</v>
      </c>
      <c r="G1095" s="74">
        <v>398.9</v>
      </c>
      <c r="H1095" s="74">
        <v>33.94</v>
      </c>
      <c r="I1095" s="74">
        <v>34.39</v>
      </c>
      <c r="J1095" s="74">
        <v>103.3</v>
      </c>
      <c r="K1095" s="74">
        <v>27.4</v>
      </c>
      <c r="L1095" s="74">
        <v>26.2</v>
      </c>
      <c r="M1095" s="111"/>
      <c r="N1095" s="74">
        <v>30.3</v>
      </c>
      <c r="O1095" s="74">
        <v>25.5</v>
      </c>
      <c r="P1095" s="74">
        <v>0</v>
      </c>
    </row>
    <row r="1096" spans="1:16">
      <c r="A1096" s="78">
        <v>0.68004629629609403</v>
      </c>
      <c r="B1096" s="74">
        <v>27160</v>
      </c>
      <c r="C1096" s="74">
        <v>38.799999999999997</v>
      </c>
      <c r="D1096" s="111"/>
      <c r="E1096" s="74">
        <v>34.380000000000003</v>
      </c>
      <c r="F1096" s="74">
        <v>8.07</v>
      </c>
      <c r="G1096" s="74">
        <v>397.9</v>
      </c>
      <c r="H1096" s="74">
        <v>33.89</v>
      </c>
      <c r="I1096" s="74">
        <v>34.380000000000003</v>
      </c>
      <c r="J1096" s="74">
        <v>104.35</v>
      </c>
      <c r="K1096" s="74">
        <v>27.4</v>
      </c>
      <c r="L1096" s="74">
        <v>26.2</v>
      </c>
      <c r="M1096" s="111"/>
      <c r="N1096" s="74">
        <v>30.15</v>
      </c>
      <c r="O1096" s="74">
        <v>25.5</v>
      </c>
      <c r="P1096" s="74">
        <v>0</v>
      </c>
    </row>
    <row r="1097" spans="1:16">
      <c r="A1097" s="78">
        <v>0.68016203703683398</v>
      </c>
      <c r="B1097" s="74">
        <v>27170</v>
      </c>
      <c r="C1097" s="74">
        <v>38.770000000000003</v>
      </c>
      <c r="D1097" s="111"/>
      <c r="E1097" s="74">
        <v>34.36</v>
      </c>
      <c r="F1097" s="74">
        <v>11.75</v>
      </c>
      <c r="G1097" s="74">
        <v>395.4</v>
      </c>
      <c r="H1097" s="74">
        <v>33.869999999999997</v>
      </c>
      <c r="I1097" s="74">
        <v>34.380000000000003</v>
      </c>
      <c r="J1097" s="74">
        <v>104.55</v>
      </c>
      <c r="K1097" s="74">
        <v>27.35</v>
      </c>
      <c r="L1097" s="74">
        <v>26.2</v>
      </c>
      <c r="M1097" s="111"/>
      <c r="N1097" s="74">
        <v>30.3</v>
      </c>
      <c r="O1097" s="74">
        <v>25.55</v>
      </c>
      <c r="P1097" s="74">
        <v>0</v>
      </c>
    </row>
    <row r="1098" spans="1:16">
      <c r="A1098" s="78">
        <v>0.68027777777757503</v>
      </c>
      <c r="B1098" s="74">
        <v>27180</v>
      </c>
      <c r="C1098" s="74">
        <v>38.74</v>
      </c>
      <c r="D1098" s="111"/>
      <c r="E1098" s="74">
        <v>34.369999999999997</v>
      </c>
      <c r="F1098" s="74">
        <v>11.38</v>
      </c>
      <c r="G1098" s="74">
        <v>398.3</v>
      </c>
      <c r="H1098" s="74">
        <v>33.83</v>
      </c>
      <c r="I1098" s="74">
        <v>34.36</v>
      </c>
      <c r="J1098" s="74">
        <v>102.6</v>
      </c>
      <c r="K1098" s="74">
        <v>27.35</v>
      </c>
      <c r="L1098" s="74">
        <v>26.2</v>
      </c>
      <c r="M1098" s="111"/>
      <c r="N1098" s="74">
        <v>30.3</v>
      </c>
      <c r="O1098" s="74">
        <v>25.45</v>
      </c>
      <c r="P1098" s="74">
        <v>0</v>
      </c>
    </row>
    <row r="1099" spans="1:16">
      <c r="A1099" s="78">
        <v>0.68039351851831698</v>
      </c>
      <c r="B1099" s="74">
        <v>27190</v>
      </c>
      <c r="C1099" s="74">
        <v>38.71</v>
      </c>
      <c r="D1099" s="111"/>
      <c r="E1099" s="74">
        <v>34.380000000000003</v>
      </c>
      <c r="F1099" s="74">
        <v>12.81</v>
      </c>
      <c r="G1099" s="74">
        <v>400.5</v>
      </c>
      <c r="H1099" s="74">
        <v>33.799999999999997</v>
      </c>
      <c r="I1099" s="74">
        <v>34.369999999999997</v>
      </c>
      <c r="J1099" s="74">
        <v>104.25</v>
      </c>
      <c r="K1099" s="74">
        <v>27.35</v>
      </c>
      <c r="L1099" s="74">
        <v>26.2</v>
      </c>
      <c r="M1099" s="111"/>
      <c r="N1099" s="74">
        <v>30.3</v>
      </c>
      <c r="O1099" s="74">
        <v>25.5</v>
      </c>
      <c r="P1099" s="74">
        <v>0</v>
      </c>
    </row>
    <row r="1100" spans="1:16">
      <c r="A1100" s="78">
        <v>0.68050925925905603</v>
      </c>
      <c r="B1100" s="74">
        <v>27200</v>
      </c>
      <c r="C1100" s="74">
        <v>38.69</v>
      </c>
      <c r="D1100" s="111"/>
      <c r="E1100" s="74">
        <v>34.369999999999997</v>
      </c>
      <c r="F1100" s="74">
        <v>13.37</v>
      </c>
      <c r="G1100" s="74">
        <v>398.3</v>
      </c>
      <c r="H1100" s="74">
        <v>33.74</v>
      </c>
      <c r="I1100" s="74">
        <v>34.36</v>
      </c>
      <c r="J1100" s="74">
        <v>103.7</v>
      </c>
      <c r="K1100" s="74">
        <v>27.35</v>
      </c>
      <c r="L1100" s="74">
        <v>26.2</v>
      </c>
      <c r="M1100" s="111"/>
      <c r="N1100" s="74">
        <v>30.35</v>
      </c>
      <c r="O1100" s="74">
        <v>25.5</v>
      </c>
      <c r="P1100" s="74">
        <v>0</v>
      </c>
    </row>
    <row r="1101" spans="1:16">
      <c r="A1101" s="78">
        <v>0.68062499999979797</v>
      </c>
      <c r="B1101" s="74">
        <v>27210</v>
      </c>
      <c r="C1101" s="74">
        <v>38.68</v>
      </c>
      <c r="D1101" s="111"/>
      <c r="E1101" s="74">
        <v>34.380000000000003</v>
      </c>
      <c r="F1101" s="74">
        <v>10.09</v>
      </c>
      <c r="G1101" s="74">
        <v>399.3</v>
      </c>
      <c r="H1101" s="74">
        <v>33.74</v>
      </c>
      <c r="I1101" s="74">
        <v>34.36</v>
      </c>
      <c r="J1101" s="74">
        <v>104.3</v>
      </c>
      <c r="K1101" s="74">
        <v>27.35</v>
      </c>
      <c r="L1101" s="74">
        <v>26.2</v>
      </c>
      <c r="M1101" s="111"/>
      <c r="N1101" s="74">
        <v>30.3</v>
      </c>
      <c r="O1101" s="74">
        <v>25.55</v>
      </c>
      <c r="P1101" s="74">
        <v>0</v>
      </c>
    </row>
    <row r="1102" spans="1:16">
      <c r="A1102" s="78">
        <v>0.68074074074053803</v>
      </c>
      <c r="B1102" s="74">
        <v>27220</v>
      </c>
      <c r="C1102" s="74">
        <v>38.65</v>
      </c>
      <c r="D1102" s="111"/>
      <c r="E1102" s="74">
        <v>34.39</v>
      </c>
      <c r="F1102" s="74">
        <v>18.7</v>
      </c>
      <c r="G1102" s="74">
        <v>400</v>
      </c>
      <c r="H1102" s="74">
        <v>33.700000000000003</v>
      </c>
      <c r="I1102" s="74">
        <v>34.380000000000003</v>
      </c>
      <c r="J1102" s="74">
        <v>104.55</v>
      </c>
      <c r="K1102" s="74">
        <v>27.4</v>
      </c>
      <c r="L1102" s="74">
        <v>26.25</v>
      </c>
      <c r="M1102" s="111"/>
      <c r="N1102" s="74">
        <v>30.4</v>
      </c>
      <c r="O1102" s="74">
        <v>25.6</v>
      </c>
      <c r="P1102" s="74">
        <v>0</v>
      </c>
    </row>
    <row r="1103" spans="1:16">
      <c r="A1103" s="78">
        <v>0.68085648148127897</v>
      </c>
      <c r="B1103" s="74">
        <v>27230</v>
      </c>
      <c r="C1103" s="74">
        <v>38.64</v>
      </c>
      <c r="D1103" s="111"/>
      <c r="E1103" s="74">
        <v>34.380000000000003</v>
      </c>
      <c r="F1103" s="74">
        <v>25.12</v>
      </c>
      <c r="G1103" s="74">
        <v>398.9</v>
      </c>
      <c r="H1103" s="74">
        <v>33.630000000000003</v>
      </c>
      <c r="I1103" s="74">
        <v>34.369999999999997</v>
      </c>
      <c r="J1103" s="74">
        <v>104.2</v>
      </c>
      <c r="K1103" s="74">
        <v>27.4</v>
      </c>
      <c r="L1103" s="74">
        <v>26.2</v>
      </c>
      <c r="M1103" s="111"/>
      <c r="N1103" s="74">
        <v>30.35</v>
      </c>
      <c r="O1103" s="74">
        <v>25.6</v>
      </c>
      <c r="P1103" s="74">
        <v>0</v>
      </c>
    </row>
    <row r="1104" spans="1:16">
      <c r="A1104" s="78">
        <v>0.68097222222201903</v>
      </c>
      <c r="B1104" s="74">
        <v>27240</v>
      </c>
      <c r="C1104" s="74">
        <v>38.61</v>
      </c>
      <c r="D1104" s="111"/>
      <c r="E1104" s="74">
        <v>34.369999999999997</v>
      </c>
      <c r="F1104" s="74">
        <v>23.13</v>
      </c>
      <c r="G1104" s="74">
        <v>400.9</v>
      </c>
      <c r="H1104" s="74">
        <v>33.65</v>
      </c>
      <c r="I1104" s="74">
        <v>34.36</v>
      </c>
      <c r="J1104" s="74">
        <v>103.95</v>
      </c>
      <c r="K1104" s="74">
        <v>27.4</v>
      </c>
      <c r="L1104" s="74">
        <v>26.2</v>
      </c>
      <c r="M1104" s="111"/>
      <c r="N1104" s="74">
        <v>30.35</v>
      </c>
      <c r="O1104" s="74">
        <v>25.5</v>
      </c>
      <c r="P1104" s="74">
        <v>0</v>
      </c>
    </row>
    <row r="1105" spans="1:16">
      <c r="A1105" s="78">
        <v>0.68108796296275997</v>
      </c>
      <c r="B1105" s="74">
        <v>27250</v>
      </c>
      <c r="C1105" s="74">
        <v>38.6</v>
      </c>
      <c r="D1105" s="111"/>
      <c r="E1105" s="74">
        <v>34.39</v>
      </c>
      <c r="F1105" s="74">
        <v>9.02</v>
      </c>
      <c r="G1105" s="74">
        <v>400.2</v>
      </c>
      <c r="H1105" s="74">
        <v>33.659999999999997</v>
      </c>
      <c r="I1105" s="74">
        <v>34.36</v>
      </c>
      <c r="J1105" s="74">
        <v>104.4</v>
      </c>
      <c r="K1105" s="74">
        <v>27.3</v>
      </c>
      <c r="L1105" s="74">
        <v>26.2</v>
      </c>
      <c r="M1105" s="111"/>
      <c r="N1105" s="74">
        <v>30.5</v>
      </c>
      <c r="O1105" s="74">
        <v>25.55</v>
      </c>
      <c r="P1105" s="74">
        <v>0</v>
      </c>
    </row>
    <row r="1106" spans="1:16">
      <c r="A1106" s="78">
        <v>0.68120370370350003</v>
      </c>
      <c r="B1106" s="74">
        <v>27260</v>
      </c>
      <c r="C1106" s="74">
        <v>38.56</v>
      </c>
      <c r="D1106" s="111"/>
      <c r="E1106" s="74">
        <v>34.380000000000003</v>
      </c>
      <c r="F1106" s="74">
        <v>15.69</v>
      </c>
      <c r="G1106" s="74">
        <v>401</v>
      </c>
      <c r="H1106" s="74">
        <v>33.86</v>
      </c>
      <c r="I1106" s="74">
        <v>34.39</v>
      </c>
      <c r="J1106" s="74">
        <v>103.4</v>
      </c>
      <c r="K1106" s="74">
        <v>27.35</v>
      </c>
      <c r="L1106" s="74">
        <v>26.2</v>
      </c>
      <c r="M1106" s="111"/>
      <c r="N1106" s="74">
        <v>29.8</v>
      </c>
      <c r="O1106" s="74">
        <v>25.6</v>
      </c>
      <c r="P1106" s="74">
        <v>0</v>
      </c>
    </row>
    <row r="1107" spans="1:16">
      <c r="A1107" s="78">
        <v>0.68131944444424097</v>
      </c>
      <c r="B1107" s="74">
        <v>27270</v>
      </c>
      <c r="C1107" s="74">
        <v>38.54</v>
      </c>
      <c r="D1107" s="111"/>
      <c r="E1107" s="74">
        <v>34.4</v>
      </c>
      <c r="F1107" s="74">
        <v>20.85</v>
      </c>
      <c r="G1107" s="74">
        <v>401</v>
      </c>
      <c r="H1107" s="74">
        <v>34.119999999999997</v>
      </c>
      <c r="I1107" s="74">
        <v>34.409999999999997</v>
      </c>
      <c r="J1107" s="74">
        <v>102.85</v>
      </c>
      <c r="K1107" s="74">
        <v>27.35</v>
      </c>
      <c r="L1107" s="74">
        <v>26.2</v>
      </c>
      <c r="M1107" s="111"/>
      <c r="N1107" s="74">
        <v>30.6</v>
      </c>
      <c r="O1107" s="74">
        <v>25.55</v>
      </c>
      <c r="P1107" s="74">
        <v>0</v>
      </c>
    </row>
    <row r="1108" spans="1:16">
      <c r="A1108" s="78">
        <v>0.68143518518498203</v>
      </c>
      <c r="B1108" s="74">
        <v>27280</v>
      </c>
      <c r="C1108" s="74">
        <v>38.47</v>
      </c>
      <c r="D1108" s="111"/>
      <c r="E1108" s="74">
        <v>34.4</v>
      </c>
      <c r="F1108" s="74">
        <v>29.7</v>
      </c>
      <c r="G1108" s="74">
        <v>399</v>
      </c>
      <c r="H1108" s="74">
        <v>34.270000000000003</v>
      </c>
      <c r="I1108" s="74">
        <v>34.42</v>
      </c>
      <c r="J1108" s="74">
        <v>102.65</v>
      </c>
      <c r="K1108" s="74">
        <v>27.35</v>
      </c>
      <c r="L1108" s="74">
        <v>26.2</v>
      </c>
      <c r="M1108" s="111"/>
      <c r="N1108" s="74">
        <v>30.7</v>
      </c>
      <c r="O1108" s="74">
        <v>25.45</v>
      </c>
      <c r="P1108" s="74">
        <v>0</v>
      </c>
    </row>
    <row r="1109" spans="1:16">
      <c r="A1109" s="78">
        <v>0.68155092592572197</v>
      </c>
      <c r="B1109" s="74">
        <v>27290</v>
      </c>
      <c r="C1109" s="74">
        <v>38.72</v>
      </c>
      <c r="D1109" s="111"/>
      <c r="E1109" s="74">
        <v>34.43</v>
      </c>
      <c r="F1109" s="74">
        <v>36.36</v>
      </c>
      <c r="G1109" s="74">
        <v>399.3</v>
      </c>
      <c r="H1109" s="74">
        <v>34.08</v>
      </c>
      <c r="I1109" s="74">
        <v>34.4</v>
      </c>
      <c r="J1109" s="74">
        <v>104.55</v>
      </c>
      <c r="K1109" s="74">
        <v>27.3</v>
      </c>
      <c r="L1109" s="74">
        <v>26.2</v>
      </c>
      <c r="M1109" s="111"/>
      <c r="N1109" s="74">
        <v>31.1</v>
      </c>
      <c r="O1109" s="74">
        <v>25.55</v>
      </c>
      <c r="P1109" s="74">
        <v>0</v>
      </c>
    </row>
    <row r="1110" spans="1:16">
      <c r="A1110" s="78">
        <v>0.68166666666646303</v>
      </c>
      <c r="B1110" s="74">
        <v>27300</v>
      </c>
      <c r="C1110" s="74">
        <v>38.729999999999997</v>
      </c>
      <c r="D1110" s="111"/>
      <c r="E1110" s="74">
        <v>34.43</v>
      </c>
      <c r="F1110" s="74">
        <v>5.34</v>
      </c>
      <c r="G1110" s="74">
        <v>393</v>
      </c>
      <c r="H1110" s="74">
        <v>34.409999999999997</v>
      </c>
      <c r="I1110" s="74">
        <v>34.4</v>
      </c>
      <c r="J1110" s="74">
        <v>104.6</v>
      </c>
      <c r="K1110" s="74">
        <v>27.3</v>
      </c>
      <c r="L1110" s="74">
        <v>26.2</v>
      </c>
      <c r="M1110" s="111"/>
      <c r="N1110" s="74">
        <v>30.9</v>
      </c>
      <c r="O1110" s="74">
        <v>25.6</v>
      </c>
      <c r="P1110" s="74">
        <v>0</v>
      </c>
    </row>
    <row r="1111" spans="1:16">
      <c r="A1111" s="78">
        <v>0.68178240740720497</v>
      </c>
      <c r="B1111" s="74">
        <v>27310</v>
      </c>
      <c r="C1111" s="74">
        <v>39</v>
      </c>
      <c r="D1111" s="111"/>
      <c r="E1111" s="74">
        <v>34.450000000000003</v>
      </c>
      <c r="F1111" s="74">
        <v>37.729999999999997</v>
      </c>
      <c r="G1111" s="74">
        <v>390.9</v>
      </c>
      <c r="H1111" s="74">
        <v>34.5</v>
      </c>
      <c r="I1111" s="74">
        <v>34.4</v>
      </c>
      <c r="J1111" s="74">
        <v>103.3</v>
      </c>
      <c r="K1111" s="74">
        <v>27.35</v>
      </c>
      <c r="L1111" s="74">
        <v>26.2</v>
      </c>
      <c r="M1111" s="111"/>
      <c r="N1111" s="74">
        <v>30.9</v>
      </c>
      <c r="O1111" s="74">
        <v>25.5</v>
      </c>
      <c r="P1111" s="74">
        <v>0</v>
      </c>
    </row>
    <row r="1112" spans="1:16">
      <c r="A1112" s="78">
        <v>0.68189814814794403</v>
      </c>
      <c r="B1112" s="74">
        <v>27320</v>
      </c>
      <c r="C1112" s="74">
        <v>38.96</v>
      </c>
      <c r="D1112" s="111"/>
      <c r="E1112" s="74">
        <v>34.450000000000003</v>
      </c>
      <c r="F1112" s="74">
        <v>38.06</v>
      </c>
      <c r="G1112" s="74">
        <v>390.4</v>
      </c>
      <c r="H1112" s="74">
        <v>34.6</v>
      </c>
      <c r="I1112" s="74">
        <v>34.39</v>
      </c>
      <c r="J1112" s="74">
        <v>102.8</v>
      </c>
      <c r="K1112" s="74">
        <v>27.35</v>
      </c>
      <c r="L1112" s="74">
        <v>26.2</v>
      </c>
      <c r="M1112" s="111"/>
      <c r="N1112" s="74">
        <v>31.1</v>
      </c>
      <c r="O1112" s="74">
        <v>25.55</v>
      </c>
      <c r="P1112" s="74">
        <v>0</v>
      </c>
    </row>
    <row r="1113" spans="1:16">
      <c r="A1113" s="78">
        <v>0.68201388888868597</v>
      </c>
      <c r="B1113" s="74">
        <v>27330</v>
      </c>
      <c r="C1113" s="74">
        <v>39.04</v>
      </c>
      <c r="D1113" s="111"/>
      <c r="E1113" s="74">
        <v>34.46</v>
      </c>
      <c r="F1113" s="74">
        <v>38.44</v>
      </c>
      <c r="G1113" s="74">
        <v>389.5</v>
      </c>
      <c r="H1113" s="74">
        <v>34.74</v>
      </c>
      <c r="I1113" s="74">
        <v>34.340000000000003</v>
      </c>
      <c r="J1113" s="74">
        <v>103.65</v>
      </c>
      <c r="K1113" s="74">
        <v>27.35</v>
      </c>
      <c r="L1113" s="74">
        <v>26.2</v>
      </c>
      <c r="M1113" s="111"/>
      <c r="N1113" s="74">
        <v>31</v>
      </c>
      <c r="O1113" s="74">
        <v>25.6</v>
      </c>
      <c r="P1113" s="74">
        <v>0</v>
      </c>
    </row>
    <row r="1114" spans="1:16">
      <c r="A1114" s="78">
        <v>0.68212962962942603</v>
      </c>
      <c r="B1114" s="74">
        <v>27340</v>
      </c>
      <c r="C1114" s="74">
        <v>39.22</v>
      </c>
      <c r="D1114" s="111"/>
      <c r="E1114" s="74">
        <v>34.47</v>
      </c>
      <c r="F1114" s="74">
        <v>38.69</v>
      </c>
      <c r="G1114" s="74">
        <v>389.9</v>
      </c>
      <c r="H1114" s="74">
        <v>34.799999999999997</v>
      </c>
      <c r="I1114" s="74">
        <v>34.31</v>
      </c>
      <c r="J1114" s="74">
        <v>104.55</v>
      </c>
      <c r="K1114" s="74">
        <v>27.35</v>
      </c>
      <c r="L1114" s="74">
        <v>26.2</v>
      </c>
      <c r="M1114" s="111"/>
      <c r="N1114" s="74">
        <v>31.05</v>
      </c>
      <c r="O1114" s="74">
        <v>25.6</v>
      </c>
      <c r="P1114" s="74">
        <v>0</v>
      </c>
    </row>
    <row r="1115" spans="1:16">
      <c r="A1115" s="78">
        <v>0.68224537037016697</v>
      </c>
      <c r="B1115" s="74">
        <v>27350</v>
      </c>
      <c r="C1115" s="74">
        <v>39.25</v>
      </c>
      <c r="D1115" s="111"/>
      <c r="E1115" s="74">
        <v>34.49</v>
      </c>
      <c r="F1115" s="74">
        <v>38.96</v>
      </c>
      <c r="G1115" s="74">
        <v>388</v>
      </c>
      <c r="H1115" s="74">
        <v>34.979999999999997</v>
      </c>
      <c r="I1115" s="74">
        <v>34.299999999999997</v>
      </c>
      <c r="J1115" s="74">
        <v>103.25</v>
      </c>
      <c r="K1115" s="74">
        <v>27.3</v>
      </c>
      <c r="L1115" s="74">
        <v>26.2</v>
      </c>
      <c r="M1115" s="111"/>
      <c r="N1115" s="74">
        <v>31</v>
      </c>
      <c r="O1115" s="74">
        <v>25.65</v>
      </c>
      <c r="P1115" s="74">
        <v>0</v>
      </c>
    </row>
    <row r="1116" spans="1:16">
      <c r="A1116" s="78">
        <v>0.68236111111090703</v>
      </c>
      <c r="B1116" s="74">
        <v>27360</v>
      </c>
      <c r="C1116" s="74">
        <v>39.36</v>
      </c>
      <c r="D1116" s="111"/>
      <c r="E1116" s="74">
        <v>34.520000000000003</v>
      </c>
      <c r="F1116" s="74">
        <v>39.229999999999997</v>
      </c>
      <c r="G1116" s="74">
        <v>388.6</v>
      </c>
      <c r="H1116" s="74">
        <v>35.03</v>
      </c>
      <c r="I1116" s="74">
        <v>34.29</v>
      </c>
      <c r="J1116" s="74">
        <v>102.6</v>
      </c>
      <c r="K1116" s="74">
        <v>27.3</v>
      </c>
      <c r="L1116" s="74">
        <v>26.2</v>
      </c>
      <c r="M1116" s="111"/>
      <c r="N1116" s="74">
        <v>31.45</v>
      </c>
      <c r="O1116" s="74">
        <v>25.5</v>
      </c>
      <c r="P1116" s="74">
        <v>0</v>
      </c>
    </row>
    <row r="1117" spans="1:16">
      <c r="A1117" s="78">
        <v>0.68247685185164797</v>
      </c>
      <c r="B1117" s="74">
        <v>27370</v>
      </c>
      <c r="C1117" s="74">
        <v>39.49</v>
      </c>
      <c r="D1117" s="111"/>
      <c r="E1117" s="74">
        <v>34.54</v>
      </c>
      <c r="F1117" s="74">
        <v>39.51</v>
      </c>
      <c r="G1117" s="74">
        <v>388</v>
      </c>
      <c r="H1117" s="74">
        <v>35.1</v>
      </c>
      <c r="I1117" s="74">
        <v>34.29</v>
      </c>
      <c r="J1117" s="74">
        <v>104.65</v>
      </c>
      <c r="K1117" s="74">
        <v>27.35</v>
      </c>
      <c r="L1117" s="74">
        <v>26.2</v>
      </c>
      <c r="M1117" s="111"/>
      <c r="N1117" s="74">
        <v>31.3</v>
      </c>
      <c r="O1117" s="74">
        <v>25.55</v>
      </c>
      <c r="P1117" s="74">
        <v>0</v>
      </c>
    </row>
    <row r="1118" spans="1:16">
      <c r="A1118" s="78">
        <v>0.68259259259238803</v>
      </c>
      <c r="B1118" s="74">
        <v>27380</v>
      </c>
      <c r="C1118" s="74">
        <v>39.43</v>
      </c>
      <c r="D1118" s="111"/>
      <c r="E1118" s="74">
        <v>34.54</v>
      </c>
      <c r="F1118" s="74">
        <v>39.67</v>
      </c>
      <c r="G1118" s="74">
        <v>385.6</v>
      </c>
      <c r="H1118" s="74">
        <v>35.17</v>
      </c>
      <c r="I1118" s="74">
        <v>34.26</v>
      </c>
      <c r="J1118" s="74">
        <v>105.35</v>
      </c>
      <c r="K1118" s="74">
        <v>27.4</v>
      </c>
      <c r="L1118" s="74">
        <v>26.2</v>
      </c>
      <c r="M1118" s="111"/>
      <c r="N1118" s="74">
        <v>31.15</v>
      </c>
      <c r="O1118" s="74">
        <v>25.4</v>
      </c>
      <c r="P1118" s="74">
        <v>0</v>
      </c>
    </row>
    <row r="1119" spans="1:16">
      <c r="A1119" s="78">
        <v>0.68270833333312897</v>
      </c>
      <c r="B1119" s="74">
        <v>27390</v>
      </c>
      <c r="C1119" s="74">
        <v>39.46</v>
      </c>
      <c r="D1119" s="111"/>
      <c r="E1119" s="74">
        <v>34.58</v>
      </c>
      <c r="F1119" s="74">
        <v>39.770000000000003</v>
      </c>
      <c r="G1119" s="74">
        <v>387.7</v>
      </c>
      <c r="H1119" s="74">
        <v>35.28</v>
      </c>
      <c r="I1119" s="74">
        <v>34.270000000000003</v>
      </c>
      <c r="J1119" s="74">
        <v>105.05</v>
      </c>
      <c r="K1119" s="74">
        <v>27.4</v>
      </c>
      <c r="L1119" s="74">
        <v>26.2</v>
      </c>
      <c r="M1119" s="111"/>
      <c r="N1119" s="74">
        <v>31.45</v>
      </c>
      <c r="O1119" s="74">
        <v>25.5</v>
      </c>
      <c r="P1119" s="74">
        <v>0</v>
      </c>
    </row>
    <row r="1120" spans="1:16">
      <c r="A1120" s="78">
        <v>0.68282407407387002</v>
      </c>
      <c r="B1120" s="74">
        <v>27400</v>
      </c>
      <c r="C1120" s="74">
        <v>39.33</v>
      </c>
      <c r="D1120" s="111"/>
      <c r="E1120" s="74">
        <v>34.590000000000003</v>
      </c>
      <c r="F1120" s="74">
        <v>39.909999999999997</v>
      </c>
      <c r="G1120" s="74">
        <v>388.5</v>
      </c>
      <c r="H1120" s="74">
        <v>35.36</v>
      </c>
      <c r="I1120" s="74">
        <v>34.270000000000003</v>
      </c>
      <c r="J1120" s="74">
        <v>103.9</v>
      </c>
      <c r="K1120" s="74">
        <v>27.4</v>
      </c>
      <c r="L1120" s="74">
        <v>26.2</v>
      </c>
      <c r="M1120" s="111"/>
      <c r="N1120" s="74">
        <v>31.15</v>
      </c>
      <c r="O1120" s="74">
        <v>25.45</v>
      </c>
      <c r="P1120" s="74">
        <v>0</v>
      </c>
    </row>
    <row r="1121" spans="1:16">
      <c r="A1121" s="78">
        <v>0.68293981481460997</v>
      </c>
      <c r="B1121" s="74">
        <v>27410</v>
      </c>
      <c r="C1121" s="74">
        <v>39.46</v>
      </c>
      <c r="D1121" s="111"/>
      <c r="E1121" s="74">
        <v>34.6</v>
      </c>
      <c r="F1121" s="74">
        <v>40.07</v>
      </c>
      <c r="G1121" s="74">
        <v>388.3</v>
      </c>
      <c r="H1121" s="74">
        <v>35.4</v>
      </c>
      <c r="I1121" s="74">
        <v>34.299999999999997</v>
      </c>
      <c r="J1121" s="74">
        <v>103.65</v>
      </c>
      <c r="K1121" s="74">
        <v>27.4</v>
      </c>
      <c r="L1121" s="74">
        <v>26.2</v>
      </c>
      <c r="M1121" s="111"/>
      <c r="N1121" s="74">
        <v>31.5</v>
      </c>
      <c r="O1121" s="74">
        <v>25.5</v>
      </c>
      <c r="P1121" s="74">
        <v>0</v>
      </c>
    </row>
    <row r="1122" spans="1:16">
      <c r="A1122" s="78">
        <v>0.68305555555535102</v>
      </c>
      <c r="B1122" s="74">
        <v>27420</v>
      </c>
      <c r="C1122" s="74">
        <v>39.64</v>
      </c>
      <c r="D1122" s="111"/>
      <c r="E1122" s="74">
        <v>34.619999999999997</v>
      </c>
      <c r="F1122" s="74">
        <v>40.200000000000003</v>
      </c>
      <c r="G1122" s="74">
        <v>387.3</v>
      </c>
      <c r="H1122" s="74">
        <v>35.49</v>
      </c>
      <c r="I1122" s="74">
        <v>34.270000000000003</v>
      </c>
      <c r="J1122" s="74">
        <v>104.15</v>
      </c>
      <c r="K1122" s="74">
        <v>27.45</v>
      </c>
      <c r="L1122" s="74">
        <v>26.2</v>
      </c>
      <c r="M1122" s="111"/>
      <c r="N1122" s="74">
        <v>31.2</v>
      </c>
      <c r="O1122" s="74">
        <v>25.4</v>
      </c>
      <c r="P1122" s="74">
        <v>0</v>
      </c>
    </row>
    <row r="1123" spans="1:16">
      <c r="A1123" s="78">
        <v>0.68317129629609297</v>
      </c>
      <c r="B1123" s="74">
        <v>27430</v>
      </c>
      <c r="C1123" s="74">
        <v>39.630000000000003</v>
      </c>
      <c r="D1123" s="111"/>
      <c r="E1123" s="74">
        <v>34.64</v>
      </c>
      <c r="F1123" s="74">
        <v>40.229999999999997</v>
      </c>
      <c r="G1123" s="74">
        <v>388.1</v>
      </c>
      <c r="H1123" s="74">
        <v>35.53</v>
      </c>
      <c r="I1123" s="74">
        <v>34.26</v>
      </c>
      <c r="J1123" s="74">
        <v>104.55</v>
      </c>
      <c r="K1123" s="74">
        <v>27.45</v>
      </c>
      <c r="L1123" s="74">
        <v>26.2</v>
      </c>
      <c r="M1123" s="111"/>
      <c r="N1123" s="74">
        <v>31.35</v>
      </c>
      <c r="O1123" s="74">
        <v>25.5</v>
      </c>
      <c r="P1123" s="74">
        <v>0</v>
      </c>
    </row>
    <row r="1124" spans="1:16">
      <c r="A1124" s="78">
        <v>0.68328703703683202</v>
      </c>
      <c r="B1124" s="74">
        <v>27440</v>
      </c>
      <c r="C1124" s="74">
        <v>39.770000000000003</v>
      </c>
      <c r="D1124" s="111"/>
      <c r="E1124" s="74">
        <v>34.65</v>
      </c>
      <c r="F1124" s="74">
        <v>40.32</v>
      </c>
      <c r="G1124" s="74">
        <v>386.2</v>
      </c>
      <c r="H1124" s="74">
        <v>35.57</v>
      </c>
      <c r="I1124" s="74">
        <v>34.25</v>
      </c>
      <c r="J1124" s="74">
        <v>104.65</v>
      </c>
      <c r="K1124" s="74">
        <v>27.45</v>
      </c>
      <c r="L1124" s="74">
        <v>26.2</v>
      </c>
      <c r="M1124" s="111"/>
      <c r="N1124" s="74">
        <v>31.5</v>
      </c>
      <c r="O1124" s="74">
        <v>25.5</v>
      </c>
      <c r="P1124" s="74">
        <v>0</v>
      </c>
    </row>
    <row r="1125" spans="1:16">
      <c r="A1125" s="78">
        <v>0.68340277777757397</v>
      </c>
      <c r="B1125" s="74">
        <v>27450</v>
      </c>
      <c r="C1125" s="74">
        <v>39.71</v>
      </c>
      <c r="D1125" s="111"/>
      <c r="E1125" s="74">
        <v>34.659999999999997</v>
      </c>
      <c r="F1125" s="74">
        <v>40.409999999999997</v>
      </c>
      <c r="G1125" s="74">
        <v>385.3</v>
      </c>
      <c r="H1125" s="74">
        <v>35.630000000000003</v>
      </c>
      <c r="I1125" s="74">
        <v>34.24</v>
      </c>
      <c r="J1125" s="74">
        <v>105.65</v>
      </c>
      <c r="K1125" s="74">
        <v>27.4</v>
      </c>
      <c r="L1125" s="74">
        <v>26.25</v>
      </c>
      <c r="M1125" s="111"/>
      <c r="N1125" s="74">
        <v>31.65</v>
      </c>
      <c r="O1125" s="74">
        <v>25.55</v>
      </c>
      <c r="P1125" s="74">
        <v>0</v>
      </c>
    </row>
    <row r="1126" spans="1:16">
      <c r="A1126" s="78">
        <v>0.68351851851831402</v>
      </c>
      <c r="B1126" s="74">
        <v>27460</v>
      </c>
      <c r="C1126" s="74">
        <v>39.94</v>
      </c>
      <c r="D1126" s="111"/>
      <c r="E1126" s="74">
        <v>34.68</v>
      </c>
      <c r="F1126" s="74">
        <v>40.42</v>
      </c>
      <c r="G1126" s="74">
        <v>386.7</v>
      </c>
      <c r="H1126" s="74">
        <v>35.71</v>
      </c>
      <c r="I1126" s="74">
        <v>34.25</v>
      </c>
      <c r="J1126" s="74">
        <v>104.65</v>
      </c>
      <c r="K1126" s="74">
        <v>27.35</v>
      </c>
      <c r="L1126" s="74">
        <v>26.25</v>
      </c>
      <c r="M1126" s="111"/>
      <c r="N1126" s="74">
        <v>31.65</v>
      </c>
      <c r="O1126" s="74">
        <v>25.55</v>
      </c>
      <c r="P1126" s="74">
        <v>0</v>
      </c>
    </row>
    <row r="1127" spans="1:16">
      <c r="A1127" s="78">
        <v>0.68363425925905497</v>
      </c>
      <c r="B1127" s="74">
        <v>27470</v>
      </c>
      <c r="C1127" s="74">
        <v>39.78</v>
      </c>
      <c r="D1127" s="111"/>
      <c r="E1127" s="74">
        <v>34.700000000000003</v>
      </c>
      <c r="F1127" s="74">
        <v>40.549999999999997</v>
      </c>
      <c r="G1127" s="74">
        <v>385.7</v>
      </c>
      <c r="H1127" s="74">
        <v>35.76</v>
      </c>
      <c r="I1127" s="74">
        <v>34.25</v>
      </c>
      <c r="J1127" s="74">
        <v>103.8</v>
      </c>
      <c r="K1127" s="74">
        <v>27.4</v>
      </c>
      <c r="L1127" s="74">
        <v>26.25</v>
      </c>
      <c r="M1127" s="111"/>
      <c r="N1127" s="74">
        <v>31.4</v>
      </c>
      <c r="O1127" s="74">
        <v>25.45</v>
      </c>
      <c r="P1127" s="74">
        <v>0</v>
      </c>
    </row>
    <row r="1128" spans="1:16">
      <c r="A1128" s="78">
        <v>0.68374999999979502</v>
      </c>
      <c r="B1128" s="74">
        <v>27480</v>
      </c>
      <c r="C1128" s="74">
        <v>39.9</v>
      </c>
      <c r="D1128" s="111"/>
      <c r="E1128" s="74">
        <v>34.71</v>
      </c>
      <c r="F1128" s="74">
        <v>40.549999999999997</v>
      </c>
      <c r="G1128" s="74">
        <v>386.2</v>
      </c>
      <c r="H1128" s="74">
        <v>35.81</v>
      </c>
      <c r="I1128" s="74">
        <v>34.21</v>
      </c>
      <c r="J1128" s="74">
        <v>104.45</v>
      </c>
      <c r="K1128" s="74">
        <v>27.4</v>
      </c>
      <c r="L1128" s="74">
        <v>26.25</v>
      </c>
      <c r="M1128" s="111"/>
      <c r="N1128" s="74">
        <v>31.55</v>
      </c>
      <c r="O1128" s="74">
        <v>25.5</v>
      </c>
      <c r="P1128" s="74">
        <v>0</v>
      </c>
    </row>
    <row r="1129" spans="1:16">
      <c r="A1129" s="78">
        <v>0.68386574074053597</v>
      </c>
      <c r="B1129" s="74">
        <v>27490</v>
      </c>
      <c r="C1129" s="74">
        <v>39.83</v>
      </c>
      <c r="D1129" s="111"/>
      <c r="E1129" s="74">
        <v>34.72</v>
      </c>
      <c r="F1129" s="74">
        <v>40.619999999999997</v>
      </c>
      <c r="G1129" s="74">
        <v>386.1</v>
      </c>
      <c r="H1129" s="74">
        <v>35.83</v>
      </c>
      <c r="I1129" s="74">
        <v>34.19</v>
      </c>
      <c r="J1129" s="74">
        <v>103.45</v>
      </c>
      <c r="K1129" s="74">
        <v>27.4</v>
      </c>
      <c r="L1129" s="74">
        <v>26.25</v>
      </c>
      <c r="M1129" s="111"/>
      <c r="N1129" s="74">
        <v>31.35</v>
      </c>
      <c r="O1129" s="74">
        <v>25.55</v>
      </c>
      <c r="P1129" s="74">
        <v>0</v>
      </c>
    </row>
    <row r="1130" spans="1:16">
      <c r="A1130" s="78">
        <v>0.68398148148127602</v>
      </c>
      <c r="B1130" s="74">
        <v>27500</v>
      </c>
      <c r="C1130" s="74">
        <v>39.950000000000003</v>
      </c>
      <c r="D1130" s="111"/>
      <c r="E1130" s="74">
        <v>34.75</v>
      </c>
      <c r="F1130" s="74">
        <v>40.619999999999997</v>
      </c>
      <c r="G1130" s="74">
        <v>386.9</v>
      </c>
      <c r="H1130" s="74">
        <v>35.869999999999997</v>
      </c>
      <c r="I1130" s="74">
        <v>34.200000000000003</v>
      </c>
      <c r="J1130" s="74">
        <v>104.85</v>
      </c>
      <c r="K1130" s="74">
        <v>27.4</v>
      </c>
      <c r="L1130" s="74">
        <v>26.25</v>
      </c>
      <c r="M1130" s="111"/>
      <c r="N1130" s="74">
        <v>31.4</v>
      </c>
      <c r="O1130" s="74">
        <v>25.4</v>
      </c>
      <c r="P1130" s="74">
        <v>0</v>
      </c>
    </row>
    <row r="1131" spans="1:16">
      <c r="A1131" s="78">
        <v>0.68409722222201697</v>
      </c>
      <c r="B1131" s="74">
        <v>27510</v>
      </c>
      <c r="C1131" s="74">
        <v>40.08</v>
      </c>
      <c r="D1131" s="111"/>
      <c r="E1131" s="74">
        <v>34.76</v>
      </c>
      <c r="F1131" s="74">
        <v>40.74</v>
      </c>
      <c r="G1131" s="74">
        <v>386</v>
      </c>
      <c r="H1131" s="74">
        <v>35.880000000000003</v>
      </c>
      <c r="I1131" s="74">
        <v>34.19</v>
      </c>
      <c r="J1131" s="74">
        <v>103.15</v>
      </c>
      <c r="K1131" s="74">
        <v>27.4</v>
      </c>
      <c r="L1131" s="74">
        <v>26.25</v>
      </c>
      <c r="M1131" s="111"/>
      <c r="N1131" s="74">
        <v>31.5</v>
      </c>
      <c r="O1131" s="74">
        <v>25.45</v>
      </c>
      <c r="P1131" s="74">
        <v>0</v>
      </c>
    </row>
    <row r="1132" spans="1:16">
      <c r="A1132" s="78">
        <v>0.68421296296275802</v>
      </c>
      <c r="B1132" s="74">
        <v>27520</v>
      </c>
      <c r="C1132" s="74">
        <v>39.97</v>
      </c>
      <c r="D1132" s="111"/>
      <c r="E1132" s="74">
        <v>34.770000000000003</v>
      </c>
      <c r="F1132" s="74">
        <v>40.79</v>
      </c>
      <c r="G1132" s="74">
        <v>384.7</v>
      </c>
      <c r="H1132" s="74">
        <v>35.93</v>
      </c>
      <c r="I1132" s="74">
        <v>34.200000000000003</v>
      </c>
      <c r="J1132" s="74">
        <v>104.55</v>
      </c>
      <c r="K1132" s="74">
        <v>27.4</v>
      </c>
      <c r="L1132" s="74">
        <v>26.25</v>
      </c>
      <c r="M1132" s="111"/>
      <c r="N1132" s="74">
        <v>31.45</v>
      </c>
      <c r="O1132" s="74">
        <v>25.55</v>
      </c>
      <c r="P1132" s="74">
        <v>0</v>
      </c>
    </row>
    <row r="1133" spans="1:16">
      <c r="A1133" s="78">
        <v>0.68432870370349796</v>
      </c>
      <c r="B1133" s="74">
        <v>27530</v>
      </c>
      <c r="C1133" s="74">
        <v>40.01</v>
      </c>
      <c r="D1133" s="111"/>
      <c r="E1133" s="74">
        <v>34.79</v>
      </c>
      <c r="F1133" s="74">
        <v>40.72</v>
      </c>
      <c r="G1133" s="74">
        <v>386</v>
      </c>
      <c r="H1133" s="74">
        <v>35.979999999999997</v>
      </c>
      <c r="I1133" s="74">
        <v>34.18</v>
      </c>
      <c r="J1133" s="74">
        <v>105.35</v>
      </c>
      <c r="K1133" s="74">
        <v>27.4</v>
      </c>
      <c r="L1133" s="74">
        <v>26.25</v>
      </c>
      <c r="M1133" s="111"/>
      <c r="N1133" s="74">
        <v>31.65</v>
      </c>
      <c r="O1133" s="74">
        <v>25.45</v>
      </c>
      <c r="P1133" s="74">
        <v>0</v>
      </c>
    </row>
    <row r="1134" spans="1:16">
      <c r="A1134" s="78">
        <v>0.68444444444423902</v>
      </c>
      <c r="B1134" s="74">
        <v>27540</v>
      </c>
      <c r="C1134" s="74">
        <v>40.07</v>
      </c>
      <c r="D1134" s="111"/>
      <c r="E1134" s="74">
        <v>34.799999999999997</v>
      </c>
      <c r="F1134" s="74">
        <v>40.82</v>
      </c>
      <c r="G1134" s="74">
        <v>386</v>
      </c>
      <c r="H1134" s="74">
        <v>36.01</v>
      </c>
      <c r="I1134" s="74">
        <v>34.15</v>
      </c>
      <c r="J1134" s="74">
        <v>105.05</v>
      </c>
      <c r="K1134" s="74">
        <v>27.4</v>
      </c>
      <c r="L1134" s="74">
        <v>26.2</v>
      </c>
      <c r="M1134" s="111"/>
      <c r="N1134" s="74">
        <v>31.5</v>
      </c>
      <c r="O1134" s="74">
        <v>25.4</v>
      </c>
      <c r="P1134" s="74">
        <v>0</v>
      </c>
    </row>
    <row r="1135" spans="1:16">
      <c r="A1135" s="78">
        <v>0.68456018518498096</v>
      </c>
      <c r="B1135" s="74">
        <v>27550</v>
      </c>
      <c r="C1135" s="74">
        <v>40.06</v>
      </c>
      <c r="D1135" s="111"/>
      <c r="E1135" s="74">
        <v>34.82</v>
      </c>
      <c r="F1135" s="74">
        <v>40.81</v>
      </c>
      <c r="G1135" s="74">
        <v>385.5</v>
      </c>
      <c r="H1135" s="74">
        <v>36.03</v>
      </c>
      <c r="I1135" s="74">
        <v>34.159999999999997</v>
      </c>
      <c r="J1135" s="74">
        <v>104.15</v>
      </c>
      <c r="K1135" s="74">
        <v>27.4</v>
      </c>
      <c r="L1135" s="74">
        <v>26.25</v>
      </c>
      <c r="M1135" s="111"/>
      <c r="N1135" s="74">
        <v>31.7</v>
      </c>
      <c r="O1135" s="74">
        <v>25.45</v>
      </c>
      <c r="P1135" s="74">
        <v>0</v>
      </c>
    </row>
    <row r="1136" spans="1:16">
      <c r="A1136" s="78">
        <v>0.68467592592572002</v>
      </c>
      <c r="B1136" s="74">
        <v>27560</v>
      </c>
      <c r="C1136" s="74">
        <v>39.979999999999997</v>
      </c>
      <c r="D1136" s="111"/>
      <c r="E1136" s="74">
        <v>34.82</v>
      </c>
      <c r="F1136" s="74">
        <v>40.85</v>
      </c>
      <c r="G1136" s="74">
        <v>385.8</v>
      </c>
      <c r="H1136" s="74">
        <v>36.090000000000003</v>
      </c>
      <c r="I1136" s="74">
        <v>34.17</v>
      </c>
      <c r="J1136" s="74">
        <v>104.85</v>
      </c>
      <c r="K1136" s="74">
        <v>27.35</v>
      </c>
      <c r="L1136" s="74">
        <v>26.25</v>
      </c>
      <c r="M1136" s="111"/>
      <c r="N1136" s="74">
        <v>31.45</v>
      </c>
      <c r="O1136" s="74">
        <v>25.5</v>
      </c>
      <c r="P1136" s="74">
        <v>0</v>
      </c>
    </row>
    <row r="1137" spans="1:16">
      <c r="A1137" s="78">
        <v>0.68479166666646196</v>
      </c>
      <c r="B1137" s="74">
        <v>27570</v>
      </c>
      <c r="C1137" s="74">
        <v>39.9</v>
      </c>
      <c r="D1137" s="111"/>
      <c r="E1137" s="74">
        <v>34.85</v>
      </c>
      <c r="F1137" s="74">
        <v>40.85</v>
      </c>
      <c r="G1137" s="74">
        <v>386</v>
      </c>
      <c r="H1137" s="74">
        <v>36.11</v>
      </c>
      <c r="I1137" s="74">
        <v>34.17</v>
      </c>
      <c r="J1137" s="74">
        <v>104.65</v>
      </c>
      <c r="K1137" s="74">
        <v>27.35</v>
      </c>
      <c r="L1137" s="74">
        <v>26.25</v>
      </c>
      <c r="M1137" s="111"/>
      <c r="N1137" s="74">
        <v>31.65</v>
      </c>
      <c r="O1137" s="74">
        <v>25.55</v>
      </c>
      <c r="P1137" s="74">
        <v>0</v>
      </c>
    </row>
    <row r="1138" spans="1:16">
      <c r="A1138" s="78">
        <v>0.68490740740720202</v>
      </c>
      <c r="B1138" s="74">
        <v>27580</v>
      </c>
      <c r="C1138" s="74">
        <v>40.1</v>
      </c>
      <c r="D1138" s="111"/>
      <c r="E1138" s="74">
        <v>34.86</v>
      </c>
      <c r="F1138" s="74">
        <v>40.92</v>
      </c>
      <c r="G1138" s="74">
        <v>386.1</v>
      </c>
      <c r="H1138" s="74">
        <v>36.130000000000003</v>
      </c>
      <c r="I1138" s="74">
        <v>34.17</v>
      </c>
      <c r="J1138" s="74">
        <v>103.35</v>
      </c>
      <c r="K1138" s="74">
        <v>27.35</v>
      </c>
      <c r="L1138" s="74">
        <v>26.25</v>
      </c>
      <c r="M1138" s="111"/>
      <c r="N1138" s="74">
        <v>31.8</v>
      </c>
      <c r="O1138" s="74">
        <v>25.55</v>
      </c>
      <c r="P1138" s="74">
        <v>0</v>
      </c>
    </row>
    <row r="1139" spans="1:16">
      <c r="A1139" s="78">
        <v>0.68502314814794296</v>
      </c>
      <c r="B1139" s="74">
        <v>27590</v>
      </c>
      <c r="C1139" s="74">
        <v>40.24</v>
      </c>
      <c r="D1139" s="111"/>
      <c r="E1139" s="74">
        <v>34.869999999999997</v>
      </c>
      <c r="F1139" s="74">
        <v>41.06</v>
      </c>
      <c r="G1139" s="74">
        <v>386.2</v>
      </c>
      <c r="H1139" s="74">
        <v>36.17</v>
      </c>
      <c r="I1139" s="74">
        <v>34.18</v>
      </c>
      <c r="J1139" s="74">
        <v>103.25</v>
      </c>
      <c r="K1139" s="74">
        <v>27.3</v>
      </c>
      <c r="L1139" s="74">
        <v>26.25</v>
      </c>
      <c r="M1139" s="111"/>
      <c r="N1139" s="74">
        <v>31.3</v>
      </c>
      <c r="O1139" s="74">
        <v>25.5</v>
      </c>
      <c r="P1139" s="74">
        <v>0</v>
      </c>
    </row>
    <row r="1140" spans="1:16">
      <c r="A1140" s="78">
        <v>0.68513888888868302</v>
      </c>
      <c r="B1140" s="74">
        <v>27600</v>
      </c>
      <c r="C1140" s="74">
        <v>40.14</v>
      </c>
      <c r="D1140" s="111"/>
      <c r="E1140" s="74">
        <v>34.89</v>
      </c>
      <c r="F1140" s="74">
        <v>41.19</v>
      </c>
      <c r="G1140" s="74">
        <v>386.1</v>
      </c>
      <c r="H1140" s="74">
        <v>36.299999999999997</v>
      </c>
      <c r="I1140" s="74">
        <v>34.18</v>
      </c>
      <c r="J1140" s="74">
        <v>104.25</v>
      </c>
      <c r="K1140" s="74">
        <v>27.3</v>
      </c>
      <c r="L1140" s="74">
        <v>26.25</v>
      </c>
      <c r="M1140" s="111"/>
      <c r="N1140" s="74">
        <v>31.25</v>
      </c>
      <c r="O1140" s="74">
        <v>25.65</v>
      </c>
      <c r="P1140" s="74">
        <v>0</v>
      </c>
    </row>
    <row r="1141" spans="1:16">
      <c r="A1141" s="78">
        <v>0.68525462962942396</v>
      </c>
      <c r="B1141" s="74">
        <v>27610</v>
      </c>
      <c r="C1141" s="74">
        <v>40.22</v>
      </c>
      <c r="D1141" s="111"/>
      <c r="E1141" s="74">
        <v>34.880000000000003</v>
      </c>
      <c r="F1141" s="74">
        <v>41.23</v>
      </c>
      <c r="G1141" s="74">
        <v>387.5</v>
      </c>
      <c r="H1141" s="74">
        <v>36.049999999999997</v>
      </c>
      <c r="I1141" s="74">
        <v>34.200000000000003</v>
      </c>
      <c r="J1141" s="74">
        <v>103.85</v>
      </c>
      <c r="K1141" s="74">
        <v>27.35</v>
      </c>
      <c r="L1141" s="74">
        <v>26.25</v>
      </c>
      <c r="M1141" s="111"/>
      <c r="N1141" s="74">
        <v>30.95</v>
      </c>
      <c r="O1141" s="74">
        <v>25.65</v>
      </c>
      <c r="P1141" s="74">
        <v>0</v>
      </c>
    </row>
    <row r="1142" spans="1:16">
      <c r="A1142" s="78">
        <v>0.68537037037016402</v>
      </c>
      <c r="B1142" s="74">
        <v>27620</v>
      </c>
      <c r="C1142" s="74">
        <v>40.26</v>
      </c>
      <c r="D1142" s="111"/>
      <c r="E1142" s="74">
        <v>34.89</v>
      </c>
      <c r="F1142" s="74">
        <v>41.11</v>
      </c>
      <c r="G1142" s="74">
        <v>385.6</v>
      </c>
      <c r="H1142" s="74">
        <v>35.840000000000003</v>
      </c>
      <c r="I1142" s="74">
        <v>34.14</v>
      </c>
      <c r="J1142" s="74">
        <v>103.55</v>
      </c>
      <c r="K1142" s="74">
        <v>27.3</v>
      </c>
      <c r="L1142" s="74">
        <v>26.25</v>
      </c>
      <c r="M1142" s="111"/>
      <c r="N1142" s="74">
        <v>30.95</v>
      </c>
      <c r="O1142" s="74">
        <v>25.55</v>
      </c>
      <c r="P1142" s="74">
        <v>0</v>
      </c>
    </row>
    <row r="1143" spans="1:16">
      <c r="A1143" s="78">
        <v>0.68548611111090596</v>
      </c>
      <c r="B1143" s="74">
        <v>27630</v>
      </c>
      <c r="C1143" s="74">
        <v>40.29</v>
      </c>
      <c r="D1143" s="111"/>
      <c r="E1143" s="74">
        <v>34.89</v>
      </c>
      <c r="F1143" s="74">
        <v>41.04</v>
      </c>
      <c r="G1143" s="74">
        <v>385.6</v>
      </c>
      <c r="H1143" s="74">
        <v>35.64</v>
      </c>
      <c r="I1143" s="74">
        <v>34.1</v>
      </c>
      <c r="J1143" s="74">
        <v>104.95</v>
      </c>
      <c r="K1143" s="74">
        <v>27.35</v>
      </c>
      <c r="L1143" s="74">
        <v>26.25</v>
      </c>
      <c r="M1143" s="111"/>
      <c r="N1143" s="74">
        <v>31</v>
      </c>
      <c r="O1143" s="74">
        <v>25.75</v>
      </c>
      <c r="P1143" s="74">
        <v>0</v>
      </c>
    </row>
    <row r="1144" spans="1:16">
      <c r="A1144" s="78">
        <v>0.68560185185164602</v>
      </c>
      <c r="B1144" s="74">
        <v>27640</v>
      </c>
      <c r="C1144" s="74">
        <v>40.17</v>
      </c>
      <c r="D1144" s="111"/>
      <c r="E1144" s="74">
        <v>34.9</v>
      </c>
      <c r="F1144" s="74">
        <v>41.13</v>
      </c>
      <c r="G1144" s="74">
        <v>386.5</v>
      </c>
      <c r="H1144" s="74">
        <v>35.47</v>
      </c>
      <c r="I1144" s="74">
        <v>34.08</v>
      </c>
      <c r="J1144" s="74">
        <v>103.55</v>
      </c>
      <c r="K1144" s="74">
        <v>27.35</v>
      </c>
      <c r="L1144" s="74">
        <v>26.25</v>
      </c>
      <c r="M1144" s="111"/>
      <c r="N1144" s="74">
        <v>30.8</v>
      </c>
      <c r="O1144" s="74">
        <v>25.7</v>
      </c>
      <c r="P1144" s="74">
        <v>0</v>
      </c>
    </row>
    <row r="1145" spans="1:16">
      <c r="A1145" s="78">
        <v>0.68571759259238696</v>
      </c>
      <c r="B1145" s="74">
        <v>27650</v>
      </c>
      <c r="C1145" s="74">
        <v>40.340000000000003</v>
      </c>
      <c r="D1145" s="111"/>
      <c r="E1145" s="74">
        <v>34.909999999999997</v>
      </c>
      <c r="F1145" s="74">
        <v>41.14</v>
      </c>
      <c r="G1145" s="74">
        <v>388.6</v>
      </c>
      <c r="H1145" s="74">
        <v>35.380000000000003</v>
      </c>
      <c r="I1145" s="74">
        <v>34.119999999999997</v>
      </c>
      <c r="J1145" s="74">
        <v>104.3</v>
      </c>
      <c r="K1145" s="74">
        <v>27.3</v>
      </c>
      <c r="L1145" s="74">
        <v>26.25</v>
      </c>
      <c r="M1145" s="111"/>
      <c r="N1145" s="74">
        <v>30.8</v>
      </c>
      <c r="O1145" s="74">
        <v>25.45</v>
      </c>
      <c r="P1145" s="74">
        <v>0</v>
      </c>
    </row>
    <row r="1146" spans="1:16">
      <c r="A1146" s="78">
        <v>0.68583333333312702</v>
      </c>
      <c r="B1146" s="74">
        <v>27660</v>
      </c>
      <c r="C1146" s="74">
        <v>40.270000000000003</v>
      </c>
      <c r="D1146" s="111"/>
      <c r="E1146" s="74">
        <v>34.909999999999997</v>
      </c>
      <c r="F1146" s="74">
        <v>41.16</v>
      </c>
      <c r="G1146" s="74">
        <v>387.1</v>
      </c>
      <c r="H1146" s="74">
        <v>35.35</v>
      </c>
      <c r="I1146" s="74">
        <v>34.1</v>
      </c>
      <c r="J1146" s="74">
        <v>105.15</v>
      </c>
      <c r="K1146" s="74">
        <v>27.35</v>
      </c>
      <c r="L1146" s="74">
        <v>26.2</v>
      </c>
      <c r="M1146" s="111"/>
      <c r="N1146" s="74">
        <v>30.7</v>
      </c>
      <c r="O1146" s="74">
        <v>25.5</v>
      </c>
      <c r="P1146" s="74">
        <v>0</v>
      </c>
    </row>
    <row r="1147" spans="1:16">
      <c r="A1147" s="78">
        <v>0.68594907407386896</v>
      </c>
      <c r="B1147" s="74">
        <v>27670</v>
      </c>
      <c r="C1147" s="74">
        <v>40.21</v>
      </c>
      <c r="D1147" s="111"/>
      <c r="E1147" s="74">
        <v>34.92</v>
      </c>
      <c r="F1147" s="74">
        <v>41.19</v>
      </c>
      <c r="G1147" s="74">
        <v>388.6</v>
      </c>
      <c r="H1147" s="74">
        <v>35.299999999999997</v>
      </c>
      <c r="I1147" s="74">
        <v>34.090000000000003</v>
      </c>
      <c r="J1147" s="74">
        <v>105.5</v>
      </c>
      <c r="K1147" s="74">
        <v>27.35</v>
      </c>
      <c r="L1147" s="74">
        <v>26.2</v>
      </c>
      <c r="M1147" s="111"/>
      <c r="N1147" s="74">
        <v>30.75</v>
      </c>
      <c r="O1147" s="74">
        <v>25.45</v>
      </c>
      <c r="P1147" s="74">
        <v>0</v>
      </c>
    </row>
    <row r="1148" spans="1:16">
      <c r="A1148" s="78">
        <v>0.68606481481460801</v>
      </c>
      <c r="B1148" s="74">
        <v>27680</v>
      </c>
      <c r="C1148" s="74">
        <v>40.17</v>
      </c>
      <c r="D1148" s="111"/>
      <c r="E1148" s="74">
        <v>34.909999999999997</v>
      </c>
      <c r="F1148" s="74">
        <v>41.27</v>
      </c>
      <c r="G1148" s="74">
        <v>386</v>
      </c>
      <c r="H1148" s="74">
        <v>35.29</v>
      </c>
      <c r="I1148" s="74">
        <v>34.08</v>
      </c>
      <c r="J1148" s="74">
        <v>103.95</v>
      </c>
      <c r="K1148" s="74">
        <v>27.3</v>
      </c>
      <c r="L1148" s="74">
        <v>26.25</v>
      </c>
      <c r="M1148" s="111"/>
      <c r="N1148" s="74">
        <v>30.7</v>
      </c>
      <c r="O1148" s="74">
        <v>25.5</v>
      </c>
      <c r="P1148" s="74">
        <v>0</v>
      </c>
    </row>
    <row r="1149" spans="1:16">
      <c r="A1149" s="78">
        <v>0.68618055555534996</v>
      </c>
      <c r="B1149" s="74">
        <v>27690</v>
      </c>
      <c r="C1149" s="74">
        <v>40.22</v>
      </c>
      <c r="D1149" s="111"/>
      <c r="E1149" s="74">
        <v>34.92</v>
      </c>
      <c r="F1149" s="74">
        <v>327.67</v>
      </c>
      <c r="G1149" s="74">
        <v>386.3</v>
      </c>
      <c r="H1149" s="74">
        <v>35.24</v>
      </c>
      <c r="I1149" s="74">
        <v>34.11</v>
      </c>
      <c r="J1149" s="74">
        <v>101.25</v>
      </c>
      <c r="K1149" s="74">
        <v>27.15</v>
      </c>
      <c r="L1149" s="74">
        <v>26.25</v>
      </c>
      <c r="M1149" s="111"/>
      <c r="N1149" s="74">
        <v>30.35</v>
      </c>
      <c r="O1149" s="74">
        <v>25.55</v>
      </c>
      <c r="P1149" s="74">
        <v>0</v>
      </c>
    </row>
    <row r="1150" spans="1:16">
      <c r="A1150" s="78">
        <v>0.68629629629609101</v>
      </c>
      <c r="B1150" s="74">
        <v>27700</v>
      </c>
      <c r="C1150" s="74">
        <v>40.200000000000003</v>
      </c>
      <c r="D1150" s="111"/>
      <c r="E1150" s="74">
        <v>34.909999999999997</v>
      </c>
      <c r="F1150" s="74">
        <v>69.98</v>
      </c>
      <c r="G1150" s="74">
        <v>385.5</v>
      </c>
      <c r="H1150" s="74">
        <v>35.119999999999997</v>
      </c>
      <c r="I1150" s="74">
        <v>34.1</v>
      </c>
      <c r="J1150" s="74">
        <v>101.85</v>
      </c>
      <c r="K1150" s="74">
        <v>27.1</v>
      </c>
      <c r="L1150" s="74">
        <v>26.2</v>
      </c>
      <c r="M1150" s="111"/>
      <c r="N1150" s="74">
        <v>30.5</v>
      </c>
      <c r="O1150" s="74">
        <v>25.55</v>
      </c>
      <c r="P1150" s="74">
        <v>0</v>
      </c>
    </row>
    <row r="1151" spans="1:16">
      <c r="A1151" s="78">
        <v>0.68641203703683096</v>
      </c>
      <c r="B1151" s="74">
        <v>27710</v>
      </c>
      <c r="C1151" s="74">
        <v>40.33</v>
      </c>
      <c r="D1151" s="111"/>
      <c r="E1151" s="74">
        <v>34.909999999999997</v>
      </c>
      <c r="F1151" s="74">
        <v>99.53</v>
      </c>
      <c r="G1151" s="74">
        <v>386.4</v>
      </c>
      <c r="H1151" s="74">
        <v>35</v>
      </c>
      <c r="I1151" s="74">
        <v>34.07</v>
      </c>
      <c r="J1151" s="74">
        <v>101.5</v>
      </c>
      <c r="K1151" s="74">
        <v>27.05</v>
      </c>
      <c r="L1151" s="74">
        <v>26.25</v>
      </c>
      <c r="M1151" s="111"/>
      <c r="N1151" s="74">
        <v>30.6</v>
      </c>
      <c r="O1151" s="74">
        <v>25.65</v>
      </c>
      <c r="P1151" s="74">
        <v>0</v>
      </c>
    </row>
    <row r="1152" spans="1:16">
      <c r="A1152" s="78">
        <v>0.68652777777757201</v>
      </c>
      <c r="B1152" s="74">
        <v>27720</v>
      </c>
      <c r="C1152" s="74">
        <v>40.26</v>
      </c>
      <c r="D1152" s="111"/>
      <c r="E1152" s="74">
        <v>34.92</v>
      </c>
      <c r="F1152" s="74">
        <v>327.67</v>
      </c>
      <c r="G1152" s="74">
        <v>385.6</v>
      </c>
      <c r="H1152" s="74">
        <v>34.92</v>
      </c>
      <c r="I1152" s="74">
        <v>34.08</v>
      </c>
      <c r="J1152" s="74">
        <v>99.15</v>
      </c>
      <c r="K1152" s="74">
        <v>27</v>
      </c>
      <c r="L1152" s="74">
        <v>26.25</v>
      </c>
      <c r="M1152" s="111"/>
      <c r="N1152" s="74">
        <v>30.5</v>
      </c>
      <c r="O1152" s="74">
        <v>25.7</v>
      </c>
      <c r="P1152" s="74">
        <v>0</v>
      </c>
    </row>
    <row r="1153" spans="1:16">
      <c r="A1153" s="78">
        <v>0.68664351851831296</v>
      </c>
      <c r="B1153" s="74">
        <v>27730</v>
      </c>
      <c r="C1153" s="74">
        <v>40.15</v>
      </c>
      <c r="D1153" s="111"/>
      <c r="E1153" s="74">
        <v>34.909999999999997</v>
      </c>
      <c r="F1153" s="74">
        <v>327.67</v>
      </c>
      <c r="G1153" s="74">
        <v>386.1</v>
      </c>
      <c r="H1153" s="74">
        <v>34.85</v>
      </c>
      <c r="I1153" s="74">
        <v>34.090000000000003</v>
      </c>
      <c r="J1153" s="74">
        <v>102.55</v>
      </c>
      <c r="K1153" s="74">
        <v>26.9</v>
      </c>
      <c r="L1153" s="74">
        <v>26.25</v>
      </c>
      <c r="M1153" s="111"/>
      <c r="N1153" s="74">
        <v>30.25</v>
      </c>
      <c r="O1153" s="74">
        <v>25.75</v>
      </c>
      <c r="P1153" s="74">
        <v>0</v>
      </c>
    </row>
    <row r="1154" spans="1:16">
      <c r="A1154" s="78">
        <v>0.68675925925905301</v>
      </c>
      <c r="B1154" s="74">
        <v>27740</v>
      </c>
      <c r="C1154" s="74">
        <v>40.08</v>
      </c>
      <c r="D1154" s="111"/>
      <c r="E1154" s="74">
        <v>34.92</v>
      </c>
      <c r="F1154" s="74">
        <v>327.67</v>
      </c>
      <c r="G1154" s="74">
        <v>385.2</v>
      </c>
      <c r="H1154" s="74">
        <v>34.74</v>
      </c>
      <c r="I1154" s="74">
        <v>34.119999999999997</v>
      </c>
      <c r="J1154" s="74">
        <v>102.3</v>
      </c>
      <c r="K1154" s="74">
        <v>26.9</v>
      </c>
      <c r="L1154" s="74">
        <v>26.25</v>
      </c>
      <c r="M1154" s="111"/>
      <c r="N1154" s="74">
        <v>30.5</v>
      </c>
      <c r="O1154" s="74">
        <v>25.7</v>
      </c>
      <c r="P1154" s="74">
        <v>0</v>
      </c>
    </row>
    <row r="1155" spans="1:16">
      <c r="A1155" s="78">
        <v>0.68687499999979396</v>
      </c>
      <c r="B1155" s="74">
        <v>27750</v>
      </c>
      <c r="C1155" s="74">
        <v>40.22</v>
      </c>
      <c r="D1155" s="111"/>
      <c r="E1155" s="74">
        <v>34.89</v>
      </c>
      <c r="F1155" s="74">
        <v>13.65</v>
      </c>
      <c r="G1155" s="74">
        <v>385.6</v>
      </c>
      <c r="H1155" s="74">
        <v>34.65</v>
      </c>
      <c r="I1155" s="74">
        <v>34.130000000000003</v>
      </c>
      <c r="J1155" s="74">
        <v>104.05</v>
      </c>
      <c r="K1155" s="74">
        <v>26.8</v>
      </c>
      <c r="L1155" s="74">
        <v>26.25</v>
      </c>
      <c r="M1155" s="111"/>
      <c r="N1155" s="74">
        <v>30.65</v>
      </c>
      <c r="O1155" s="74">
        <v>25.65</v>
      </c>
      <c r="P1155" s="74">
        <v>0</v>
      </c>
    </row>
    <row r="1156" spans="1:16">
      <c r="A1156" s="78">
        <v>0.68699074074053401</v>
      </c>
      <c r="B1156" s="74">
        <v>27760</v>
      </c>
      <c r="C1156" s="74">
        <v>40.15</v>
      </c>
      <c r="D1156" s="111"/>
      <c r="E1156" s="74">
        <v>34.89</v>
      </c>
      <c r="F1156" s="74">
        <v>-55.09</v>
      </c>
      <c r="G1156" s="74">
        <v>386.6</v>
      </c>
      <c r="H1156" s="74">
        <v>34.590000000000003</v>
      </c>
      <c r="I1156" s="74">
        <v>34.15</v>
      </c>
      <c r="J1156" s="74">
        <v>103.85</v>
      </c>
      <c r="K1156" s="74">
        <v>26.8</v>
      </c>
      <c r="L1156" s="74">
        <v>26.25</v>
      </c>
      <c r="M1156" s="111"/>
      <c r="N1156" s="74">
        <v>30.3</v>
      </c>
      <c r="O1156" s="74">
        <v>25.7</v>
      </c>
      <c r="P1156" s="74">
        <v>0</v>
      </c>
    </row>
    <row r="1157" spans="1:16">
      <c r="A1157" s="78">
        <v>0.68710648148127496</v>
      </c>
      <c r="B1157" s="74">
        <v>27770</v>
      </c>
      <c r="C1157" s="74">
        <v>40.130000000000003</v>
      </c>
      <c r="D1157" s="111"/>
      <c r="E1157" s="74">
        <v>34.89</v>
      </c>
      <c r="F1157" s="74">
        <v>327.67</v>
      </c>
      <c r="G1157" s="74">
        <v>385.9</v>
      </c>
      <c r="H1157" s="74">
        <v>34.549999999999997</v>
      </c>
      <c r="I1157" s="74">
        <v>34.159999999999997</v>
      </c>
      <c r="J1157" s="74">
        <v>105.15</v>
      </c>
      <c r="K1157" s="74">
        <v>26.9</v>
      </c>
      <c r="L1157" s="74">
        <v>26.25</v>
      </c>
      <c r="M1157" s="111"/>
      <c r="N1157" s="74">
        <v>30.05</v>
      </c>
      <c r="O1157" s="74">
        <v>25.7</v>
      </c>
      <c r="P1157" s="74">
        <v>0</v>
      </c>
    </row>
    <row r="1158" spans="1:16">
      <c r="A1158" s="78">
        <v>0.68722222222201501</v>
      </c>
      <c r="B1158" s="74">
        <v>27780</v>
      </c>
      <c r="C1158" s="74">
        <v>40.21</v>
      </c>
      <c r="D1158" s="111"/>
      <c r="E1158" s="74">
        <v>34.89</v>
      </c>
      <c r="F1158" s="74">
        <v>26.4</v>
      </c>
      <c r="G1158" s="74">
        <v>385.8</v>
      </c>
      <c r="H1158" s="74">
        <v>34.81</v>
      </c>
      <c r="I1158" s="74">
        <v>34.18</v>
      </c>
      <c r="J1158" s="74">
        <v>105.55</v>
      </c>
      <c r="K1158" s="74">
        <v>27.45</v>
      </c>
      <c r="L1158" s="74">
        <v>26.3</v>
      </c>
      <c r="M1158" s="111"/>
      <c r="N1158" s="74">
        <v>30.1</v>
      </c>
      <c r="O1158" s="74">
        <v>25.95</v>
      </c>
      <c r="P1158" s="74">
        <v>0</v>
      </c>
    </row>
    <row r="1159" spans="1:16">
      <c r="A1159" s="78">
        <v>0.68733796296275695</v>
      </c>
      <c r="B1159" s="74">
        <v>27790</v>
      </c>
      <c r="C1159" s="74">
        <v>40.21</v>
      </c>
      <c r="D1159" s="111"/>
      <c r="E1159" s="74">
        <v>34.9</v>
      </c>
      <c r="F1159" s="74">
        <v>76.78</v>
      </c>
      <c r="G1159" s="74">
        <v>388.1</v>
      </c>
      <c r="H1159" s="74">
        <v>34.82</v>
      </c>
      <c r="I1159" s="74">
        <v>34.14</v>
      </c>
      <c r="J1159" s="74">
        <v>102.9</v>
      </c>
      <c r="K1159" s="74">
        <v>27.65</v>
      </c>
      <c r="L1159" s="74">
        <v>26.3</v>
      </c>
      <c r="M1159" s="111"/>
      <c r="N1159" s="74">
        <v>30</v>
      </c>
      <c r="O1159" s="74">
        <v>26.05</v>
      </c>
      <c r="P1159" s="74">
        <v>0</v>
      </c>
    </row>
    <row r="1160" spans="1:16">
      <c r="A1160" s="78">
        <v>0.68745370370349601</v>
      </c>
      <c r="B1160" s="74">
        <v>27800</v>
      </c>
      <c r="C1160" s="74">
        <v>40.159999999999997</v>
      </c>
      <c r="D1160" s="111"/>
      <c r="E1160" s="74">
        <v>34.909999999999997</v>
      </c>
      <c r="F1160" s="74">
        <v>327.67</v>
      </c>
      <c r="G1160" s="74">
        <v>388.9</v>
      </c>
      <c r="H1160" s="74">
        <v>34.85</v>
      </c>
      <c r="I1160" s="74">
        <v>34.1</v>
      </c>
      <c r="J1160" s="74">
        <v>102.35</v>
      </c>
      <c r="K1160" s="74">
        <v>27.55</v>
      </c>
      <c r="L1160" s="74">
        <v>26.3</v>
      </c>
      <c r="M1160" s="111"/>
      <c r="N1160" s="74">
        <v>30.2</v>
      </c>
      <c r="O1160" s="74">
        <v>26.2</v>
      </c>
      <c r="P1160" s="74">
        <v>0</v>
      </c>
    </row>
    <row r="1161" spans="1:16">
      <c r="A1161" s="78">
        <v>0.68756944444423795</v>
      </c>
      <c r="B1161" s="74">
        <v>27810</v>
      </c>
      <c r="C1161" s="74">
        <v>40.29</v>
      </c>
      <c r="D1161" s="111"/>
      <c r="E1161" s="74">
        <v>34.9</v>
      </c>
      <c r="F1161" s="74">
        <v>-9.25</v>
      </c>
      <c r="G1161" s="74">
        <v>387.5</v>
      </c>
      <c r="H1161" s="74">
        <v>34.72</v>
      </c>
      <c r="I1161" s="74">
        <v>34.1</v>
      </c>
      <c r="J1161" s="74">
        <v>104.2</v>
      </c>
      <c r="K1161" s="74">
        <v>27.55</v>
      </c>
      <c r="L1161" s="74">
        <v>26.3</v>
      </c>
      <c r="M1161" s="111"/>
      <c r="N1161" s="74">
        <v>30.25</v>
      </c>
      <c r="O1161" s="74">
        <v>26.35</v>
      </c>
      <c r="P1161" s="74">
        <v>0</v>
      </c>
    </row>
    <row r="1162" spans="1:16">
      <c r="A1162" s="78">
        <v>0.68768518518497901</v>
      </c>
      <c r="B1162" s="74">
        <v>27820</v>
      </c>
      <c r="C1162" s="74">
        <v>40.24</v>
      </c>
      <c r="D1162" s="111"/>
      <c r="E1162" s="74">
        <v>34.89</v>
      </c>
      <c r="F1162" s="74">
        <v>-18.170000000000002</v>
      </c>
      <c r="G1162" s="74">
        <v>387.5</v>
      </c>
      <c r="H1162" s="74">
        <v>34.65</v>
      </c>
      <c r="I1162" s="74">
        <v>34.11</v>
      </c>
      <c r="J1162" s="74">
        <v>104.1</v>
      </c>
      <c r="K1162" s="74">
        <v>27.55</v>
      </c>
      <c r="L1162" s="74">
        <v>26.35</v>
      </c>
      <c r="M1162" s="111"/>
      <c r="N1162" s="74">
        <v>30.3</v>
      </c>
      <c r="O1162" s="74">
        <v>26.45</v>
      </c>
      <c r="P1162" s="74">
        <v>0</v>
      </c>
    </row>
    <row r="1163" spans="1:16">
      <c r="A1163" s="78">
        <v>0.68780092592571895</v>
      </c>
      <c r="B1163" s="74">
        <v>27830</v>
      </c>
      <c r="C1163" s="74">
        <v>40.22</v>
      </c>
      <c r="D1163" s="111"/>
      <c r="E1163" s="74">
        <v>34.9</v>
      </c>
      <c r="F1163" s="74">
        <v>-24.66</v>
      </c>
      <c r="G1163" s="74">
        <v>388.1</v>
      </c>
      <c r="H1163" s="74">
        <v>34.520000000000003</v>
      </c>
      <c r="I1163" s="74">
        <v>34.07</v>
      </c>
      <c r="J1163" s="74">
        <v>104.1</v>
      </c>
      <c r="K1163" s="74">
        <v>27.5</v>
      </c>
      <c r="L1163" s="74">
        <v>26.35</v>
      </c>
      <c r="M1163" s="111"/>
      <c r="N1163" s="74">
        <v>30.3</v>
      </c>
      <c r="O1163" s="74">
        <v>26.5</v>
      </c>
      <c r="P1163" s="74">
        <v>0</v>
      </c>
    </row>
    <row r="1164" spans="1:16">
      <c r="A1164" s="78">
        <v>0.68791666666646001</v>
      </c>
      <c r="B1164" s="74">
        <v>27840</v>
      </c>
      <c r="C1164" s="74">
        <v>40.31</v>
      </c>
      <c r="D1164" s="111"/>
      <c r="E1164" s="74">
        <v>34.89</v>
      </c>
      <c r="F1164" s="74">
        <v>-327.68</v>
      </c>
      <c r="G1164" s="74">
        <v>388.6</v>
      </c>
      <c r="H1164" s="74">
        <v>34.32</v>
      </c>
      <c r="I1164" s="74">
        <v>34.06</v>
      </c>
      <c r="J1164" s="74">
        <v>105.6</v>
      </c>
      <c r="K1164" s="74">
        <v>27.45</v>
      </c>
      <c r="L1164" s="74">
        <v>26.35</v>
      </c>
      <c r="M1164" s="111"/>
      <c r="N1164" s="74">
        <v>30.15</v>
      </c>
      <c r="O1164" s="74">
        <v>26.5</v>
      </c>
      <c r="P1164" s="74">
        <v>0</v>
      </c>
    </row>
    <row r="1165" spans="1:16">
      <c r="A1165" s="78">
        <v>0.68803240740720095</v>
      </c>
      <c r="B1165" s="74">
        <v>27850</v>
      </c>
      <c r="C1165" s="74">
        <v>40.299999999999997</v>
      </c>
      <c r="D1165" s="111"/>
      <c r="E1165" s="74">
        <v>34.880000000000003</v>
      </c>
      <c r="F1165" s="74">
        <v>37.51</v>
      </c>
      <c r="G1165" s="74">
        <v>387.5</v>
      </c>
      <c r="H1165" s="74">
        <v>34.270000000000003</v>
      </c>
      <c r="I1165" s="74">
        <v>34.1</v>
      </c>
      <c r="J1165" s="74">
        <v>105.35</v>
      </c>
      <c r="K1165" s="74">
        <v>27.45</v>
      </c>
      <c r="L1165" s="74">
        <v>26.35</v>
      </c>
      <c r="M1165" s="111"/>
      <c r="N1165" s="74">
        <v>30.25</v>
      </c>
      <c r="O1165" s="74">
        <v>26.55</v>
      </c>
      <c r="P1165" s="74">
        <v>0</v>
      </c>
    </row>
    <row r="1166" spans="1:16">
      <c r="A1166" s="78">
        <v>0.68814814814794101</v>
      </c>
      <c r="B1166" s="74">
        <v>27860</v>
      </c>
      <c r="C1166" s="74">
        <v>40.35</v>
      </c>
      <c r="D1166" s="111"/>
      <c r="E1166" s="74">
        <v>34.880000000000003</v>
      </c>
      <c r="F1166" s="74">
        <v>37.909999999999997</v>
      </c>
      <c r="G1166" s="74">
        <v>386</v>
      </c>
      <c r="H1166" s="74">
        <v>34.31</v>
      </c>
      <c r="I1166" s="74">
        <v>34.049999999999997</v>
      </c>
      <c r="J1166" s="74">
        <v>106</v>
      </c>
      <c r="K1166" s="74">
        <v>27.45</v>
      </c>
      <c r="L1166" s="74">
        <v>26.35</v>
      </c>
      <c r="M1166" s="111"/>
      <c r="N1166" s="74">
        <v>30.25</v>
      </c>
      <c r="O1166" s="74">
        <v>26.15</v>
      </c>
      <c r="P1166" s="74">
        <v>0</v>
      </c>
    </row>
    <row r="1167" spans="1:16">
      <c r="A1167" s="78">
        <v>0.68826388888868195</v>
      </c>
      <c r="B1167" s="74">
        <v>27870</v>
      </c>
      <c r="C1167" s="74">
        <v>40.39</v>
      </c>
      <c r="D1167" s="111"/>
      <c r="E1167" s="74">
        <v>34.880000000000003</v>
      </c>
      <c r="F1167" s="74">
        <v>38.340000000000003</v>
      </c>
      <c r="G1167" s="74">
        <v>387.3</v>
      </c>
      <c r="H1167" s="74">
        <v>34.4</v>
      </c>
      <c r="I1167" s="74">
        <v>34.04</v>
      </c>
      <c r="J1167" s="74">
        <v>105</v>
      </c>
      <c r="K1167" s="74">
        <v>27.4</v>
      </c>
      <c r="L1167" s="74">
        <v>26.35</v>
      </c>
      <c r="M1167" s="111"/>
      <c r="N1167" s="74">
        <v>30.3</v>
      </c>
      <c r="O1167" s="74">
        <v>26.4</v>
      </c>
      <c r="P1167" s="74">
        <v>0</v>
      </c>
    </row>
    <row r="1168" spans="1:16">
      <c r="A1168" s="78">
        <v>0.68837962962942201</v>
      </c>
      <c r="B1168" s="74">
        <v>27880</v>
      </c>
      <c r="C1168" s="74">
        <v>40.32</v>
      </c>
      <c r="D1168" s="111"/>
      <c r="E1168" s="74">
        <v>34.86</v>
      </c>
      <c r="F1168" s="74">
        <v>38.76</v>
      </c>
      <c r="G1168" s="74">
        <v>386.1</v>
      </c>
      <c r="H1168" s="74">
        <v>34.47</v>
      </c>
      <c r="I1168" s="74">
        <v>34.08</v>
      </c>
      <c r="J1168" s="74">
        <v>105.8</v>
      </c>
      <c r="K1168" s="74">
        <v>27.5</v>
      </c>
      <c r="L1168" s="74">
        <v>26.35</v>
      </c>
      <c r="M1168" s="111"/>
      <c r="N1168" s="74">
        <v>30.25</v>
      </c>
      <c r="O1168" s="74">
        <v>26.3</v>
      </c>
      <c r="P1168" s="74">
        <v>0</v>
      </c>
    </row>
    <row r="1169" spans="1:16">
      <c r="A1169" s="78">
        <v>0.68849537037016295</v>
      </c>
      <c r="B1169" s="74">
        <v>27890</v>
      </c>
      <c r="C1169" s="74">
        <v>40.270000000000003</v>
      </c>
      <c r="D1169" s="111"/>
      <c r="E1169" s="74">
        <v>34.86</v>
      </c>
      <c r="F1169" s="74">
        <v>39.11</v>
      </c>
      <c r="G1169" s="74">
        <v>386.6</v>
      </c>
      <c r="H1169" s="74">
        <v>34.47</v>
      </c>
      <c r="I1169" s="74">
        <v>34.11</v>
      </c>
      <c r="J1169" s="74">
        <v>105.25</v>
      </c>
      <c r="K1169" s="74">
        <v>27.55</v>
      </c>
      <c r="L1169" s="74">
        <v>26.35</v>
      </c>
      <c r="M1169" s="111"/>
      <c r="N1169" s="74">
        <v>30.2</v>
      </c>
      <c r="O1169" s="74">
        <v>26.55</v>
      </c>
      <c r="P1169" s="74">
        <v>0</v>
      </c>
    </row>
    <row r="1170" spans="1:16">
      <c r="A1170" s="78">
        <v>0.68861111111090301</v>
      </c>
      <c r="B1170" s="74">
        <v>27900</v>
      </c>
      <c r="C1170" s="74">
        <v>40.42</v>
      </c>
      <c r="D1170" s="111"/>
      <c r="E1170" s="74">
        <v>34.85</v>
      </c>
      <c r="F1170" s="74">
        <v>39.31</v>
      </c>
      <c r="G1170" s="74">
        <v>386</v>
      </c>
      <c r="H1170" s="74">
        <v>34.630000000000003</v>
      </c>
      <c r="I1170" s="74">
        <v>34.119999999999997</v>
      </c>
      <c r="J1170" s="74">
        <v>105.7</v>
      </c>
      <c r="K1170" s="74">
        <v>27.55</v>
      </c>
      <c r="L1170" s="74">
        <v>26.35</v>
      </c>
      <c r="M1170" s="111"/>
      <c r="N1170" s="74">
        <v>30.3</v>
      </c>
      <c r="O1170" s="74">
        <v>26.35</v>
      </c>
      <c r="P1170" s="74">
        <v>0</v>
      </c>
    </row>
    <row r="1171" spans="1:16">
      <c r="A1171" s="78">
        <v>0.68872685185164495</v>
      </c>
      <c r="B1171" s="74">
        <v>27910</v>
      </c>
      <c r="C1171" s="74">
        <v>40.200000000000003</v>
      </c>
      <c r="D1171" s="111"/>
      <c r="E1171" s="74">
        <v>34.840000000000003</v>
      </c>
      <c r="F1171" s="74">
        <v>39.54</v>
      </c>
      <c r="G1171" s="74">
        <v>385</v>
      </c>
      <c r="H1171" s="74">
        <v>34.619999999999997</v>
      </c>
      <c r="I1171" s="74">
        <v>34.130000000000003</v>
      </c>
      <c r="J1171" s="74">
        <v>105.85</v>
      </c>
      <c r="K1171" s="74">
        <v>27.6</v>
      </c>
      <c r="L1171" s="74">
        <v>26.35</v>
      </c>
      <c r="M1171" s="111"/>
      <c r="N1171" s="74">
        <v>30.3</v>
      </c>
      <c r="O1171" s="74">
        <v>26.25</v>
      </c>
      <c r="P1171" s="74">
        <v>0</v>
      </c>
    </row>
    <row r="1172" spans="1:16">
      <c r="A1172" s="78">
        <v>0.68884259259238401</v>
      </c>
      <c r="B1172" s="74">
        <v>27920</v>
      </c>
      <c r="C1172" s="74">
        <v>40.17</v>
      </c>
      <c r="D1172" s="111"/>
      <c r="E1172" s="74">
        <v>34.85</v>
      </c>
      <c r="F1172" s="74">
        <v>39.71</v>
      </c>
      <c r="G1172" s="74">
        <v>385.1</v>
      </c>
      <c r="H1172" s="74">
        <v>34.700000000000003</v>
      </c>
      <c r="I1172" s="74">
        <v>34.130000000000003</v>
      </c>
      <c r="J1172" s="74">
        <v>106.65</v>
      </c>
      <c r="K1172" s="74">
        <v>27.65</v>
      </c>
      <c r="L1172" s="74">
        <v>26.4</v>
      </c>
      <c r="M1172" s="111"/>
      <c r="N1172" s="74">
        <v>30.3</v>
      </c>
      <c r="O1172" s="74">
        <v>26.45</v>
      </c>
      <c r="P1172" s="74">
        <v>0</v>
      </c>
    </row>
    <row r="1173" spans="1:16">
      <c r="A1173" s="78">
        <v>0.68895833333312595</v>
      </c>
      <c r="B1173" s="74">
        <v>27930</v>
      </c>
      <c r="C1173" s="74">
        <v>40.159999999999997</v>
      </c>
      <c r="D1173" s="111"/>
      <c r="E1173" s="74">
        <v>34.85</v>
      </c>
      <c r="F1173" s="74">
        <v>39.93</v>
      </c>
      <c r="G1173" s="74">
        <v>386.1</v>
      </c>
      <c r="H1173" s="74">
        <v>34.770000000000003</v>
      </c>
      <c r="I1173" s="74">
        <v>34.119999999999997</v>
      </c>
      <c r="J1173" s="74">
        <v>105.35</v>
      </c>
      <c r="K1173" s="74">
        <v>27.65</v>
      </c>
      <c r="L1173" s="74">
        <v>26.4</v>
      </c>
      <c r="M1173" s="111"/>
      <c r="N1173" s="74">
        <v>30.35</v>
      </c>
      <c r="O1173" s="74">
        <v>26.25</v>
      </c>
      <c r="P1173" s="74">
        <v>0</v>
      </c>
    </row>
    <row r="1174" spans="1:16">
      <c r="A1174" s="78">
        <v>0.689074074073867</v>
      </c>
      <c r="B1174" s="74">
        <v>27940</v>
      </c>
      <c r="C1174" s="74">
        <v>40.24</v>
      </c>
      <c r="D1174" s="111"/>
      <c r="E1174" s="74">
        <v>34.840000000000003</v>
      </c>
      <c r="F1174" s="74">
        <v>40.1</v>
      </c>
      <c r="G1174" s="74">
        <v>385.7</v>
      </c>
      <c r="H1174" s="74">
        <v>34.869999999999997</v>
      </c>
      <c r="I1174" s="74">
        <v>34.130000000000003</v>
      </c>
      <c r="J1174" s="74">
        <v>104</v>
      </c>
      <c r="K1174" s="74">
        <v>27.75</v>
      </c>
      <c r="L1174" s="74">
        <v>26.4</v>
      </c>
      <c r="M1174" s="111"/>
      <c r="N1174" s="74">
        <v>30.35</v>
      </c>
      <c r="O1174" s="74">
        <v>26.3</v>
      </c>
      <c r="P1174" s="74">
        <v>0</v>
      </c>
    </row>
    <row r="1175" spans="1:16">
      <c r="A1175" s="78">
        <v>0.68918981481460695</v>
      </c>
      <c r="B1175" s="74">
        <v>27950</v>
      </c>
      <c r="C1175" s="74">
        <v>40.42</v>
      </c>
      <c r="D1175" s="111"/>
      <c r="E1175" s="74">
        <v>34.83</v>
      </c>
      <c r="F1175" s="74">
        <v>40.08</v>
      </c>
      <c r="G1175" s="74">
        <v>385.5</v>
      </c>
      <c r="H1175" s="74">
        <v>34.92</v>
      </c>
      <c r="I1175" s="74">
        <v>34.08</v>
      </c>
      <c r="J1175" s="74">
        <v>106.1</v>
      </c>
      <c r="K1175" s="74">
        <v>27.75</v>
      </c>
      <c r="L1175" s="74">
        <v>26.4</v>
      </c>
      <c r="M1175" s="111"/>
      <c r="N1175" s="74">
        <v>30.35</v>
      </c>
      <c r="O1175" s="74">
        <v>26.25</v>
      </c>
      <c r="P1175" s="74">
        <v>0</v>
      </c>
    </row>
    <row r="1176" spans="1:16">
      <c r="A1176" s="78">
        <v>0.689305555555348</v>
      </c>
      <c r="B1176" s="74">
        <v>27960</v>
      </c>
      <c r="C1176" s="74">
        <v>40.4</v>
      </c>
      <c r="D1176" s="111"/>
      <c r="E1176" s="74">
        <v>34.83</v>
      </c>
      <c r="F1176" s="74">
        <v>40.14</v>
      </c>
      <c r="G1176" s="74">
        <v>385.7</v>
      </c>
      <c r="H1176" s="74">
        <v>35</v>
      </c>
      <c r="I1176" s="74">
        <v>34.06</v>
      </c>
      <c r="J1176" s="74">
        <v>106.25</v>
      </c>
      <c r="K1176" s="74">
        <v>27.8</v>
      </c>
      <c r="L1176" s="74">
        <v>26.4</v>
      </c>
      <c r="M1176" s="111"/>
      <c r="N1176" s="74">
        <v>30.45</v>
      </c>
      <c r="O1176" s="74">
        <v>26.2</v>
      </c>
      <c r="P1176" s="74">
        <v>0</v>
      </c>
    </row>
    <row r="1177" spans="1:16">
      <c r="A1177" s="78">
        <v>0.68942129629608895</v>
      </c>
      <c r="B1177" s="74">
        <v>27970</v>
      </c>
      <c r="C1177" s="74">
        <v>40.200000000000003</v>
      </c>
      <c r="D1177" s="111"/>
      <c r="E1177" s="74">
        <v>34.82</v>
      </c>
      <c r="F1177" s="74">
        <v>40.299999999999997</v>
      </c>
      <c r="G1177" s="74">
        <v>386.2</v>
      </c>
      <c r="H1177" s="74">
        <v>35.04</v>
      </c>
      <c r="I1177" s="74">
        <v>34.090000000000003</v>
      </c>
      <c r="J1177" s="74">
        <v>105.65</v>
      </c>
      <c r="K1177" s="74">
        <v>27.8</v>
      </c>
      <c r="L1177" s="74">
        <v>26.4</v>
      </c>
      <c r="M1177" s="111"/>
      <c r="N1177" s="74">
        <v>30.3</v>
      </c>
      <c r="O1177" s="74">
        <v>26.35</v>
      </c>
      <c r="P1177" s="74">
        <v>0</v>
      </c>
    </row>
    <row r="1178" spans="1:16">
      <c r="A1178" s="78">
        <v>0.689537037036829</v>
      </c>
      <c r="B1178" s="74">
        <v>27980</v>
      </c>
      <c r="C1178" s="74">
        <v>40.25</v>
      </c>
      <c r="D1178" s="111"/>
      <c r="E1178" s="74">
        <v>34.799999999999997</v>
      </c>
      <c r="F1178" s="74">
        <v>40.450000000000003</v>
      </c>
      <c r="G1178" s="74">
        <v>384.4</v>
      </c>
      <c r="H1178" s="74">
        <v>35.03</v>
      </c>
      <c r="I1178" s="74">
        <v>34.08</v>
      </c>
      <c r="J1178" s="74">
        <v>105.45</v>
      </c>
      <c r="K1178" s="74">
        <v>27.75</v>
      </c>
      <c r="L1178" s="74">
        <v>26.4</v>
      </c>
      <c r="M1178" s="111"/>
      <c r="N1178" s="74">
        <v>30.4</v>
      </c>
      <c r="O1178" s="74">
        <v>26.35</v>
      </c>
      <c r="P1178" s="74">
        <v>0</v>
      </c>
    </row>
    <row r="1179" spans="1:16">
      <c r="A1179" s="78">
        <v>0.68965277777756995</v>
      </c>
      <c r="B1179" s="74">
        <v>27990</v>
      </c>
      <c r="C1179" s="74">
        <v>40.14</v>
      </c>
      <c r="D1179" s="111"/>
      <c r="E1179" s="74">
        <v>34.799999999999997</v>
      </c>
      <c r="F1179" s="74">
        <v>40.54</v>
      </c>
      <c r="G1179" s="74">
        <v>384.2</v>
      </c>
      <c r="H1179" s="74">
        <v>35.06</v>
      </c>
      <c r="I1179" s="74">
        <v>34.090000000000003</v>
      </c>
      <c r="J1179" s="74">
        <v>105.6</v>
      </c>
      <c r="K1179" s="74">
        <v>27.8</v>
      </c>
      <c r="L1179" s="74">
        <v>26.45</v>
      </c>
      <c r="M1179" s="111"/>
      <c r="N1179" s="74">
        <v>30.5</v>
      </c>
      <c r="O1179" s="74">
        <v>26.3</v>
      </c>
      <c r="P1179" s="74">
        <v>0</v>
      </c>
    </row>
    <row r="1180" spans="1:16">
      <c r="A1180" s="78">
        <v>0.68976851851831</v>
      </c>
      <c r="B1180" s="74">
        <v>28000</v>
      </c>
      <c r="C1180" s="74">
        <v>40.14</v>
      </c>
      <c r="D1180" s="111"/>
      <c r="E1180" s="74">
        <v>34.799999999999997</v>
      </c>
      <c r="F1180" s="74">
        <v>40.6</v>
      </c>
      <c r="G1180" s="74">
        <v>384.5</v>
      </c>
      <c r="H1180" s="74">
        <v>35.119999999999997</v>
      </c>
      <c r="I1180" s="74">
        <v>34.08</v>
      </c>
      <c r="J1180" s="74">
        <v>105.85</v>
      </c>
      <c r="K1180" s="74">
        <v>27.85</v>
      </c>
      <c r="L1180" s="74">
        <v>26.45</v>
      </c>
      <c r="M1180" s="111"/>
      <c r="N1180" s="74">
        <v>30.4</v>
      </c>
      <c r="O1180" s="74">
        <v>26.4</v>
      </c>
      <c r="P1180" s="74">
        <v>0</v>
      </c>
    </row>
    <row r="1181" spans="1:16">
      <c r="A1181" s="78">
        <v>0.68988425925905095</v>
      </c>
      <c r="B1181" s="74">
        <v>28010</v>
      </c>
      <c r="C1181" s="74">
        <v>40.31</v>
      </c>
      <c r="D1181" s="111"/>
      <c r="E1181" s="74">
        <v>34.799999999999997</v>
      </c>
      <c r="F1181" s="74">
        <v>40.65</v>
      </c>
      <c r="G1181" s="74">
        <v>383.4</v>
      </c>
      <c r="H1181" s="74">
        <v>35.159999999999997</v>
      </c>
      <c r="I1181" s="74">
        <v>34.07</v>
      </c>
      <c r="J1181" s="74">
        <v>106.7</v>
      </c>
      <c r="K1181" s="74">
        <v>27.85</v>
      </c>
      <c r="L1181" s="74">
        <v>26.45</v>
      </c>
      <c r="M1181" s="111"/>
      <c r="N1181" s="74">
        <v>30.55</v>
      </c>
      <c r="O1181" s="74">
        <v>26.5</v>
      </c>
      <c r="P1181" s="74">
        <v>0</v>
      </c>
    </row>
    <row r="1182" spans="1:16">
      <c r="A1182" s="78">
        <v>0.689999999999791</v>
      </c>
      <c r="B1182" s="74">
        <v>28020</v>
      </c>
      <c r="C1182" s="74">
        <v>40.36</v>
      </c>
      <c r="D1182" s="111"/>
      <c r="E1182" s="74">
        <v>34.78</v>
      </c>
      <c r="F1182" s="74">
        <v>40.74</v>
      </c>
      <c r="G1182" s="74">
        <v>383.2</v>
      </c>
      <c r="H1182" s="74">
        <v>35.200000000000003</v>
      </c>
      <c r="I1182" s="74">
        <v>34.07</v>
      </c>
      <c r="J1182" s="74">
        <v>106.65</v>
      </c>
      <c r="K1182" s="74">
        <v>27.9</v>
      </c>
      <c r="L1182" s="74">
        <v>26.45</v>
      </c>
      <c r="M1182" s="111"/>
      <c r="N1182" s="74">
        <v>30.55</v>
      </c>
      <c r="O1182" s="74">
        <v>26.4</v>
      </c>
      <c r="P1182" s="74">
        <v>0</v>
      </c>
    </row>
    <row r="1183" spans="1:16">
      <c r="A1183" s="78">
        <v>0.69011574074053295</v>
      </c>
      <c r="B1183" s="74">
        <v>28030</v>
      </c>
      <c r="C1183" s="74">
        <v>40.42</v>
      </c>
      <c r="D1183" s="111"/>
      <c r="E1183" s="74">
        <v>34.770000000000003</v>
      </c>
      <c r="F1183" s="74">
        <v>40.76</v>
      </c>
      <c r="G1183" s="74">
        <v>384.6</v>
      </c>
      <c r="H1183" s="74">
        <v>35.24</v>
      </c>
      <c r="I1183" s="74">
        <v>34.07</v>
      </c>
      <c r="J1183" s="74">
        <v>105.65</v>
      </c>
      <c r="K1183" s="74">
        <v>27.9</v>
      </c>
      <c r="L1183" s="74">
        <v>26.45</v>
      </c>
      <c r="M1183" s="111"/>
      <c r="N1183" s="74">
        <v>30.45</v>
      </c>
      <c r="O1183" s="74">
        <v>26.25</v>
      </c>
      <c r="P1183" s="74">
        <v>0</v>
      </c>
    </row>
    <row r="1184" spans="1:16">
      <c r="A1184" s="78">
        <v>0.690231481481272</v>
      </c>
      <c r="B1184" s="74">
        <v>28040</v>
      </c>
      <c r="C1184" s="74">
        <v>40.369999999999997</v>
      </c>
      <c r="D1184" s="111"/>
      <c r="E1184" s="74">
        <v>34.79</v>
      </c>
      <c r="F1184" s="74">
        <v>40.85</v>
      </c>
      <c r="G1184" s="74">
        <v>385.5</v>
      </c>
      <c r="H1184" s="74">
        <v>35.29</v>
      </c>
      <c r="I1184" s="74">
        <v>34.07</v>
      </c>
      <c r="J1184" s="74">
        <v>105.6</v>
      </c>
      <c r="K1184" s="74">
        <v>27.9</v>
      </c>
      <c r="L1184" s="74">
        <v>26.45</v>
      </c>
      <c r="M1184" s="111"/>
      <c r="N1184" s="74">
        <v>30.4</v>
      </c>
      <c r="O1184" s="74">
        <v>26.35</v>
      </c>
      <c r="P1184" s="74">
        <v>0</v>
      </c>
    </row>
    <row r="1185" spans="1:16">
      <c r="A1185" s="78">
        <v>0.69034722222201395</v>
      </c>
      <c r="B1185" s="74">
        <v>28050</v>
      </c>
      <c r="C1185" s="74">
        <v>40.119999999999997</v>
      </c>
      <c r="D1185" s="111"/>
      <c r="E1185" s="74">
        <v>34.78</v>
      </c>
      <c r="F1185" s="74">
        <v>40.82</v>
      </c>
      <c r="G1185" s="74">
        <v>386.7</v>
      </c>
      <c r="H1185" s="74">
        <v>35.340000000000003</v>
      </c>
      <c r="I1185" s="74">
        <v>34.03</v>
      </c>
      <c r="J1185" s="74">
        <v>107.15</v>
      </c>
      <c r="K1185" s="74">
        <v>27.95</v>
      </c>
      <c r="L1185" s="74">
        <v>26.45</v>
      </c>
      <c r="M1185" s="111"/>
      <c r="N1185" s="74">
        <v>30.5</v>
      </c>
      <c r="O1185" s="74">
        <v>26.45</v>
      </c>
      <c r="P1185" s="74">
        <v>0</v>
      </c>
    </row>
    <row r="1186" spans="1:16">
      <c r="A1186" s="78">
        <v>0.690462962962755</v>
      </c>
      <c r="B1186" s="74">
        <v>28060</v>
      </c>
      <c r="C1186" s="74">
        <v>40.46</v>
      </c>
      <c r="D1186" s="111"/>
      <c r="E1186" s="74">
        <v>34.79</v>
      </c>
      <c r="F1186" s="74">
        <v>40.94</v>
      </c>
      <c r="G1186" s="74">
        <v>387.7</v>
      </c>
      <c r="H1186" s="74">
        <v>35.35</v>
      </c>
      <c r="I1186" s="74">
        <v>34.04</v>
      </c>
      <c r="J1186" s="74">
        <v>107.05</v>
      </c>
      <c r="K1186" s="74">
        <v>28</v>
      </c>
      <c r="L1186" s="74">
        <v>26.45</v>
      </c>
      <c r="M1186" s="111"/>
      <c r="N1186" s="74">
        <v>30.4</v>
      </c>
      <c r="O1186" s="74">
        <v>26.35</v>
      </c>
      <c r="P1186" s="74">
        <v>0</v>
      </c>
    </row>
    <row r="1187" spans="1:16">
      <c r="A1187" s="78">
        <v>0.69057870370349494</v>
      </c>
      <c r="B1187" s="74">
        <v>28070</v>
      </c>
      <c r="C1187" s="74">
        <v>40.57</v>
      </c>
      <c r="D1187" s="111"/>
      <c r="E1187" s="74">
        <v>34.79</v>
      </c>
      <c r="F1187" s="74">
        <v>41.01</v>
      </c>
      <c r="G1187" s="74">
        <v>385.9</v>
      </c>
      <c r="H1187" s="74">
        <v>35.409999999999997</v>
      </c>
      <c r="I1187" s="74">
        <v>34.04</v>
      </c>
      <c r="J1187" s="74">
        <v>107.55</v>
      </c>
      <c r="K1187" s="74">
        <v>27.95</v>
      </c>
      <c r="L1187" s="74">
        <v>26.45</v>
      </c>
      <c r="M1187" s="111"/>
      <c r="N1187" s="74">
        <v>30.55</v>
      </c>
      <c r="O1187" s="74">
        <v>26.55</v>
      </c>
      <c r="P1187" s="74">
        <v>0</v>
      </c>
    </row>
    <row r="1188" spans="1:16">
      <c r="A1188" s="78">
        <v>0.690694444444236</v>
      </c>
      <c r="B1188" s="74">
        <v>28080</v>
      </c>
      <c r="C1188" s="74">
        <v>40.380000000000003</v>
      </c>
      <c r="D1188" s="111"/>
      <c r="E1188" s="74">
        <v>34.79</v>
      </c>
      <c r="F1188" s="74">
        <v>41.05</v>
      </c>
      <c r="G1188" s="74">
        <v>386.5</v>
      </c>
      <c r="H1188" s="74">
        <v>35.409999999999997</v>
      </c>
      <c r="I1188" s="74">
        <v>34.04</v>
      </c>
      <c r="J1188" s="74">
        <v>106.7</v>
      </c>
      <c r="K1188" s="74">
        <v>28</v>
      </c>
      <c r="L1188" s="74">
        <v>26.5</v>
      </c>
      <c r="M1188" s="111"/>
      <c r="N1188" s="74">
        <v>30.55</v>
      </c>
      <c r="O1188" s="74">
        <v>26.55</v>
      </c>
      <c r="P1188" s="74">
        <v>0</v>
      </c>
    </row>
    <row r="1189" spans="1:16">
      <c r="A1189" s="78">
        <v>0.69081018518497594</v>
      </c>
      <c r="B1189" s="74">
        <v>28090</v>
      </c>
      <c r="C1189" s="74">
        <v>40.32</v>
      </c>
      <c r="D1189" s="111"/>
      <c r="E1189" s="74">
        <v>34.79</v>
      </c>
      <c r="F1189" s="74">
        <v>40.96</v>
      </c>
      <c r="G1189" s="74">
        <v>386.5</v>
      </c>
      <c r="H1189" s="74">
        <v>35.47</v>
      </c>
      <c r="I1189" s="74">
        <v>34.03</v>
      </c>
      <c r="J1189" s="74">
        <v>106.85</v>
      </c>
      <c r="K1189" s="74">
        <v>27.95</v>
      </c>
      <c r="L1189" s="74">
        <v>26.5</v>
      </c>
      <c r="M1189" s="111"/>
      <c r="N1189" s="74">
        <v>30.5</v>
      </c>
      <c r="O1189" s="74">
        <v>26.45</v>
      </c>
      <c r="P1189" s="74">
        <v>0</v>
      </c>
    </row>
    <row r="1190" spans="1:16">
      <c r="A1190" s="78">
        <v>0.690925925925717</v>
      </c>
      <c r="B1190" s="74">
        <v>28100</v>
      </c>
      <c r="C1190" s="74">
        <v>40.369999999999997</v>
      </c>
      <c r="D1190" s="111"/>
      <c r="E1190" s="74">
        <v>34.770000000000003</v>
      </c>
      <c r="F1190" s="74">
        <v>41.07</v>
      </c>
      <c r="G1190" s="74">
        <v>385.2</v>
      </c>
      <c r="H1190" s="74">
        <v>35.5</v>
      </c>
      <c r="I1190" s="74">
        <v>34.049999999999997</v>
      </c>
      <c r="J1190" s="74">
        <v>106.9</v>
      </c>
      <c r="K1190" s="74">
        <v>27.95</v>
      </c>
      <c r="L1190" s="74">
        <v>26.5</v>
      </c>
      <c r="M1190" s="111"/>
      <c r="N1190" s="74">
        <v>30.5</v>
      </c>
      <c r="O1190" s="74">
        <v>26.5</v>
      </c>
      <c r="P1190" s="74">
        <v>0</v>
      </c>
    </row>
    <row r="1191" spans="1:16">
      <c r="A1191" s="78">
        <v>0.69104166666645706</v>
      </c>
      <c r="B1191" s="74">
        <v>28110</v>
      </c>
      <c r="C1191" s="74">
        <v>40.33</v>
      </c>
      <c r="D1191" s="111"/>
      <c r="E1191" s="74">
        <v>34.78</v>
      </c>
      <c r="F1191" s="74">
        <v>41.19</v>
      </c>
      <c r="G1191" s="74">
        <v>385.5</v>
      </c>
      <c r="H1191" s="74">
        <v>35.5</v>
      </c>
      <c r="I1191" s="74">
        <v>34.08</v>
      </c>
      <c r="J1191" s="74">
        <v>106.45</v>
      </c>
      <c r="K1191" s="74">
        <v>27.95</v>
      </c>
      <c r="L1191" s="74">
        <v>26.5</v>
      </c>
      <c r="M1191" s="111"/>
      <c r="N1191" s="74">
        <v>30.6</v>
      </c>
      <c r="O1191" s="74">
        <v>26.45</v>
      </c>
      <c r="P1191" s="74">
        <v>0</v>
      </c>
    </row>
    <row r="1192" spans="1:16">
      <c r="A1192" s="78">
        <v>0.691157407407198</v>
      </c>
      <c r="B1192" s="74">
        <v>28120</v>
      </c>
      <c r="C1192" s="74">
        <v>40.4</v>
      </c>
      <c r="D1192" s="111"/>
      <c r="E1192" s="74">
        <v>34.78</v>
      </c>
      <c r="F1192" s="74">
        <v>41.13</v>
      </c>
      <c r="G1192" s="74">
        <v>385.9</v>
      </c>
      <c r="H1192" s="74">
        <v>35.49</v>
      </c>
      <c r="I1192" s="74">
        <v>34.06</v>
      </c>
      <c r="J1192" s="74">
        <v>105.3</v>
      </c>
      <c r="K1192" s="74">
        <v>28</v>
      </c>
      <c r="L1192" s="74">
        <v>26.5</v>
      </c>
      <c r="M1192" s="111"/>
      <c r="N1192" s="74">
        <v>30.6</v>
      </c>
      <c r="O1192" s="74">
        <v>26.55</v>
      </c>
      <c r="P1192" s="74">
        <v>0</v>
      </c>
    </row>
    <row r="1193" spans="1:16">
      <c r="A1193" s="78">
        <v>0.69127314814793805</v>
      </c>
      <c r="B1193" s="74">
        <v>28130</v>
      </c>
      <c r="C1193" s="74">
        <v>40.369999999999997</v>
      </c>
      <c r="D1193" s="111"/>
      <c r="E1193" s="74">
        <v>34.770000000000003</v>
      </c>
      <c r="F1193" s="74">
        <v>41.16</v>
      </c>
      <c r="G1193" s="74">
        <v>386.5</v>
      </c>
      <c r="H1193" s="74">
        <v>35.520000000000003</v>
      </c>
      <c r="I1193" s="74">
        <v>34.03</v>
      </c>
      <c r="J1193" s="74">
        <v>105.65</v>
      </c>
      <c r="K1193" s="74">
        <v>27.95</v>
      </c>
      <c r="L1193" s="74">
        <v>26.5</v>
      </c>
      <c r="M1193" s="111"/>
      <c r="N1193" s="74">
        <v>30.55</v>
      </c>
      <c r="O1193" s="74">
        <v>26.6</v>
      </c>
      <c r="P1193" s="74">
        <v>0</v>
      </c>
    </row>
    <row r="1194" spans="1:16">
      <c r="A1194" s="78">
        <v>0.691388888888679</v>
      </c>
      <c r="B1194" s="74">
        <v>28140</v>
      </c>
      <c r="C1194" s="74">
        <v>40.43</v>
      </c>
      <c r="D1194" s="111"/>
      <c r="E1194" s="74">
        <v>34.770000000000003</v>
      </c>
      <c r="F1194" s="74">
        <v>41.11</v>
      </c>
      <c r="G1194" s="74">
        <v>388.1</v>
      </c>
      <c r="H1194" s="74">
        <v>35.54</v>
      </c>
      <c r="I1194" s="74">
        <v>34.03</v>
      </c>
      <c r="J1194" s="74">
        <v>106.2</v>
      </c>
      <c r="K1194" s="74">
        <v>28</v>
      </c>
      <c r="L1194" s="74">
        <v>26.5</v>
      </c>
      <c r="M1194" s="111"/>
      <c r="N1194" s="74">
        <v>30.55</v>
      </c>
      <c r="O1194" s="74">
        <v>26.45</v>
      </c>
      <c r="P1194" s="74">
        <v>0</v>
      </c>
    </row>
    <row r="1195" spans="1:16">
      <c r="A1195" s="78">
        <v>0.69150462962942005</v>
      </c>
      <c r="B1195" s="74">
        <v>28150</v>
      </c>
      <c r="C1195" s="74">
        <v>40.31</v>
      </c>
      <c r="D1195" s="111"/>
      <c r="E1195" s="74">
        <v>34.76</v>
      </c>
      <c r="F1195" s="74">
        <v>41.16</v>
      </c>
      <c r="G1195" s="74">
        <v>387.4</v>
      </c>
      <c r="H1195" s="74">
        <v>35.590000000000003</v>
      </c>
      <c r="I1195" s="74">
        <v>34.07</v>
      </c>
      <c r="J1195" s="74">
        <v>106.2</v>
      </c>
      <c r="K1195" s="74">
        <v>28.05</v>
      </c>
      <c r="L1195" s="74">
        <v>26.55</v>
      </c>
      <c r="M1195" s="111"/>
      <c r="N1195" s="74">
        <v>30.6</v>
      </c>
      <c r="O1195" s="74">
        <v>26.55</v>
      </c>
      <c r="P1195" s="74">
        <v>0</v>
      </c>
    </row>
    <row r="1196" spans="1:16">
      <c r="A1196" s="78">
        <v>0.69162037037016</v>
      </c>
      <c r="B1196" s="74">
        <v>28160</v>
      </c>
      <c r="C1196" s="74">
        <v>40.44</v>
      </c>
      <c r="D1196" s="111"/>
      <c r="E1196" s="74">
        <v>34.770000000000003</v>
      </c>
      <c r="F1196" s="74">
        <v>41.13</v>
      </c>
      <c r="G1196" s="74">
        <v>386.9</v>
      </c>
      <c r="H1196" s="74">
        <v>35.61</v>
      </c>
      <c r="I1196" s="74">
        <v>34.07</v>
      </c>
      <c r="J1196" s="74">
        <v>106.35</v>
      </c>
      <c r="K1196" s="74">
        <v>28</v>
      </c>
      <c r="L1196" s="74">
        <v>26.55</v>
      </c>
      <c r="M1196" s="111"/>
      <c r="N1196" s="74">
        <v>30.6</v>
      </c>
      <c r="O1196" s="74">
        <v>26.7</v>
      </c>
      <c r="P1196" s="74">
        <v>0</v>
      </c>
    </row>
    <row r="1197" spans="1:16">
      <c r="A1197" s="78">
        <v>0.69173611111090105</v>
      </c>
      <c r="B1197" s="74">
        <v>28170</v>
      </c>
      <c r="C1197" s="74">
        <v>40.5</v>
      </c>
      <c r="D1197" s="111"/>
      <c r="E1197" s="74">
        <v>34.770000000000003</v>
      </c>
      <c r="F1197" s="74">
        <v>41.3</v>
      </c>
      <c r="G1197" s="74">
        <v>387</v>
      </c>
      <c r="H1197" s="74">
        <v>35.6</v>
      </c>
      <c r="I1197" s="74">
        <v>34.07</v>
      </c>
      <c r="J1197" s="74">
        <v>106.85</v>
      </c>
      <c r="K1197" s="74">
        <v>28</v>
      </c>
      <c r="L1197" s="74">
        <v>26.55</v>
      </c>
      <c r="M1197" s="111"/>
      <c r="N1197" s="74">
        <v>30.6</v>
      </c>
      <c r="O1197" s="74">
        <v>26.5</v>
      </c>
      <c r="P1197" s="74">
        <v>0</v>
      </c>
    </row>
    <row r="1198" spans="1:16">
      <c r="A1198" s="78">
        <v>0.691851851851643</v>
      </c>
      <c r="B1198" s="74">
        <v>28180</v>
      </c>
      <c r="C1198" s="74">
        <v>40.299999999999997</v>
      </c>
      <c r="D1198" s="111"/>
      <c r="E1198" s="74">
        <v>34.75</v>
      </c>
      <c r="F1198" s="74">
        <v>41.35</v>
      </c>
      <c r="G1198" s="74">
        <v>385.4</v>
      </c>
      <c r="H1198" s="74">
        <v>35.549999999999997</v>
      </c>
      <c r="I1198" s="74">
        <v>34.090000000000003</v>
      </c>
      <c r="J1198" s="74">
        <v>106.5</v>
      </c>
      <c r="K1198" s="74">
        <v>28.05</v>
      </c>
      <c r="L1198" s="74">
        <v>26.55</v>
      </c>
      <c r="M1198" s="111"/>
      <c r="N1198" s="74">
        <v>30.5</v>
      </c>
      <c r="O1198" s="74">
        <v>26.6</v>
      </c>
      <c r="P1198" s="74">
        <v>0</v>
      </c>
    </row>
    <row r="1199" spans="1:16">
      <c r="A1199" s="78">
        <v>0.69196759259238205</v>
      </c>
      <c r="B1199" s="74">
        <v>28190</v>
      </c>
      <c r="C1199" s="74">
        <v>40.409999999999997</v>
      </c>
      <c r="D1199" s="111"/>
      <c r="E1199" s="74">
        <v>34.76</v>
      </c>
      <c r="F1199" s="74">
        <v>41.34</v>
      </c>
      <c r="G1199" s="74">
        <v>384.9</v>
      </c>
      <c r="H1199" s="74">
        <v>35.6</v>
      </c>
      <c r="I1199" s="74">
        <v>34.07</v>
      </c>
      <c r="J1199" s="74">
        <v>106.2</v>
      </c>
      <c r="K1199" s="74">
        <v>27.95</v>
      </c>
      <c r="L1199" s="74">
        <v>26.55</v>
      </c>
      <c r="M1199" s="111"/>
      <c r="N1199" s="74">
        <v>30.6</v>
      </c>
      <c r="O1199" s="74">
        <v>26.55</v>
      </c>
      <c r="P1199" s="74">
        <v>0</v>
      </c>
    </row>
    <row r="1200" spans="1:16">
      <c r="A1200" s="78">
        <v>0.692083333333124</v>
      </c>
      <c r="B1200" s="74">
        <v>28200</v>
      </c>
      <c r="C1200" s="74">
        <v>40.42</v>
      </c>
      <c r="D1200" s="111"/>
      <c r="E1200" s="74">
        <v>34.74</v>
      </c>
      <c r="F1200" s="74">
        <v>41.35</v>
      </c>
      <c r="G1200" s="74">
        <v>384.8</v>
      </c>
      <c r="H1200" s="74">
        <v>35.53</v>
      </c>
      <c r="I1200" s="74">
        <v>34.049999999999997</v>
      </c>
      <c r="J1200" s="74">
        <v>106.15</v>
      </c>
      <c r="K1200" s="74">
        <v>27.85</v>
      </c>
      <c r="L1200" s="74">
        <v>26.5</v>
      </c>
      <c r="M1200" s="111"/>
      <c r="N1200" s="74">
        <v>30.55</v>
      </c>
      <c r="O1200" s="74">
        <v>26.35</v>
      </c>
      <c r="P1200" s="74">
        <v>0</v>
      </c>
    </row>
    <row r="1201" spans="1:16">
      <c r="A1201" s="78">
        <v>0.69219907407386405</v>
      </c>
      <c r="B1201" s="74">
        <v>28210</v>
      </c>
      <c r="C1201" s="74">
        <v>40.340000000000003</v>
      </c>
      <c r="D1201" s="111"/>
      <c r="E1201" s="74">
        <v>34.75</v>
      </c>
      <c r="F1201" s="74">
        <v>41.24</v>
      </c>
      <c r="G1201" s="74">
        <v>386.7</v>
      </c>
      <c r="H1201" s="74">
        <v>35.51</v>
      </c>
      <c r="I1201" s="74">
        <v>34.06</v>
      </c>
      <c r="J1201" s="74">
        <v>105.65</v>
      </c>
      <c r="K1201" s="74">
        <v>27.7</v>
      </c>
      <c r="L1201" s="74">
        <v>26.55</v>
      </c>
      <c r="M1201" s="111"/>
      <c r="N1201" s="74">
        <v>30.5</v>
      </c>
      <c r="O1201" s="74">
        <v>26.35</v>
      </c>
      <c r="P1201" s="74">
        <v>0</v>
      </c>
    </row>
    <row r="1202" spans="1:16">
      <c r="A1202" s="78">
        <v>0.692314814814605</v>
      </c>
      <c r="B1202" s="74">
        <v>28220</v>
      </c>
      <c r="C1202" s="74">
        <v>40.24</v>
      </c>
      <c r="D1202" s="111"/>
      <c r="E1202" s="74">
        <v>34.75</v>
      </c>
      <c r="F1202" s="74">
        <v>41.32</v>
      </c>
      <c r="G1202" s="74">
        <v>386.9</v>
      </c>
      <c r="H1202" s="74">
        <v>35.39</v>
      </c>
      <c r="I1202" s="74">
        <v>34.07</v>
      </c>
      <c r="J1202" s="74">
        <v>104.6</v>
      </c>
      <c r="K1202" s="74">
        <v>27.7</v>
      </c>
      <c r="L1202" s="74">
        <v>26.55</v>
      </c>
      <c r="M1202" s="111"/>
      <c r="N1202" s="74">
        <v>30.45</v>
      </c>
      <c r="O1202" s="74">
        <v>26.2</v>
      </c>
      <c r="P1202" s="74">
        <v>0</v>
      </c>
    </row>
    <row r="1203" spans="1:16">
      <c r="A1203" s="78">
        <v>0.69243055555534505</v>
      </c>
      <c r="B1203" s="74">
        <v>28230</v>
      </c>
      <c r="C1203" s="74">
        <v>40.200000000000003</v>
      </c>
      <c r="D1203" s="111"/>
      <c r="E1203" s="74">
        <v>34.74</v>
      </c>
      <c r="F1203" s="74">
        <v>41.21</v>
      </c>
      <c r="G1203" s="74">
        <v>386.4</v>
      </c>
      <c r="H1203" s="74">
        <v>35.32</v>
      </c>
      <c r="I1203" s="74">
        <v>34.11</v>
      </c>
      <c r="J1203" s="74">
        <v>104.95</v>
      </c>
      <c r="K1203" s="74">
        <v>27.7</v>
      </c>
      <c r="L1203" s="74">
        <v>26.5</v>
      </c>
      <c r="M1203" s="111"/>
      <c r="N1203" s="74">
        <v>30.65</v>
      </c>
      <c r="O1203" s="74">
        <v>26.25</v>
      </c>
      <c r="P1203" s="74">
        <v>0</v>
      </c>
    </row>
    <row r="1204" spans="1:16">
      <c r="A1204" s="78">
        <v>0.69254629629608599</v>
      </c>
      <c r="B1204" s="74">
        <v>28240</v>
      </c>
      <c r="C1204" s="74">
        <v>40.07</v>
      </c>
      <c r="D1204" s="111"/>
      <c r="E1204" s="74">
        <v>34.729999999999997</v>
      </c>
      <c r="F1204" s="74">
        <v>41.3</v>
      </c>
      <c r="G1204" s="74">
        <v>388.3</v>
      </c>
      <c r="H1204" s="74">
        <v>35.22</v>
      </c>
      <c r="I1204" s="74">
        <v>34.15</v>
      </c>
      <c r="J1204" s="74">
        <v>103.4</v>
      </c>
      <c r="K1204" s="74">
        <v>27.6</v>
      </c>
      <c r="L1204" s="74">
        <v>26.55</v>
      </c>
      <c r="M1204" s="111"/>
      <c r="N1204" s="74">
        <v>30.6</v>
      </c>
      <c r="O1204" s="74">
        <v>26.05</v>
      </c>
      <c r="P1204" s="74">
        <v>0</v>
      </c>
    </row>
    <row r="1205" spans="1:16">
      <c r="A1205" s="78">
        <v>0.69266203703682605</v>
      </c>
      <c r="B1205" s="74">
        <v>28250</v>
      </c>
      <c r="C1205" s="74">
        <v>40.51</v>
      </c>
      <c r="D1205" s="111"/>
      <c r="E1205" s="74">
        <v>34.74</v>
      </c>
      <c r="F1205" s="74">
        <v>41.22</v>
      </c>
      <c r="G1205" s="74">
        <v>387.6</v>
      </c>
      <c r="H1205" s="74">
        <v>35.130000000000003</v>
      </c>
      <c r="I1205" s="74">
        <v>34.15</v>
      </c>
      <c r="J1205" s="74">
        <v>104.2</v>
      </c>
      <c r="K1205" s="74">
        <v>27.45</v>
      </c>
      <c r="L1205" s="74">
        <v>26.55</v>
      </c>
      <c r="M1205" s="111"/>
      <c r="N1205" s="74">
        <v>30.55</v>
      </c>
      <c r="O1205" s="74">
        <v>26.15</v>
      </c>
      <c r="P1205" s="74">
        <v>0</v>
      </c>
    </row>
    <row r="1206" spans="1:16">
      <c r="A1206" s="78">
        <v>0.69277777777756699</v>
      </c>
      <c r="B1206" s="74">
        <v>28260</v>
      </c>
      <c r="C1206" s="74">
        <v>40.39</v>
      </c>
      <c r="D1206" s="111"/>
      <c r="E1206" s="74">
        <v>34.729999999999997</v>
      </c>
      <c r="F1206" s="74">
        <v>40.479999999999997</v>
      </c>
      <c r="G1206" s="74">
        <v>385.5</v>
      </c>
      <c r="H1206" s="74">
        <v>34.770000000000003</v>
      </c>
      <c r="I1206" s="74">
        <v>34.18</v>
      </c>
      <c r="J1206" s="74">
        <v>102.85</v>
      </c>
      <c r="K1206" s="74">
        <v>27.35</v>
      </c>
      <c r="L1206" s="74">
        <v>26.55</v>
      </c>
      <c r="M1206" s="111"/>
      <c r="N1206" s="74">
        <v>30.6</v>
      </c>
      <c r="O1206" s="74">
        <v>26.15</v>
      </c>
      <c r="P1206" s="74">
        <v>0</v>
      </c>
    </row>
    <row r="1207" spans="1:16">
      <c r="A1207" s="78">
        <v>0.69289351851830805</v>
      </c>
      <c r="B1207" s="74">
        <v>28270</v>
      </c>
      <c r="C1207" s="74">
        <v>40.380000000000003</v>
      </c>
      <c r="D1207" s="111"/>
      <c r="E1207" s="74">
        <v>34.729999999999997</v>
      </c>
      <c r="F1207" s="74">
        <v>40.24</v>
      </c>
      <c r="G1207" s="74">
        <v>386.2</v>
      </c>
      <c r="H1207" s="74">
        <v>34.4</v>
      </c>
      <c r="I1207" s="74">
        <v>34.200000000000003</v>
      </c>
      <c r="J1207" s="74">
        <v>104.1</v>
      </c>
      <c r="K1207" s="74">
        <v>27.3</v>
      </c>
      <c r="L1207" s="74">
        <v>26.55</v>
      </c>
      <c r="M1207" s="111"/>
      <c r="N1207" s="74">
        <v>30.6</v>
      </c>
      <c r="O1207" s="74">
        <v>26.1</v>
      </c>
      <c r="P1207" s="74">
        <v>0</v>
      </c>
    </row>
    <row r="1208" spans="1:16">
      <c r="A1208" s="78">
        <v>0.69300925925904799</v>
      </c>
      <c r="B1208" s="74">
        <v>28280</v>
      </c>
      <c r="C1208" s="74">
        <v>40.450000000000003</v>
      </c>
      <c r="D1208" s="111"/>
      <c r="E1208" s="74">
        <v>34.74</v>
      </c>
      <c r="F1208" s="74">
        <v>40.020000000000003</v>
      </c>
      <c r="G1208" s="74">
        <v>387.8</v>
      </c>
      <c r="H1208" s="74">
        <v>34.17</v>
      </c>
      <c r="I1208" s="74">
        <v>34.200000000000003</v>
      </c>
      <c r="J1208" s="74">
        <v>103.85</v>
      </c>
      <c r="K1208" s="74">
        <v>27.25</v>
      </c>
      <c r="L1208" s="74">
        <v>26.55</v>
      </c>
      <c r="M1208" s="111"/>
      <c r="N1208" s="74">
        <v>30.8</v>
      </c>
      <c r="O1208" s="74">
        <v>26.15</v>
      </c>
      <c r="P1208" s="74">
        <v>0</v>
      </c>
    </row>
    <row r="1209" spans="1:16">
      <c r="A1209" s="78">
        <v>0.69312499999978905</v>
      </c>
      <c r="B1209" s="74">
        <v>28290</v>
      </c>
      <c r="C1209" s="74">
        <v>40.43</v>
      </c>
      <c r="D1209" s="111"/>
      <c r="E1209" s="74">
        <v>34.729999999999997</v>
      </c>
      <c r="F1209" s="74">
        <v>39.770000000000003</v>
      </c>
      <c r="G1209" s="74">
        <v>385.1</v>
      </c>
      <c r="H1209" s="74">
        <v>33.93</v>
      </c>
      <c r="I1209" s="74">
        <v>34.200000000000003</v>
      </c>
      <c r="J1209" s="74">
        <v>102.95</v>
      </c>
      <c r="K1209" s="74">
        <v>27.2</v>
      </c>
      <c r="L1209" s="74">
        <v>26.55</v>
      </c>
      <c r="M1209" s="111"/>
      <c r="N1209" s="74">
        <v>30.65</v>
      </c>
      <c r="O1209" s="74">
        <v>26.25</v>
      </c>
      <c r="P1209" s="74">
        <v>0</v>
      </c>
    </row>
    <row r="1210" spans="1:16">
      <c r="A1210" s="78">
        <v>0.69324074074053099</v>
      </c>
      <c r="B1210" s="74">
        <v>28300</v>
      </c>
      <c r="C1210" s="74">
        <v>40.44</v>
      </c>
      <c r="D1210" s="111"/>
      <c r="E1210" s="74">
        <v>34.729999999999997</v>
      </c>
      <c r="F1210" s="74">
        <v>39.49</v>
      </c>
      <c r="G1210" s="74">
        <v>385.6</v>
      </c>
      <c r="H1210" s="74">
        <v>33.770000000000003</v>
      </c>
      <c r="I1210" s="74">
        <v>34.14</v>
      </c>
      <c r="J1210" s="74">
        <v>102.6</v>
      </c>
      <c r="K1210" s="74">
        <v>27.15</v>
      </c>
      <c r="L1210" s="74">
        <v>26.55</v>
      </c>
      <c r="M1210" s="111"/>
      <c r="N1210" s="74">
        <v>30.55</v>
      </c>
      <c r="O1210" s="74">
        <v>26.2</v>
      </c>
      <c r="P1210" s="74">
        <v>0</v>
      </c>
    </row>
    <row r="1211" spans="1:16">
      <c r="A1211" s="78">
        <v>0.69335648148127005</v>
      </c>
      <c r="B1211" s="74">
        <v>28310</v>
      </c>
      <c r="C1211" s="74">
        <v>40.39</v>
      </c>
      <c r="D1211" s="111"/>
      <c r="E1211" s="74">
        <v>34.72</v>
      </c>
      <c r="F1211" s="74">
        <v>39.229999999999997</v>
      </c>
      <c r="G1211" s="74">
        <v>387.7</v>
      </c>
      <c r="H1211" s="74">
        <v>33.72</v>
      </c>
      <c r="I1211" s="74">
        <v>34.119999999999997</v>
      </c>
      <c r="J1211" s="74">
        <v>102.35</v>
      </c>
      <c r="K1211" s="74">
        <v>27.15</v>
      </c>
      <c r="L1211" s="74">
        <v>26.55</v>
      </c>
      <c r="M1211" s="111"/>
      <c r="N1211" s="74">
        <v>30.65</v>
      </c>
      <c r="O1211" s="74">
        <v>26.2</v>
      </c>
      <c r="P1211" s="74">
        <v>0</v>
      </c>
    </row>
    <row r="1212" spans="1:16">
      <c r="A1212" s="78">
        <v>0.69347222222201199</v>
      </c>
      <c r="B1212" s="74">
        <v>28320</v>
      </c>
      <c r="C1212" s="74">
        <v>40.4</v>
      </c>
      <c r="D1212" s="111"/>
      <c r="E1212" s="74">
        <v>34.71</v>
      </c>
      <c r="F1212" s="74">
        <v>39.03</v>
      </c>
      <c r="G1212" s="74">
        <v>387.1</v>
      </c>
      <c r="H1212" s="74">
        <v>33.630000000000003</v>
      </c>
      <c r="I1212" s="74">
        <v>34.1</v>
      </c>
      <c r="J1212" s="74">
        <v>102.6</v>
      </c>
      <c r="K1212" s="74">
        <v>27.15</v>
      </c>
      <c r="L1212" s="74">
        <v>26.55</v>
      </c>
      <c r="M1212" s="111"/>
      <c r="N1212" s="74">
        <v>30.6</v>
      </c>
      <c r="O1212" s="74">
        <v>26.25</v>
      </c>
      <c r="P1212" s="74">
        <v>0</v>
      </c>
    </row>
    <row r="1213" spans="1:16">
      <c r="A1213" s="78">
        <v>0.69358796296275205</v>
      </c>
      <c r="B1213" s="74">
        <v>28330</v>
      </c>
      <c r="C1213" s="74">
        <v>40.4</v>
      </c>
      <c r="D1213" s="111"/>
      <c r="E1213" s="74">
        <v>34.71</v>
      </c>
      <c r="F1213" s="74">
        <v>38.950000000000003</v>
      </c>
      <c r="G1213" s="74">
        <v>386</v>
      </c>
      <c r="H1213" s="74">
        <v>33.49</v>
      </c>
      <c r="I1213" s="74">
        <v>34.119999999999997</v>
      </c>
      <c r="J1213" s="74">
        <v>103.15</v>
      </c>
      <c r="K1213" s="74">
        <v>27.1</v>
      </c>
      <c r="L1213" s="74">
        <v>26.5</v>
      </c>
      <c r="M1213" s="111"/>
      <c r="N1213" s="74">
        <v>30.45</v>
      </c>
      <c r="O1213" s="74">
        <v>26.15</v>
      </c>
      <c r="P1213" s="74">
        <v>0</v>
      </c>
    </row>
    <row r="1214" spans="1:16">
      <c r="A1214" s="78">
        <v>0.69370370370349299</v>
      </c>
      <c r="B1214" s="74">
        <v>28340</v>
      </c>
      <c r="C1214" s="74">
        <v>40.159999999999997</v>
      </c>
      <c r="D1214" s="111"/>
      <c r="E1214" s="74">
        <v>34.71</v>
      </c>
      <c r="F1214" s="74">
        <v>38.89</v>
      </c>
      <c r="G1214" s="74">
        <v>386.5</v>
      </c>
      <c r="H1214" s="74">
        <v>33.380000000000003</v>
      </c>
      <c r="I1214" s="74">
        <v>34.090000000000003</v>
      </c>
      <c r="J1214" s="74">
        <v>103.2</v>
      </c>
      <c r="K1214" s="74">
        <v>27.05</v>
      </c>
      <c r="L1214" s="74">
        <v>26.55</v>
      </c>
      <c r="M1214" s="111"/>
      <c r="N1214" s="74">
        <v>30.65</v>
      </c>
      <c r="O1214" s="74">
        <v>26.15</v>
      </c>
      <c r="P1214" s="74">
        <v>0</v>
      </c>
    </row>
    <row r="1215" spans="1:16">
      <c r="A1215" s="78">
        <v>0.69381944444423305</v>
      </c>
      <c r="B1215" s="74">
        <v>28350</v>
      </c>
      <c r="C1215" s="74">
        <v>40.29</v>
      </c>
      <c r="D1215" s="111"/>
      <c r="E1215" s="74">
        <v>34.71</v>
      </c>
      <c r="F1215" s="74">
        <v>38.68</v>
      </c>
      <c r="G1215" s="74">
        <v>386.7</v>
      </c>
      <c r="H1215" s="74">
        <v>33.270000000000003</v>
      </c>
      <c r="I1215" s="74">
        <v>34.06</v>
      </c>
      <c r="J1215" s="74">
        <v>102.9</v>
      </c>
      <c r="K1215" s="74">
        <v>27.05</v>
      </c>
      <c r="L1215" s="74">
        <v>26.55</v>
      </c>
      <c r="M1215" s="111"/>
      <c r="N1215" s="74">
        <v>30.65</v>
      </c>
      <c r="O1215" s="74">
        <v>26.2</v>
      </c>
      <c r="P1215" s="74">
        <v>0</v>
      </c>
    </row>
    <row r="1216" spans="1:16">
      <c r="A1216" s="78">
        <v>0.69393518518497399</v>
      </c>
      <c r="B1216" s="74">
        <v>28360</v>
      </c>
      <c r="C1216" s="74">
        <v>40.229999999999997</v>
      </c>
      <c r="D1216" s="111"/>
      <c r="E1216" s="74">
        <v>34.71</v>
      </c>
      <c r="F1216" s="74">
        <v>38.53</v>
      </c>
      <c r="G1216" s="74">
        <v>387.2</v>
      </c>
      <c r="H1216" s="74">
        <v>33.200000000000003</v>
      </c>
      <c r="I1216" s="74">
        <v>34.049999999999997</v>
      </c>
      <c r="J1216" s="74">
        <v>103.7</v>
      </c>
      <c r="K1216" s="74">
        <v>27</v>
      </c>
      <c r="L1216" s="74">
        <v>26.55</v>
      </c>
      <c r="M1216" s="111"/>
      <c r="N1216" s="74">
        <v>30.65</v>
      </c>
      <c r="O1216" s="74">
        <v>26.15</v>
      </c>
      <c r="P1216" s="74">
        <v>0</v>
      </c>
    </row>
    <row r="1217" spans="1:16">
      <c r="A1217" s="78">
        <v>0.69405092592571405</v>
      </c>
      <c r="B1217" s="74">
        <v>28370</v>
      </c>
      <c r="C1217" s="74">
        <v>40.15</v>
      </c>
      <c r="D1217" s="111"/>
      <c r="E1217" s="74">
        <v>34.700000000000003</v>
      </c>
      <c r="F1217" s="74">
        <v>38.36</v>
      </c>
      <c r="G1217" s="74">
        <v>386.3</v>
      </c>
      <c r="H1217" s="74">
        <v>33.119999999999997</v>
      </c>
      <c r="I1217" s="74">
        <v>34.049999999999997</v>
      </c>
      <c r="J1217" s="74">
        <v>104.2</v>
      </c>
      <c r="K1217" s="74">
        <v>27</v>
      </c>
      <c r="L1217" s="74">
        <v>26.55</v>
      </c>
      <c r="M1217" s="111"/>
      <c r="N1217" s="74">
        <v>30.6</v>
      </c>
      <c r="O1217" s="74">
        <v>26.2</v>
      </c>
      <c r="P1217" s="74">
        <v>0</v>
      </c>
    </row>
    <row r="1218" spans="1:16">
      <c r="A1218" s="78">
        <v>0.69416666666645499</v>
      </c>
      <c r="B1218" s="74">
        <v>28380</v>
      </c>
      <c r="C1218" s="74">
        <v>40.26</v>
      </c>
      <c r="D1218" s="111"/>
      <c r="E1218" s="74">
        <v>34.69</v>
      </c>
      <c r="F1218" s="74">
        <v>38.33</v>
      </c>
      <c r="G1218" s="74">
        <v>387.7</v>
      </c>
      <c r="H1218" s="74">
        <v>33.04</v>
      </c>
      <c r="I1218" s="74">
        <v>34.08</v>
      </c>
      <c r="J1218" s="74">
        <v>103.75</v>
      </c>
      <c r="K1218" s="74">
        <v>27</v>
      </c>
      <c r="L1218" s="74">
        <v>26.55</v>
      </c>
      <c r="M1218" s="111"/>
      <c r="N1218" s="74">
        <v>30.4</v>
      </c>
      <c r="O1218" s="74">
        <v>26.1</v>
      </c>
      <c r="P1218" s="74">
        <v>0</v>
      </c>
    </row>
    <row r="1219" spans="1:16">
      <c r="A1219" s="78">
        <v>0.69428240740719604</v>
      </c>
      <c r="B1219" s="74">
        <v>28390</v>
      </c>
      <c r="C1219" s="74">
        <v>40.26</v>
      </c>
      <c r="D1219" s="111"/>
      <c r="E1219" s="74">
        <v>34.69</v>
      </c>
      <c r="F1219" s="74">
        <v>37.14</v>
      </c>
      <c r="G1219" s="74">
        <v>388.6</v>
      </c>
      <c r="H1219" s="74">
        <v>33.090000000000003</v>
      </c>
      <c r="I1219" s="74">
        <v>34.04</v>
      </c>
      <c r="J1219" s="74">
        <v>103.85</v>
      </c>
      <c r="K1219" s="74">
        <v>27.35</v>
      </c>
      <c r="L1219" s="74">
        <v>26.5</v>
      </c>
      <c r="M1219" s="111"/>
      <c r="N1219" s="74">
        <v>30.1</v>
      </c>
      <c r="O1219" s="74">
        <v>26.3</v>
      </c>
      <c r="P1219" s="74">
        <v>0</v>
      </c>
    </row>
    <row r="1220" spans="1:16">
      <c r="A1220" s="78">
        <v>0.69439814814793599</v>
      </c>
      <c r="B1220" s="74">
        <v>28400</v>
      </c>
      <c r="C1220" s="74">
        <v>40.32</v>
      </c>
      <c r="D1220" s="111"/>
      <c r="E1220" s="74">
        <v>34.69</v>
      </c>
      <c r="F1220" s="74">
        <v>37.04</v>
      </c>
      <c r="G1220" s="74">
        <v>387.9</v>
      </c>
      <c r="H1220" s="74">
        <v>33.6</v>
      </c>
      <c r="I1220" s="74">
        <v>34.04</v>
      </c>
      <c r="J1220" s="74">
        <v>104</v>
      </c>
      <c r="K1220" s="74">
        <v>28.25</v>
      </c>
      <c r="L1220" s="74">
        <v>26.6</v>
      </c>
      <c r="M1220" s="111"/>
      <c r="N1220" s="74">
        <v>30.85</v>
      </c>
      <c r="O1220" s="74">
        <v>26.45</v>
      </c>
      <c r="P1220" s="74">
        <v>0</v>
      </c>
    </row>
    <row r="1221" spans="1:16">
      <c r="A1221" s="78">
        <v>0.69451388888867704</v>
      </c>
      <c r="B1221" s="74">
        <v>28410</v>
      </c>
      <c r="C1221" s="74">
        <v>40.64</v>
      </c>
      <c r="D1221" s="111"/>
      <c r="E1221" s="74">
        <v>34.700000000000003</v>
      </c>
      <c r="F1221" s="74">
        <v>36.97</v>
      </c>
      <c r="G1221" s="74">
        <v>387.1</v>
      </c>
      <c r="H1221" s="74">
        <v>33.69</v>
      </c>
      <c r="I1221" s="74">
        <v>34.03</v>
      </c>
      <c r="J1221" s="74">
        <v>104.35</v>
      </c>
      <c r="K1221" s="74">
        <v>28.55</v>
      </c>
      <c r="L1221" s="74">
        <v>26.6</v>
      </c>
      <c r="M1221" s="111"/>
      <c r="N1221" s="74">
        <v>30.4</v>
      </c>
      <c r="O1221" s="74">
        <v>26.95</v>
      </c>
      <c r="P1221" s="74">
        <v>0</v>
      </c>
    </row>
    <row r="1222" spans="1:16">
      <c r="A1222" s="78">
        <v>0.69462962962941899</v>
      </c>
      <c r="B1222" s="74">
        <v>28420</v>
      </c>
      <c r="C1222" s="74">
        <v>40.57</v>
      </c>
      <c r="D1222" s="111"/>
      <c r="E1222" s="74">
        <v>34.700000000000003</v>
      </c>
      <c r="F1222" s="74">
        <v>36.89</v>
      </c>
      <c r="G1222" s="74">
        <v>387</v>
      </c>
      <c r="H1222" s="74">
        <v>33.700000000000003</v>
      </c>
      <c r="I1222" s="74">
        <v>34.04</v>
      </c>
      <c r="J1222" s="74">
        <v>104.25</v>
      </c>
      <c r="K1222" s="74">
        <v>28.5</v>
      </c>
      <c r="L1222" s="74">
        <v>26.6</v>
      </c>
      <c r="M1222" s="111"/>
      <c r="N1222" s="74">
        <v>30.9</v>
      </c>
      <c r="O1222" s="74">
        <v>27</v>
      </c>
      <c r="P1222" s="74">
        <v>0</v>
      </c>
    </row>
    <row r="1223" spans="1:16">
      <c r="A1223" s="78">
        <v>0.69474537037015804</v>
      </c>
      <c r="B1223" s="74">
        <v>28430</v>
      </c>
      <c r="C1223" s="74">
        <v>40.51</v>
      </c>
      <c r="D1223" s="111"/>
      <c r="E1223" s="74">
        <v>34.69</v>
      </c>
      <c r="F1223" s="74">
        <v>36.82</v>
      </c>
      <c r="G1223" s="74">
        <v>387.8</v>
      </c>
      <c r="H1223" s="74">
        <v>33.619999999999997</v>
      </c>
      <c r="I1223" s="74">
        <v>34.06</v>
      </c>
      <c r="J1223" s="74">
        <v>103.95</v>
      </c>
      <c r="K1223" s="74">
        <v>28.5</v>
      </c>
      <c r="L1223" s="74">
        <v>26.65</v>
      </c>
      <c r="M1223" s="111"/>
      <c r="N1223" s="74">
        <v>30.45</v>
      </c>
      <c r="O1223" s="74">
        <v>27.15</v>
      </c>
      <c r="P1223" s="74">
        <v>0</v>
      </c>
    </row>
    <row r="1224" spans="1:16">
      <c r="A1224" s="78">
        <v>0.69486111111089999</v>
      </c>
      <c r="B1224" s="74">
        <v>28440</v>
      </c>
      <c r="C1224" s="74">
        <v>40.26</v>
      </c>
      <c r="D1224" s="111"/>
      <c r="E1224" s="74">
        <v>34.69</v>
      </c>
      <c r="F1224" s="74">
        <v>36.770000000000003</v>
      </c>
      <c r="G1224" s="74">
        <v>387.5</v>
      </c>
      <c r="H1224" s="74">
        <v>33.6</v>
      </c>
      <c r="I1224" s="74">
        <v>34.049999999999997</v>
      </c>
      <c r="J1224" s="74">
        <v>104.1</v>
      </c>
      <c r="K1224" s="74">
        <v>28.5</v>
      </c>
      <c r="L1224" s="74">
        <v>26.65</v>
      </c>
      <c r="M1224" s="111"/>
      <c r="N1224" s="74">
        <v>30.65</v>
      </c>
      <c r="O1224" s="74">
        <v>27.3</v>
      </c>
      <c r="P1224" s="74">
        <v>0</v>
      </c>
    </row>
    <row r="1225" spans="1:16">
      <c r="A1225" s="78">
        <v>0.69497685185164004</v>
      </c>
      <c r="B1225" s="74">
        <v>28450</v>
      </c>
      <c r="C1225" s="74">
        <v>40.409999999999997</v>
      </c>
      <c r="D1225" s="111"/>
      <c r="E1225" s="74">
        <v>34.700000000000003</v>
      </c>
      <c r="F1225" s="74">
        <v>36.68</v>
      </c>
      <c r="G1225" s="74">
        <v>386.8</v>
      </c>
      <c r="H1225" s="74">
        <v>33.5</v>
      </c>
      <c r="I1225" s="74">
        <v>34.04</v>
      </c>
      <c r="J1225" s="74">
        <v>103.8</v>
      </c>
      <c r="K1225" s="74">
        <v>28.45</v>
      </c>
      <c r="L1225" s="74">
        <v>26.65</v>
      </c>
      <c r="M1225" s="111"/>
      <c r="N1225" s="74">
        <v>30.95</v>
      </c>
      <c r="O1225" s="74">
        <v>27.35</v>
      </c>
      <c r="P1225" s="74">
        <v>0</v>
      </c>
    </row>
    <row r="1226" spans="1:16">
      <c r="A1226" s="78">
        <v>0.69509259259238099</v>
      </c>
      <c r="B1226" s="74">
        <v>28460</v>
      </c>
      <c r="C1226" s="74">
        <v>40.49</v>
      </c>
      <c r="D1226" s="111"/>
      <c r="E1226" s="74">
        <v>34.68</v>
      </c>
      <c r="F1226" s="74">
        <v>38.4</v>
      </c>
      <c r="G1226" s="74">
        <v>386.4</v>
      </c>
      <c r="H1226" s="74">
        <v>33.71</v>
      </c>
      <c r="I1226" s="74">
        <v>34.07</v>
      </c>
      <c r="J1226" s="74">
        <v>103.9</v>
      </c>
      <c r="K1226" s="74">
        <v>28.45</v>
      </c>
      <c r="L1226" s="74">
        <v>26.65</v>
      </c>
      <c r="M1226" s="111"/>
      <c r="N1226" s="74">
        <v>31.05</v>
      </c>
      <c r="O1226" s="74">
        <v>27.3</v>
      </c>
      <c r="P1226" s="74">
        <v>0</v>
      </c>
    </row>
    <row r="1227" spans="1:16">
      <c r="A1227" s="78">
        <v>0.69520833333312104</v>
      </c>
      <c r="B1227" s="74">
        <v>28470</v>
      </c>
      <c r="C1227" s="74">
        <v>40.42</v>
      </c>
      <c r="D1227" s="111"/>
      <c r="E1227" s="74">
        <v>34.67</v>
      </c>
      <c r="F1227" s="74">
        <v>39.64</v>
      </c>
      <c r="G1227" s="74">
        <v>386.2</v>
      </c>
      <c r="H1227" s="74">
        <v>34.03</v>
      </c>
      <c r="I1227" s="74">
        <v>34.1</v>
      </c>
      <c r="J1227" s="74">
        <v>104.25</v>
      </c>
      <c r="K1227" s="74">
        <v>28.35</v>
      </c>
      <c r="L1227" s="74">
        <v>26.65</v>
      </c>
      <c r="M1227" s="111"/>
      <c r="N1227" s="74">
        <v>31.15</v>
      </c>
      <c r="O1227" s="74">
        <v>27.05</v>
      </c>
      <c r="P1227" s="74">
        <v>0</v>
      </c>
    </row>
    <row r="1228" spans="1:16">
      <c r="A1228" s="78">
        <v>0.69532407407386199</v>
      </c>
      <c r="B1228" s="74">
        <v>28480</v>
      </c>
      <c r="C1228" s="74">
        <v>40.29</v>
      </c>
      <c r="D1228" s="111"/>
      <c r="E1228" s="74">
        <v>34.67</v>
      </c>
      <c r="F1228" s="74">
        <v>39.78</v>
      </c>
      <c r="G1228" s="74">
        <v>388</v>
      </c>
      <c r="H1228" s="74">
        <v>34.28</v>
      </c>
      <c r="I1228" s="74">
        <v>34.090000000000003</v>
      </c>
      <c r="J1228" s="74">
        <v>105</v>
      </c>
      <c r="K1228" s="74">
        <v>28.4</v>
      </c>
      <c r="L1228" s="74">
        <v>26.65</v>
      </c>
      <c r="M1228" s="111"/>
      <c r="N1228" s="74">
        <v>31.3</v>
      </c>
      <c r="O1228" s="74">
        <v>27.25</v>
      </c>
      <c r="P1228" s="74">
        <v>0</v>
      </c>
    </row>
    <row r="1229" spans="1:16">
      <c r="A1229" s="78">
        <v>0.69543981481460204</v>
      </c>
      <c r="B1229" s="74">
        <v>28490</v>
      </c>
      <c r="C1229" s="74">
        <v>40.380000000000003</v>
      </c>
      <c r="D1229" s="111"/>
      <c r="E1229" s="74">
        <v>34.67</v>
      </c>
      <c r="F1229" s="74">
        <v>39.65</v>
      </c>
      <c r="G1229" s="74">
        <v>389.1</v>
      </c>
      <c r="H1229" s="74">
        <v>34.46</v>
      </c>
      <c r="I1229" s="74">
        <v>34.06</v>
      </c>
      <c r="J1229" s="74">
        <v>105.6</v>
      </c>
      <c r="K1229" s="74">
        <v>28.45</v>
      </c>
      <c r="L1229" s="74">
        <v>26.65</v>
      </c>
      <c r="M1229" s="111"/>
      <c r="N1229" s="74">
        <v>31.35</v>
      </c>
      <c r="O1229" s="74">
        <v>27.15</v>
      </c>
      <c r="P1229" s="74">
        <v>0</v>
      </c>
    </row>
    <row r="1230" spans="1:16">
      <c r="A1230" s="78">
        <v>0.69555555555534299</v>
      </c>
      <c r="B1230" s="74">
        <v>28500</v>
      </c>
      <c r="C1230" s="74">
        <v>40.35</v>
      </c>
      <c r="D1230" s="111"/>
      <c r="E1230" s="74">
        <v>34.659999999999997</v>
      </c>
      <c r="F1230" s="74">
        <v>40.090000000000003</v>
      </c>
      <c r="G1230" s="74">
        <v>387.9</v>
      </c>
      <c r="H1230" s="74">
        <v>34.630000000000003</v>
      </c>
      <c r="I1230" s="74">
        <v>34.1</v>
      </c>
      <c r="J1230" s="74">
        <v>106.35</v>
      </c>
      <c r="K1230" s="74">
        <v>28.45</v>
      </c>
      <c r="L1230" s="74">
        <v>26.65</v>
      </c>
      <c r="M1230" s="111"/>
      <c r="N1230" s="74">
        <v>31.3</v>
      </c>
      <c r="O1230" s="74">
        <v>27</v>
      </c>
      <c r="P1230" s="74">
        <v>0</v>
      </c>
    </row>
    <row r="1231" spans="1:16">
      <c r="A1231" s="78">
        <v>0.69567129629608404</v>
      </c>
      <c r="B1231" s="74">
        <v>28510</v>
      </c>
      <c r="C1231" s="74">
        <v>40.36</v>
      </c>
      <c r="D1231" s="111"/>
      <c r="E1231" s="74">
        <v>34.659999999999997</v>
      </c>
      <c r="F1231" s="74">
        <v>40.200000000000003</v>
      </c>
      <c r="G1231" s="74">
        <v>388.9</v>
      </c>
      <c r="H1231" s="74">
        <v>34.76</v>
      </c>
      <c r="I1231" s="74">
        <v>34.07</v>
      </c>
      <c r="J1231" s="74">
        <v>106.2</v>
      </c>
      <c r="K1231" s="74">
        <v>28.4</v>
      </c>
      <c r="L1231" s="74">
        <v>26.65</v>
      </c>
      <c r="M1231" s="111"/>
      <c r="N1231" s="74">
        <v>31.35</v>
      </c>
      <c r="O1231" s="74">
        <v>27</v>
      </c>
      <c r="P1231" s="74">
        <v>0</v>
      </c>
    </row>
    <row r="1232" spans="1:16">
      <c r="A1232" s="78">
        <v>0.69578703703682399</v>
      </c>
      <c r="B1232" s="74">
        <v>28520</v>
      </c>
      <c r="C1232" s="74">
        <v>40.380000000000003</v>
      </c>
      <c r="D1232" s="111"/>
      <c r="E1232" s="74">
        <v>34.67</v>
      </c>
      <c r="F1232" s="74">
        <v>40.24</v>
      </c>
      <c r="G1232" s="74">
        <v>390.6</v>
      </c>
      <c r="H1232" s="74">
        <v>34.909999999999997</v>
      </c>
      <c r="I1232" s="74">
        <v>34.07</v>
      </c>
      <c r="J1232" s="74">
        <v>105.7</v>
      </c>
      <c r="K1232" s="74">
        <v>28.5</v>
      </c>
      <c r="L1232" s="74">
        <v>26.65</v>
      </c>
      <c r="M1232" s="111"/>
      <c r="N1232" s="74">
        <v>31.4</v>
      </c>
      <c r="O1232" s="74">
        <v>27</v>
      </c>
      <c r="P1232" s="74">
        <v>0</v>
      </c>
    </row>
    <row r="1233" spans="1:16">
      <c r="A1233" s="78">
        <v>0.69590277777756504</v>
      </c>
      <c r="B1233" s="74">
        <v>28530</v>
      </c>
      <c r="C1233" s="74">
        <v>40.42</v>
      </c>
      <c r="D1233" s="111"/>
      <c r="E1233" s="74">
        <v>34.65</v>
      </c>
      <c r="F1233" s="74">
        <v>40.71</v>
      </c>
      <c r="G1233" s="74">
        <v>387.2</v>
      </c>
      <c r="H1233" s="74">
        <v>35.03</v>
      </c>
      <c r="I1233" s="74">
        <v>34.049999999999997</v>
      </c>
      <c r="J1233" s="74">
        <v>105.9</v>
      </c>
      <c r="K1233" s="74">
        <v>28.45</v>
      </c>
      <c r="L1233" s="74">
        <v>26.7</v>
      </c>
      <c r="M1233" s="111"/>
      <c r="N1233" s="74">
        <v>31.4</v>
      </c>
      <c r="O1233" s="74">
        <v>27.15</v>
      </c>
      <c r="P1233" s="74">
        <v>0</v>
      </c>
    </row>
    <row r="1234" spans="1:16">
      <c r="A1234" s="78">
        <v>0.69601851851830698</v>
      </c>
      <c r="B1234" s="74">
        <v>28540</v>
      </c>
      <c r="C1234" s="74">
        <v>40.369999999999997</v>
      </c>
      <c r="D1234" s="111"/>
      <c r="E1234" s="74">
        <v>34.65</v>
      </c>
      <c r="F1234" s="74">
        <v>40.86</v>
      </c>
      <c r="G1234" s="74">
        <v>388.3</v>
      </c>
      <c r="H1234" s="74">
        <v>35.159999999999997</v>
      </c>
      <c r="I1234" s="74">
        <v>34.07</v>
      </c>
      <c r="J1234" s="74">
        <v>105.05</v>
      </c>
      <c r="K1234" s="74">
        <v>28.6</v>
      </c>
      <c r="L1234" s="74">
        <v>26.7</v>
      </c>
      <c r="M1234" s="111"/>
      <c r="N1234" s="74">
        <v>31.4</v>
      </c>
      <c r="O1234" s="74">
        <v>27</v>
      </c>
      <c r="P1234" s="74">
        <v>0</v>
      </c>
    </row>
    <row r="1235" spans="1:16">
      <c r="A1235" s="78">
        <v>0.69613425925904604</v>
      </c>
      <c r="B1235" s="74">
        <v>28550</v>
      </c>
      <c r="C1235" s="74">
        <v>40.43</v>
      </c>
      <c r="D1235" s="111"/>
      <c r="E1235" s="74">
        <v>34.659999999999997</v>
      </c>
      <c r="F1235" s="74">
        <v>40.96</v>
      </c>
      <c r="G1235" s="74">
        <v>388.6</v>
      </c>
      <c r="H1235" s="74">
        <v>35.229999999999997</v>
      </c>
      <c r="I1235" s="74">
        <v>34.1</v>
      </c>
      <c r="J1235" s="74">
        <v>106.35</v>
      </c>
      <c r="K1235" s="74">
        <v>28.55</v>
      </c>
      <c r="L1235" s="74">
        <v>26.7</v>
      </c>
      <c r="M1235" s="111"/>
      <c r="N1235" s="74">
        <v>31.45</v>
      </c>
      <c r="O1235" s="74">
        <v>27.1</v>
      </c>
      <c r="P1235" s="74">
        <v>0</v>
      </c>
    </row>
    <row r="1236" spans="1:16">
      <c r="A1236" s="78">
        <v>0.69624999999978798</v>
      </c>
      <c r="B1236" s="74">
        <v>28560</v>
      </c>
      <c r="C1236" s="74">
        <v>40.44</v>
      </c>
      <c r="D1236" s="111"/>
      <c r="E1236" s="74">
        <v>34.659999999999997</v>
      </c>
      <c r="F1236" s="74">
        <v>41.06</v>
      </c>
      <c r="G1236" s="74">
        <v>388.9</v>
      </c>
      <c r="H1236" s="74">
        <v>35.33</v>
      </c>
      <c r="I1236" s="74">
        <v>34.1</v>
      </c>
      <c r="J1236" s="74">
        <v>105.5</v>
      </c>
      <c r="K1236" s="74">
        <v>28.7</v>
      </c>
      <c r="L1236" s="74">
        <v>26.7</v>
      </c>
      <c r="M1236" s="111"/>
      <c r="N1236" s="74">
        <v>31.4</v>
      </c>
      <c r="O1236" s="74">
        <v>27.35</v>
      </c>
      <c r="P1236" s="74">
        <v>0</v>
      </c>
    </row>
    <row r="1237" spans="1:16">
      <c r="A1237" s="78">
        <v>0.69636574074052804</v>
      </c>
      <c r="B1237" s="74">
        <v>28570</v>
      </c>
      <c r="C1237" s="74">
        <v>40.51</v>
      </c>
      <c r="D1237" s="111"/>
      <c r="E1237" s="74">
        <v>34.659999999999997</v>
      </c>
      <c r="F1237" s="74">
        <v>41.09</v>
      </c>
      <c r="G1237" s="74">
        <v>387.2</v>
      </c>
      <c r="H1237" s="74">
        <v>35.4</v>
      </c>
      <c r="I1237" s="74">
        <v>34.08</v>
      </c>
      <c r="J1237" s="74">
        <v>105.7</v>
      </c>
      <c r="K1237" s="74">
        <v>28.65</v>
      </c>
      <c r="L1237" s="74">
        <v>26.7</v>
      </c>
      <c r="M1237" s="111"/>
      <c r="N1237" s="74">
        <v>31.4</v>
      </c>
      <c r="O1237" s="74">
        <v>27.15</v>
      </c>
      <c r="P1237" s="74">
        <v>0</v>
      </c>
    </row>
    <row r="1238" spans="1:16">
      <c r="A1238" s="78">
        <v>0.69648148148126898</v>
      </c>
      <c r="B1238" s="74">
        <v>28580</v>
      </c>
      <c r="C1238" s="74">
        <v>40.409999999999997</v>
      </c>
      <c r="D1238" s="111"/>
      <c r="E1238" s="74">
        <v>34.659999999999997</v>
      </c>
      <c r="F1238" s="74">
        <v>41.52</v>
      </c>
      <c r="G1238" s="74">
        <v>387.6</v>
      </c>
      <c r="H1238" s="74">
        <v>35.49</v>
      </c>
      <c r="I1238" s="74">
        <v>34.11</v>
      </c>
      <c r="J1238" s="74">
        <v>105.25</v>
      </c>
      <c r="K1238" s="74">
        <v>28.6</v>
      </c>
      <c r="L1238" s="74">
        <v>26.7</v>
      </c>
      <c r="M1238" s="111"/>
      <c r="N1238" s="74">
        <v>31.4</v>
      </c>
      <c r="O1238" s="74">
        <v>27.05</v>
      </c>
      <c r="P1238" s="74">
        <v>0</v>
      </c>
    </row>
    <row r="1239" spans="1:16">
      <c r="A1239" s="78">
        <v>0.69659722222200904</v>
      </c>
      <c r="B1239" s="74">
        <v>28590</v>
      </c>
      <c r="C1239" s="74">
        <v>40.33</v>
      </c>
      <c r="D1239" s="111"/>
      <c r="E1239" s="74">
        <v>34.65</v>
      </c>
      <c r="F1239" s="74">
        <v>41.34</v>
      </c>
      <c r="G1239" s="74">
        <v>389.1</v>
      </c>
      <c r="H1239" s="74">
        <v>35.56</v>
      </c>
      <c r="I1239" s="74">
        <v>34.14</v>
      </c>
      <c r="J1239" s="74">
        <v>105</v>
      </c>
      <c r="K1239" s="74">
        <v>28.6</v>
      </c>
      <c r="L1239" s="74">
        <v>26.7</v>
      </c>
      <c r="M1239" s="111"/>
      <c r="N1239" s="74">
        <v>31.3</v>
      </c>
      <c r="O1239" s="74">
        <v>27.1</v>
      </c>
      <c r="P1239" s="74">
        <v>0</v>
      </c>
    </row>
    <row r="1240" spans="1:16">
      <c r="A1240" s="78">
        <v>0.69671296296274998</v>
      </c>
      <c r="B1240" s="74">
        <v>28600</v>
      </c>
      <c r="C1240" s="74">
        <v>40.409999999999997</v>
      </c>
      <c r="D1240" s="111"/>
      <c r="E1240" s="74">
        <v>34.659999999999997</v>
      </c>
      <c r="F1240" s="74">
        <v>41.33</v>
      </c>
      <c r="G1240" s="74">
        <v>388.9</v>
      </c>
      <c r="H1240" s="74">
        <v>35.61</v>
      </c>
      <c r="I1240" s="74">
        <v>34.119999999999997</v>
      </c>
      <c r="J1240" s="74">
        <v>105.75</v>
      </c>
      <c r="K1240" s="74">
        <v>28.6</v>
      </c>
      <c r="L1240" s="74">
        <v>26.7</v>
      </c>
      <c r="M1240" s="111"/>
      <c r="N1240" s="74">
        <v>31.55</v>
      </c>
      <c r="O1240" s="74">
        <v>27.05</v>
      </c>
      <c r="P1240" s="74">
        <v>0</v>
      </c>
    </row>
    <row r="1241" spans="1:16">
      <c r="A1241" s="78">
        <v>0.69682870370349004</v>
      </c>
      <c r="B1241" s="74">
        <v>28610</v>
      </c>
      <c r="C1241" s="74">
        <v>40.39</v>
      </c>
      <c r="D1241" s="111"/>
      <c r="E1241" s="74">
        <v>34.65</v>
      </c>
      <c r="F1241" s="74">
        <v>41.35</v>
      </c>
      <c r="G1241" s="74">
        <v>388</v>
      </c>
      <c r="H1241" s="74">
        <v>35.659999999999997</v>
      </c>
      <c r="I1241" s="74">
        <v>34.119999999999997</v>
      </c>
      <c r="J1241" s="74">
        <v>105.4</v>
      </c>
      <c r="K1241" s="74">
        <v>28.65</v>
      </c>
      <c r="L1241" s="74">
        <v>26.75</v>
      </c>
      <c r="M1241" s="111"/>
      <c r="N1241" s="74">
        <v>31.45</v>
      </c>
      <c r="O1241" s="74">
        <v>27.2</v>
      </c>
      <c r="P1241" s="74">
        <v>0</v>
      </c>
    </row>
    <row r="1242" spans="1:16">
      <c r="A1242" s="78">
        <v>0.69694444444423098</v>
      </c>
      <c r="B1242" s="74">
        <v>28620</v>
      </c>
      <c r="C1242" s="74">
        <v>40.43</v>
      </c>
      <c r="D1242" s="111"/>
      <c r="E1242" s="74">
        <v>34.65</v>
      </c>
      <c r="F1242" s="74">
        <v>41.45</v>
      </c>
      <c r="G1242" s="74">
        <v>387.4</v>
      </c>
      <c r="H1242" s="74">
        <v>35.72</v>
      </c>
      <c r="I1242" s="74">
        <v>34.119999999999997</v>
      </c>
      <c r="J1242" s="74">
        <v>106.2</v>
      </c>
      <c r="K1242" s="74">
        <v>28.75</v>
      </c>
      <c r="L1242" s="74">
        <v>26.75</v>
      </c>
      <c r="M1242" s="111"/>
      <c r="N1242" s="74">
        <v>31.55</v>
      </c>
      <c r="O1242" s="74">
        <v>27.15</v>
      </c>
      <c r="P1242" s="74">
        <v>0</v>
      </c>
    </row>
    <row r="1243" spans="1:16">
      <c r="A1243" s="78">
        <v>0.69706018518497204</v>
      </c>
      <c r="B1243" s="74">
        <v>28630</v>
      </c>
      <c r="C1243" s="74">
        <v>40.520000000000003</v>
      </c>
      <c r="D1243" s="111"/>
      <c r="E1243" s="74">
        <v>34.65</v>
      </c>
      <c r="F1243" s="74">
        <v>41.62</v>
      </c>
      <c r="G1243" s="74">
        <v>387.4</v>
      </c>
      <c r="H1243" s="74">
        <v>35.76</v>
      </c>
      <c r="I1243" s="74">
        <v>34.119999999999997</v>
      </c>
      <c r="J1243" s="74">
        <v>105.3</v>
      </c>
      <c r="K1243" s="74">
        <v>28.7</v>
      </c>
      <c r="L1243" s="74">
        <v>26.75</v>
      </c>
      <c r="M1243" s="111"/>
      <c r="N1243" s="74">
        <v>31.4</v>
      </c>
      <c r="O1243" s="74">
        <v>27</v>
      </c>
      <c r="P1243" s="74">
        <v>0</v>
      </c>
    </row>
    <row r="1244" spans="1:16">
      <c r="A1244" s="78">
        <v>0.69717592592571198</v>
      </c>
      <c r="B1244" s="74">
        <v>28640</v>
      </c>
      <c r="C1244" s="74">
        <v>40.46</v>
      </c>
      <c r="D1244" s="111"/>
      <c r="E1244" s="74">
        <v>34.659999999999997</v>
      </c>
      <c r="F1244" s="74">
        <v>41.62</v>
      </c>
      <c r="G1244" s="74">
        <v>387.2</v>
      </c>
      <c r="H1244" s="74">
        <v>35.83</v>
      </c>
      <c r="I1244" s="74">
        <v>34.15</v>
      </c>
      <c r="J1244" s="74">
        <v>105.85</v>
      </c>
      <c r="K1244" s="74">
        <v>28.75</v>
      </c>
      <c r="L1244" s="74">
        <v>26.75</v>
      </c>
      <c r="M1244" s="111"/>
      <c r="N1244" s="74">
        <v>31.55</v>
      </c>
      <c r="O1244" s="74">
        <v>26.95</v>
      </c>
      <c r="P1244" s="74">
        <v>0</v>
      </c>
    </row>
    <row r="1245" spans="1:16">
      <c r="A1245" s="78">
        <v>0.69729166666645304</v>
      </c>
      <c r="B1245" s="74">
        <v>28650</v>
      </c>
      <c r="C1245" s="74">
        <v>40.49</v>
      </c>
      <c r="D1245" s="111"/>
      <c r="E1245" s="74">
        <v>34.65</v>
      </c>
      <c r="F1245" s="74">
        <v>41.72</v>
      </c>
      <c r="G1245" s="74">
        <v>388.5</v>
      </c>
      <c r="H1245" s="74">
        <v>35.9</v>
      </c>
      <c r="I1245" s="74">
        <v>34.119999999999997</v>
      </c>
      <c r="J1245" s="74">
        <v>104.8</v>
      </c>
      <c r="K1245" s="74">
        <v>28.75</v>
      </c>
      <c r="L1245" s="74">
        <v>26.75</v>
      </c>
      <c r="M1245" s="111"/>
      <c r="N1245" s="74">
        <v>31.5</v>
      </c>
      <c r="O1245" s="74">
        <v>27.1</v>
      </c>
      <c r="P1245" s="74">
        <v>0</v>
      </c>
    </row>
    <row r="1246" spans="1:16">
      <c r="A1246" s="78">
        <v>0.69740740740719498</v>
      </c>
      <c r="B1246" s="74">
        <v>28660</v>
      </c>
      <c r="C1246" s="74">
        <v>40.39</v>
      </c>
      <c r="D1246" s="111"/>
      <c r="E1246" s="74">
        <v>34.64</v>
      </c>
      <c r="F1246" s="74">
        <v>41.7</v>
      </c>
      <c r="G1246" s="74">
        <v>387.6</v>
      </c>
      <c r="H1246" s="74">
        <v>35.92</v>
      </c>
      <c r="I1246" s="74">
        <v>34.119999999999997</v>
      </c>
      <c r="J1246" s="74">
        <v>103.95</v>
      </c>
      <c r="K1246" s="74">
        <v>28.85</v>
      </c>
      <c r="L1246" s="74">
        <v>26.75</v>
      </c>
      <c r="M1246" s="111"/>
      <c r="N1246" s="74">
        <v>31.5</v>
      </c>
      <c r="O1246" s="74">
        <v>27.2</v>
      </c>
      <c r="P1246" s="74">
        <v>0</v>
      </c>
    </row>
    <row r="1247" spans="1:16">
      <c r="A1247" s="78">
        <v>0.69752314814793404</v>
      </c>
      <c r="B1247" s="74">
        <v>28670</v>
      </c>
      <c r="C1247" s="74">
        <v>40.32</v>
      </c>
      <c r="D1247" s="111"/>
      <c r="E1247" s="74">
        <v>34.630000000000003</v>
      </c>
      <c r="F1247" s="74">
        <v>42</v>
      </c>
      <c r="G1247" s="74">
        <v>386.7</v>
      </c>
      <c r="H1247" s="74">
        <v>35.93</v>
      </c>
      <c r="I1247" s="74">
        <v>34.1</v>
      </c>
      <c r="J1247" s="74">
        <v>105.65</v>
      </c>
      <c r="K1247" s="74">
        <v>28.9</v>
      </c>
      <c r="L1247" s="74">
        <v>26.75</v>
      </c>
      <c r="M1247" s="111"/>
      <c r="N1247" s="74">
        <v>31.55</v>
      </c>
      <c r="O1247" s="74">
        <v>27.25</v>
      </c>
      <c r="P1247" s="74">
        <v>0</v>
      </c>
    </row>
    <row r="1248" spans="1:16">
      <c r="A1248" s="78">
        <v>0.69763888888867598</v>
      </c>
      <c r="B1248" s="74">
        <v>28680</v>
      </c>
      <c r="C1248" s="74">
        <v>40.32</v>
      </c>
      <c r="D1248" s="111"/>
      <c r="E1248" s="74">
        <v>34.619999999999997</v>
      </c>
      <c r="F1248" s="74">
        <v>41.61</v>
      </c>
      <c r="G1248" s="74">
        <v>387.7</v>
      </c>
      <c r="H1248" s="74">
        <v>35.99</v>
      </c>
      <c r="I1248" s="74">
        <v>34.1</v>
      </c>
      <c r="J1248" s="74">
        <v>105.25</v>
      </c>
      <c r="K1248" s="74">
        <v>28.95</v>
      </c>
      <c r="L1248" s="74">
        <v>26.75</v>
      </c>
      <c r="M1248" s="111"/>
      <c r="N1248" s="74">
        <v>31.55</v>
      </c>
      <c r="O1248" s="74">
        <v>27.25</v>
      </c>
      <c r="P1248" s="74">
        <v>0</v>
      </c>
    </row>
    <row r="1249" spans="1:16">
      <c r="A1249" s="78">
        <v>0.69775462962941603</v>
      </c>
      <c r="B1249" s="74">
        <v>28690</v>
      </c>
      <c r="C1249" s="74">
        <v>40.39</v>
      </c>
      <c r="D1249" s="111"/>
      <c r="E1249" s="74">
        <v>34.61</v>
      </c>
      <c r="F1249" s="74">
        <v>41.79</v>
      </c>
      <c r="G1249" s="74">
        <v>387.2</v>
      </c>
      <c r="H1249" s="74">
        <v>36</v>
      </c>
      <c r="I1249" s="74">
        <v>34.08</v>
      </c>
      <c r="J1249" s="74">
        <v>106</v>
      </c>
      <c r="K1249" s="74">
        <v>28.95</v>
      </c>
      <c r="L1249" s="74">
        <v>26.75</v>
      </c>
      <c r="M1249" s="111"/>
      <c r="N1249" s="74">
        <v>31.55</v>
      </c>
      <c r="O1249" s="74">
        <v>27.2</v>
      </c>
      <c r="P1249" s="74">
        <v>0</v>
      </c>
    </row>
    <row r="1250" spans="1:16">
      <c r="A1250" s="78">
        <v>0.69787037037015698</v>
      </c>
      <c r="B1250" s="74">
        <v>28700</v>
      </c>
      <c r="C1250" s="74">
        <v>40.369999999999997</v>
      </c>
      <c r="D1250" s="111"/>
      <c r="E1250" s="74">
        <v>34.61</v>
      </c>
      <c r="F1250" s="74">
        <v>41.68</v>
      </c>
      <c r="G1250" s="74">
        <v>386.9</v>
      </c>
      <c r="H1250" s="74">
        <v>36.049999999999997</v>
      </c>
      <c r="I1250" s="74">
        <v>34.03</v>
      </c>
      <c r="J1250" s="74">
        <v>105.85</v>
      </c>
      <c r="K1250" s="74">
        <v>28.95</v>
      </c>
      <c r="L1250" s="74">
        <v>26.75</v>
      </c>
      <c r="M1250" s="111"/>
      <c r="N1250" s="74">
        <v>31.65</v>
      </c>
      <c r="O1250" s="74">
        <v>27.25</v>
      </c>
      <c r="P1250" s="74">
        <v>0</v>
      </c>
    </row>
    <row r="1251" spans="1:16">
      <c r="A1251" s="78">
        <v>0.69798611111089703</v>
      </c>
      <c r="B1251" s="74">
        <v>28710</v>
      </c>
      <c r="C1251" s="74">
        <v>40.44</v>
      </c>
      <c r="D1251" s="111"/>
      <c r="E1251" s="74">
        <v>34.61</v>
      </c>
      <c r="F1251" s="74">
        <v>41.99</v>
      </c>
      <c r="G1251" s="74">
        <v>388.1</v>
      </c>
      <c r="H1251" s="74">
        <v>36.04</v>
      </c>
      <c r="I1251" s="74">
        <v>34.07</v>
      </c>
      <c r="J1251" s="74">
        <v>105.55</v>
      </c>
      <c r="K1251" s="74">
        <v>28.9</v>
      </c>
      <c r="L1251" s="74">
        <v>26.75</v>
      </c>
      <c r="M1251" s="111"/>
      <c r="N1251" s="74">
        <v>31.6</v>
      </c>
      <c r="O1251" s="74">
        <v>27.1</v>
      </c>
      <c r="P1251" s="74">
        <v>0</v>
      </c>
    </row>
    <row r="1252" spans="1:16">
      <c r="A1252" s="78">
        <v>0.69810185185163798</v>
      </c>
      <c r="B1252" s="74">
        <v>28720</v>
      </c>
      <c r="C1252" s="74">
        <v>40.409999999999997</v>
      </c>
      <c r="D1252" s="111"/>
      <c r="E1252" s="74">
        <v>34.61</v>
      </c>
      <c r="F1252" s="74">
        <v>41.8</v>
      </c>
      <c r="G1252" s="74">
        <v>388.4</v>
      </c>
      <c r="H1252" s="74">
        <v>36.06</v>
      </c>
      <c r="I1252" s="74">
        <v>34</v>
      </c>
      <c r="J1252" s="74">
        <v>104.25</v>
      </c>
      <c r="K1252" s="74">
        <v>28.85</v>
      </c>
      <c r="L1252" s="74">
        <v>26.75</v>
      </c>
      <c r="M1252" s="111"/>
      <c r="N1252" s="74">
        <v>31.55</v>
      </c>
      <c r="O1252" s="74">
        <v>27.1</v>
      </c>
      <c r="P1252" s="74">
        <v>0</v>
      </c>
    </row>
    <row r="1253" spans="1:16">
      <c r="A1253" s="78">
        <v>0.69821759259237803</v>
      </c>
      <c r="B1253" s="74">
        <v>28730</v>
      </c>
      <c r="C1253" s="74">
        <v>40.33</v>
      </c>
      <c r="D1253" s="111"/>
      <c r="E1253" s="74">
        <v>34.61</v>
      </c>
      <c r="F1253" s="74">
        <v>41.72</v>
      </c>
      <c r="G1253" s="74">
        <v>388</v>
      </c>
      <c r="H1253" s="74">
        <v>36.11</v>
      </c>
      <c r="I1253" s="74">
        <v>34.01</v>
      </c>
      <c r="J1253" s="74">
        <v>104.9</v>
      </c>
      <c r="K1253" s="74">
        <v>28.9</v>
      </c>
      <c r="L1253" s="74">
        <v>26.75</v>
      </c>
      <c r="M1253" s="111"/>
      <c r="N1253" s="74">
        <v>31.65</v>
      </c>
      <c r="O1253" s="74">
        <v>27.1</v>
      </c>
      <c r="P1253" s="74">
        <v>0</v>
      </c>
    </row>
    <row r="1254" spans="1:16">
      <c r="A1254" s="78">
        <v>0.69833333333311898</v>
      </c>
      <c r="B1254" s="74">
        <v>28740</v>
      </c>
      <c r="C1254" s="74">
        <v>40.479999999999997</v>
      </c>
      <c r="D1254" s="111"/>
      <c r="E1254" s="74">
        <v>34.61</v>
      </c>
      <c r="F1254" s="74">
        <v>42</v>
      </c>
      <c r="G1254" s="74">
        <v>388.7</v>
      </c>
      <c r="H1254" s="74">
        <v>36.119999999999997</v>
      </c>
      <c r="I1254" s="74">
        <v>34.020000000000003</v>
      </c>
      <c r="J1254" s="74">
        <v>104.15</v>
      </c>
      <c r="K1254" s="74">
        <v>28.9</v>
      </c>
      <c r="L1254" s="74">
        <v>26.75</v>
      </c>
      <c r="M1254" s="111"/>
      <c r="N1254" s="74">
        <v>31.6</v>
      </c>
      <c r="O1254" s="74">
        <v>27.35</v>
      </c>
      <c r="P1254" s="74">
        <v>0</v>
      </c>
    </row>
    <row r="1255" spans="1:16">
      <c r="A1255" s="78">
        <v>0.69844907407386003</v>
      </c>
      <c r="B1255" s="74">
        <v>28750</v>
      </c>
      <c r="C1255" s="74">
        <v>40.409999999999997</v>
      </c>
      <c r="D1255" s="111"/>
      <c r="E1255" s="74">
        <v>34.619999999999997</v>
      </c>
      <c r="F1255" s="74">
        <v>41.85</v>
      </c>
      <c r="G1255" s="74">
        <v>388.5</v>
      </c>
      <c r="H1255" s="74">
        <v>36.15</v>
      </c>
      <c r="I1255" s="74">
        <v>34.020000000000003</v>
      </c>
      <c r="J1255" s="74">
        <v>105.45</v>
      </c>
      <c r="K1255" s="74">
        <v>29</v>
      </c>
      <c r="L1255" s="74">
        <v>26.75</v>
      </c>
      <c r="M1255" s="111"/>
      <c r="N1255" s="74">
        <v>31.7</v>
      </c>
      <c r="O1255" s="74">
        <v>27.1</v>
      </c>
      <c r="P1255" s="74">
        <v>0</v>
      </c>
    </row>
    <row r="1256" spans="1:16">
      <c r="A1256" s="78">
        <v>0.69856481481459998</v>
      </c>
      <c r="B1256" s="74">
        <v>28760</v>
      </c>
      <c r="C1256" s="74">
        <v>40.46</v>
      </c>
      <c r="D1256" s="111"/>
      <c r="E1256" s="74">
        <v>34.6</v>
      </c>
      <c r="F1256" s="74">
        <v>41.99</v>
      </c>
      <c r="G1256" s="74">
        <v>388.4</v>
      </c>
      <c r="H1256" s="74">
        <v>36.159999999999997</v>
      </c>
      <c r="I1256" s="74">
        <v>34.020000000000003</v>
      </c>
      <c r="J1256" s="74">
        <v>105.7</v>
      </c>
      <c r="K1256" s="74">
        <v>28.95</v>
      </c>
      <c r="L1256" s="74">
        <v>26.75</v>
      </c>
      <c r="M1256" s="111"/>
      <c r="N1256" s="74">
        <v>31.65</v>
      </c>
      <c r="O1256" s="74">
        <v>27.35</v>
      </c>
      <c r="P1256" s="74">
        <v>0</v>
      </c>
    </row>
    <row r="1257" spans="1:16">
      <c r="A1257" s="78">
        <v>0.69868055555534103</v>
      </c>
      <c r="B1257" s="74">
        <v>28770</v>
      </c>
      <c r="C1257" s="74">
        <v>40.42</v>
      </c>
      <c r="D1257" s="111"/>
      <c r="E1257" s="74">
        <v>34.61</v>
      </c>
      <c r="F1257" s="74">
        <v>41.91</v>
      </c>
      <c r="G1257" s="74">
        <v>389</v>
      </c>
      <c r="H1257" s="74">
        <v>36.18</v>
      </c>
      <c r="I1257" s="74">
        <v>33.99</v>
      </c>
      <c r="J1257" s="74">
        <v>104.9</v>
      </c>
      <c r="K1257" s="74">
        <v>29.05</v>
      </c>
      <c r="L1257" s="74">
        <v>26.75</v>
      </c>
      <c r="M1257" s="111"/>
      <c r="N1257" s="74">
        <v>31.65</v>
      </c>
      <c r="O1257" s="74">
        <v>27.3</v>
      </c>
      <c r="P1257" s="74">
        <v>0</v>
      </c>
    </row>
    <row r="1258" spans="1:16">
      <c r="A1258" s="78">
        <v>0.69879629629608297</v>
      </c>
      <c r="B1258" s="74">
        <v>28780</v>
      </c>
      <c r="C1258" s="74">
        <v>40.25</v>
      </c>
      <c r="D1258" s="111"/>
      <c r="E1258" s="74">
        <v>34.61</v>
      </c>
      <c r="F1258" s="74">
        <v>42.12</v>
      </c>
      <c r="G1258" s="74">
        <v>388.6</v>
      </c>
      <c r="H1258" s="74">
        <v>36.22</v>
      </c>
      <c r="I1258" s="74">
        <v>34</v>
      </c>
      <c r="J1258" s="74">
        <v>105.15</v>
      </c>
      <c r="K1258" s="74">
        <v>29</v>
      </c>
      <c r="L1258" s="74">
        <v>26.75</v>
      </c>
      <c r="M1258" s="111"/>
      <c r="N1258" s="74">
        <v>31.6</v>
      </c>
      <c r="O1258" s="74">
        <v>27</v>
      </c>
      <c r="P1258" s="74">
        <v>0</v>
      </c>
    </row>
    <row r="1259" spans="1:16">
      <c r="A1259" s="78">
        <v>0.69891203703682203</v>
      </c>
      <c r="B1259" s="74">
        <v>28790</v>
      </c>
      <c r="C1259" s="74">
        <v>40.36</v>
      </c>
      <c r="D1259" s="111"/>
      <c r="E1259" s="74">
        <v>34.6</v>
      </c>
      <c r="F1259" s="74">
        <v>42.21</v>
      </c>
      <c r="G1259" s="74">
        <v>389.1</v>
      </c>
      <c r="H1259" s="74">
        <v>35.99</v>
      </c>
      <c r="I1259" s="74">
        <v>34</v>
      </c>
      <c r="J1259" s="74">
        <v>104.55</v>
      </c>
      <c r="K1259" s="74">
        <v>28.7</v>
      </c>
      <c r="L1259" s="74">
        <v>26.75</v>
      </c>
      <c r="M1259" s="111"/>
      <c r="N1259" s="74">
        <v>30.6</v>
      </c>
      <c r="O1259" s="74">
        <v>26.85</v>
      </c>
      <c r="P1259" s="74">
        <v>0</v>
      </c>
    </row>
    <row r="1260" spans="1:16">
      <c r="A1260" s="78">
        <v>0.69902777777756397</v>
      </c>
      <c r="B1260" s="74">
        <v>28800</v>
      </c>
      <c r="C1260" s="74">
        <v>40.369999999999997</v>
      </c>
      <c r="D1260" s="111"/>
      <c r="E1260" s="74">
        <v>34.590000000000003</v>
      </c>
      <c r="F1260" s="74">
        <v>42.16</v>
      </c>
      <c r="G1260" s="74">
        <v>388.5</v>
      </c>
      <c r="H1260" s="74">
        <v>35.700000000000003</v>
      </c>
      <c r="I1260" s="74">
        <v>34.01</v>
      </c>
      <c r="J1260" s="74">
        <v>105.65</v>
      </c>
      <c r="K1260" s="74">
        <v>28.5</v>
      </c>
      <c r="L1260" s="74">
        <v>26.75</v>
      </c>
      <c r="M1260" s="111"/>
      <c r="N1260" s="74">
        <v>31</v>
      </c>
      <c r="O1260" s="74">
        <v>26.75</v>
      </c>
      <c r="P1260" s="74">
        <v>0</v>
      </c>
    </row>
    <row r="1261" spans="1:16">
      <c r="A1261" s="78">
        <v>0.69914351851830403</v>
      </c>
      <c r="B1261" s="74">
        <v>28810</v>
      </c>
      <c r="C1261" s="74">
        <v>40.450000000000003</v>
      </c>
      <c r="D1261" s="111"/>
      <c r="E1261" s="74">
        <v>34.590000000000003</v>
      </c>
      <c r="F1261" s="74">
        <v>42.17</v>
      </c>
      <c r="G1261" s="74">
        <v>387.4</v>
      </c>
      <c r="H1261" s="74">
        <v>35.51</v>
      </c>
      <c r="I1261" s="74">
        <v>34.03</v>
      </c>
      <c r="J1261" s="74">
        <v>105.5</v>
      </c>
      <c r="K1261" s="74">
        <v>28.35</v>
      </c>
      <c r="L1261" s="74">
        <v>26.75</v>
      </c>
      <c r="M1261" s="111"/>
      <c r="N1261" s="74">
        <v>31.2</v>
      </c>
      <c r="O1261" s="74">
        <v>26.65</v>
      </c>
      <c r="P1261" s="74">
        <v>0</v>
      </c>
    </row>
    <row r="1262" spans="1:16">
      <c r="A1262" s="78">
        <v>0.69925925925904497</v>
      </c>
      <c r="B1262" s="74">
        <v>28820</v>
      </c>
      <c r="C1262" s="74">
        <v>40.479999999999997</v>
      </c>
      <c r="D1262" s="111"/>
      <c r="E1262" s="74">
        <v>34.6</v>
      </c>
      <c r="F1262" s="74">
        <v>42</v>
      </c>
      <c r="G1262" s="74">
        <v>387.2</v>
      </c>
      <c r="H1262" s="74">
        <v>35.4</v>
      </c>
      <c r="I1262" s="74">
        <v>34.03</v>
      </c>
      <c r="J1262" s="74">
        <v>104.35</v>
      </c>
      <c r="K1262" s="74">
        <v>28.15</v>
      </c>
      <c r="L1262" s="74">
        <v>26.7</v>
      </c>
      <c r="M1262" s="111"/>
      <c r="N1262" s="74">
        <v>30.8</v>
      </c>
      <c r="O1262" s="74">
        <v>26.5</v>
      </c>
      <c r="P1262" s="74">
        <v>0</v>
      </c>
    </row>
    <row r="1263" spans="1:16">
      <c r="A1263" s="78">
        <v>0.69937499999978503</v>
      </c>
      <c r="B1263" s="74">
        <v>28830</v>
      </c>
      <c r="C1263" s="74">
        <v>40.11</v>
      </c>
      <c r="D1263" s="111"/>
      <c r="E1263" s="74">
        <v>34.590000000000003</v>
      </c>
      <c r="F1263" s="74">
        <v>41.76</v>
      </c>
      <c r="G1263" s="74">
        <v>388.6</v>
      </c>
      <c r="H1263" s="74">
        <v>35.4</v>
      </c>
      <c r="I1263" s="74">
        <v>34.020000000000003</v>
      </c>
      <c r="J1263" s="74">
        <v>102.2</v>
      </c>
      <c r="K1263" s="74">
        <v>27.95</v>
      </c>
      <c r="L1263" s="74">
        <v>26.75</v>
      </c>
      <c r="M1263" s="111"/>
      <c r="N1263" s="74">
        <v>30.75</v>
      </c>
      <c r="O1263" s="74">
        <v>26.45</v>
      </c>
      <c r="P1263" s="74">
        <v>0</v>
      </c>
    </row>
    <row r="1264" spans="1:16">
      <c r="A1264" s="78">
        <v>0.69949074074052597</v>
      </c>
      <c r="B1264" s="74">
        <v>28840</v>
      </c>
      <c r="C1264" s="74">
        <v>39.200000000000003</v>
      </c>
      <c r="D1264" s="111"/>
      <c r="E1264" s="74">
        <v>34.58</v>
      </c>
      <c r="F1264" s="74">
        <v>41.82</v>
      </c>
      <c r="G1264" s="74">
        <v>387</v>
      </c>
      <c r="H1264" s="74">
        <v>35.5</v>
      </c>
      <c r="I1264" s="74">
        <v>34</v>
      </c>
      <c r="J1264" s="74">
        <v>101.3</v>
      </c>
      <c r="K1264" s="74">
        <v>27.8</v>
      </c>
      <c r="L1264" s="74">
        <v>26.75</v>
      </c>
      <c r="M1264" s="111"/>
      <c r="N1264" s="74">
        <v>30.8</v>
      </c>
      <c r="O1264" s="74">
        <v>26.5</v>
      </c>
      <c r="P1264" s="74">
        <v>0</v>
      </c>
    </row>
    <row r="1265" spans="1:16">
      <c r="A1265" s="78">
        <v>0.69960648148126603</v>
      </c>
      <c r="B1265" s="74">
        <v>28850</v>
      </c>
      <c r="C1265" s="74">
        <v>38.840000000000003</v>
      </c>
      <c r="D1265" s="111"/>
      <c r="E1265" s="74">
        <v>34.590000000000003</v>
      </c>
      <c r="F1265" s="74">
        <v>41.9</v>
      </c>
      <c r="G1265" s="74">
        <v>387.3</v>
      </c>
      <c r="H1265" s="74">
        <v>35.46</v>
      </c>
      <c r="I1265" s="74">
        <v>33.99</v>
      </c>
      <c r="J1265" s="74">
        <v>102.85</v>
      </c>
      <c r="K1265" s="74">
        <v>27.7</v>
      </c>
      <c r="L1265" s="74">
        <v>26.75</v>
      </c>
      <c r="M1265" s="111"/>
      <c r="N1265" s="74">
        <v>30.65</v>
      </c>
      <c r="O1265" s="74">
        <v>26.55</v>
      </c>
      <c r="P1265" s="74">
        <v>0</v>
      </c>
    </row>
    <row r="1266" spans="1:16">
      <c r="A1266" s="78">
        <v>0.69972222222200697</v>
      </c>
      <c r="B1266" s="74">
        <v>28860</v>
      </c>
      <c r="C1266" s="74">
        <v>39</v>
      </c>
      <c r="D1266" s="111"/>
      <c r="E1266" s="74">
        <v>34.590000000000003</v>
      </c>
      <c r="F1266" s="74">
        <v>41.56</v>
      </c>
      <c r="G1266" s="74">
        <v>388.4</v>
      </c>
      <c r="H1266" s="74">
        <v>35.44</v>
      </c>
      <c r="I1266" s="74">
        <v>34.04</v>
      </c>
      <c r="J1266" s="74">
        <v>102</v>
      </c>
      <c r="K1266" s="74">
        <v>27.65</v>
      </c>
      <c r="L1266" s="74">
        <v>26.75</v>
      </c>
      <c r="M1266" s="111"/>
      <c r="N1266" s="74">
        <v>30.9</v>
      </c>
      <c r="O1266" s="74">
        <v>26.55</v>
      </c>
      <c r="P1266" s="74">
        <v>0</v>
      </c>
    </row>
    <row r="1267" spans="1:16">
      <c r="A1267" s="78">
        <v>0.69983796296274803</v>
      </c>
      <c r="B1267" s="74">
        <v>28870</v>
      </c>
      <c r="C1267" s="74">
        <v>39.1</v>
      </c>
      <c r="D1267" s="111"/>
      <c r="E1267" s="74">
        <v>34.590000000000003</v>
      </c>
      <c r="F1267" s="74">
        <v>41.78</v>
      </c>
      <c r="G1267" s="74">
        <v>387.7</v>
      </c>
      <c r="H1267" s="74">
        <v>35.450000000000003</v>
      </c>
      <c r="I1267" s="74">
        <v>34.03</v>
      </c>
      <c r="J1267" s="74">
        <v>103.35</v>
      </c>
      <c r="K1267" s="74">
        <v>27.55</v>
      </c>
      <c r="L1267" s="74">
        <v>26.75</v>
      </c>
      <c r="M1267" s="111"/>
      <c r="N1267" s="74">
        <v>31</v>
      </c>
      <c r="O1267" s="74">
        <v>26.55</v>
      </c>
      <c r="P1267" s="74">
        <v>0</v>
      </c>
    </row>
    <row r="1268" spans="1:16">
      <c r="A1268" s="78">
        <v>0.69995370370348797</v>
      </c>
      <c r="B1268" s="74">
        <v>28880</v>
      </c>
      <c r="C1268" s="74">
        <v>39.200000000000003</v>
      </c>
      <c r="D1268" s="111"/>
      <c r="E1268" s="74">
        <v>34.6</v>
      </c>
      <c r="F1268" s="74">
        <v>41.96</v>
      </c>
      <c r="G1268" s="74">
        <v>386.8</v>
      </c>
      <c r="H1268" s="74">
        <v>35.520000000000003</v>
      </c>
      <c r="I1268" s="74">
        <v>34.07</v>
      </c>
      <c r="J1268" s="74">
        <v>101.65</v>
      </c>
      <c r="K1268" s="74">
        <v>27.5</v>
      </c>
      <c r="L1268" s="74">
        <v>26.75</v>
      </c>
      <c r="M1268" s="111"/>
      <c r="N1268" s="74">
        <v>30.85</v>
      </c>
      <c r="O1268" s="74">
        <v>26.55</v>
      </c>
      <c r="P1268" s="74">
        <v>0</v>
      </c>
    </row>
    <row r="1269" spans="1:16">
      <c r="A1269" s="78">
        <v>0.70006944444422903</v>
      </c>
      <c r="B1269" s="74">
        <v>28890</v>
      </c>
      <c r="C1269" s="74">
        <v>39.24</v>
      </c>
      <c r="D1269" s="111"/>
      <c r="E1269" s="74">
        <v>34.6</v>
      </c>
      <c r="F1269" s="74">
        <v>41.94</v>
      </c>
      <c r="G1269" s="74">
        <v>387.5</v>
      </c>
      <c r="H1269" s="74">
        <v>35.5</v>
      </c>
      <c r="I1269" s="74">
        <v>34.07</v>
      </c>
      <c r="J1269" s="74">
        <v>101.65</v>
      </c>
      <c r="K1269" s="74">
        <v>27.45</v>
      </c>
      <c r="L1269" s="74">
        <v>26.75</v>
      </c>
      <c r="M1269" s="111"/>
      <c r="N1269" s="74">
        <v>30.85</v>
      </c>
      <c r="O1269" s="74">
        <v>26.4</v>
      </c>
      <c r="P1269" s="74">
        <v>0</v>
      </c>
    </row>
    <row r="1270" spans="1:16">
      <c r="A1270" s="78">
        <v>0.70018518518497097</v>
      </c>
      <c r="B1270" s="74">
        <v>28900</v>
      </c>
      <c r="C1270" s="74">
        <v>39.26</v>
      </c>
      <c r="D1270" s="111"/>
      <c r="E1270" s="74">
        <v>34.6</v>
      </c>
      <c r="F1270" s="74">
        <v>42</v>
      </c>
      <c r="G1270" s="74">
        <v>386.3</v>
      </c>
      <c r="H1270" s="74">
        <v>35.42</v>
      </c>
      <c r="I1270" s="74">
        <v>34.090000000000003</v>
      </c>
      <c r="J1270" s="74">
        <v>100.95</v>
      </c>
      <c r="K1270" s="74">
        <v>27.55</v>
      </c>
      <c r="L1270" s="74">
        <v>26.75</v>
      </c>
      <c r="M1270" s="111"/>
      <c r="N1270" s="74">
        <v>30.85</v>
      </c>
      <c r="O1270" s="74">
        <v>26.6</v>
      </c>
      <c r="P1270" s="74">
        <v>0</v>
      </c>
    </row>
    <row r="1271" spans="1:16">
      <c r="A1271" s="78">
        <v>0.70030092592571003</v>
      </c>
      <c r="B1271" s="74">
        <v>28910</v>
      </c>
      <c r="C1271" s="74">
        <v>39.270000000000003</v>
      </c>
      <c r="D1271" s="111"/>
      <c r="E1271" s="74">
        <v>34.61</v>
      </c>
      <c r="F1271" s="74">
        <v>42.11</v>
      </c>
      <c r="G1271" s="74">
        <v>386.2</v>
      </c>
      <c r="H1271" s="74">
        <v>35.54</v>
      </c>
      <c r="I1271" s="74">
        <v>34.08</v>
      </c>
      <c r="J1271" s="74">
        <v>101.85</v>
      </c>
      <c r="K1271" s="74">
        <v>27.75</v>
      </c>
      <c r="L1271" s="74">
        <v>26.75</v>
      </c>
      <c r="M1271" s="111"/>
      <c r="N1271" s="74">
        <v>30.7</v>
      </c>
      <c r="O1271" s="74">
        <v>26.7</v>
      </c>
      <c r="P1271" s="74">
        <v>0</v>
      </c>
    </row>
    <row r="1272" spans="1:16">
      <c r="A1272" s="78">
        <v>0.70041666666645197</v>
      </c>
      <c r="B1272" s="74">
        <v>28920</v>
      </c>
      <c r="C1272" s="74">
        <v>39.270000000000003</v>
      </c>
      <c r="D1272" s="111"/>
      <c r="E1272" s="74">
        <v>34.6</v>
      </c>
      <c r="F1272" s="74">
        <v>42</v>
      </c>
      <c r="G1272" s="74">
        <v>387.4</v>
      </c>
      <c r="H1272" s="74">
        <v>35.520000000000003</v>
      </c>
      <c r="I1272" s="74">
        <v>34.07</v>
      </c>
      <c r="J1272" s="74">
        <v>100.75</v>
      </c>
      <c r="K1272" s="74">
        <v>27.65</v>
      </c>
      <c r="L1272" s="74">
        <v>26.75</v>
      </c>
      <c r="M1272" s="111"/>
      <c r="N1272" s="74">
        <v>30.75</v>
      </c>
      <c r="O1272" s="74">
        <v>26.75</v>
      </c>
      <c r="P1272" s="74">
        <v>0</v>
      </c>
    </row>
    <row r="1273" spans="1:16">
      <c r="A1273" s="78">
        <v>0.70053240740719203</v>
      </c>
      <c r="B1273" s="74">
        <v>28930</v>
      </c>
      <c r="C1273" s="74">
        <v>39.25</v>
      </c>
      <c r="D1273" s="111"/>
      <c r="E1273" s="74">
        <v>34.6</v>
      </c>
      <c r="F1273" s="74">
        <v>41.99</v>
      </c>
      <c r="G1273" s="74">
        <v>387.7</v>
      </c>
      <c r="H1273" s="74">
        <v>35.51</v>
      </c>
      <c r="I1273" s="74">
        <v>34.1</v>
      </c>
      <c r="J1273" s="74">
        <v>101.55</v>
      </c>
      <c r="K1273" s="74">
        <v>27.6</v>
      </c>
      <c r="L1273" s="74">
        <v>26.75</v>
      </c>
      <c r="M1273" s="111"/>
      <c r="N1273" s="74">
        <v>30.95</v>
      </c>
      <c r="O1273" s="74">
        <v>26.75</v>
      </c>
      <c r="P1273" s="74">
        <v>0</v>
      </c>
    </row>
    <row r="1274" spans="1:16">
      <c r="A1274" s="78">
        <v>0.70064814814793297</v>
      </c>
      <c r="B1274" s="74">
        <v>28940</v>
      </c>
      <c r="C1274" s="74">
        <v>39.26</v>
      </c>
      <c r="D1274" s="111"/>
      <c r="E1274" s="74">
        <v>34.61</v>
      </c>
      <c r="F1274" s="74">
        <v>41.79</v>
      </c>
      <c r="G1274" s="74">
        <v>387</v>
      </c>
      <c r="H1274" s="74">
        <v>35.69</v>
      </c>
      <c r="I1274" s="74">
        <v>34.090000000000003</v>
      </c>
      <c r="J1274" s="74">
        <v>101.25</v>
      </c>
      <c r="K1274" s="74">
        <v>27.6</v>
      </c>
      <c r="L1274" s="74">
        <v>26.75</v>
      </c>
      <c r="M1274" s="111"/>
      <c r="N1274" s="74">
        <v>30.9</v>
      </c>
      <c r="O1274" s="74">
        <v>26.8</v>
      </c>
      <c r="P1274" s="74">
        <v>0</v>
      </c>
    </row>
    <row r="1275" spans="1:16">
      <c r="A1275" s="78">
        <v>0.70076388888867303</v>
      </c>
      <c r="B1275" s="74">
        <v>28950</v>
      </c>
      <c r="C1275" s="74">
        <v>39.21</v>
      </c>
      <c r="D1275" s="111"/>
      <c r="E1275" s="74">
        <v>34.6</v>
      </c>
      <c r="F1275" s="74">
        <v>41.96</v>
      </c>
      <c r="G1275" s="74">
        <v>387.4</v>
      </c>
      <c r="H1275" s="74">
        <v>35.71</v>
      </c>
      <c r="I1275" s="74">
        <v>34.1</v>
      </c>
      <c r="J1275" s="74">
        <v>100.85</v>
      </c>
      <c r="K1275" s="74">
        <v>27.6</v>
      </c>
      <c r="L1275" s="74">
        <v>26.75</v>
      </c>
      <c r="M1275" s="111"/>
      <c r="N1275" s="74">
        <v>30.65</v>
      </c>
      <c r="O1275" s="74">
        <v>26.95</v>
      </c>
      <c r="P1275" s="74">
        <v>0</v>
      </c>
    </row>
    <row r="1276" spans="1:16">
      <c r="A1276" s="78">
        <v>0.70087962962941397</v>
      </c>
      <c r="B1276" s="74">
        <v>28960</v>
      </c>
      <c r="C1276" s="74">
        <v>39.19</v>
      </c>
      <c r="D1276" s="111"/>
      <c r="E1276" s="74">
        <v>34.6</v>
      </c>
      <c r="F1276" s="74">
        <v>42.26</v>
      </c>
      <c r="G1276" s="74">
        <v>385.9</v>
      </c>
      <c r="H1276" s="74">
        <v>35.590000000000003</v>
      </c>
      <c r="I1276" s="74">
        <v>34.08</v>
      </c>
      <c r="J1276" s="74">
        <v>101.75</v>
      </c>
      <c r="K1276" s="74">
        <v>27.55</v>
      </c>
      <c r="L1276" s="74">
        <v>26.8</v>
      </c>
      <c r="M1276" s="111"/>
      <c r="N1276" s="74">
        <v>30.35</v>
      </c>
      <c r="O1276" s="74">
        <v>27</v>
      </c>
      <c r="P1276" s="74">
        <v>0</v>
      </c>
    </row>
    <row r="1277" spans="1:16">
      <c r="A1277" s="78">
        <v>0.70099537037015403</v>
      </c>
      <c r="B1277" s="74">
        <v>28970</v>
      </c>
      <c r="C1277" s="74">
        <v>39.15</v>
      </c>
      <c r="D1277" s="111"/>
      <c r="E1277" s="74">
        <v>34.590000000000003</v>
      </c>
      <c r="F1277" s="74">
        <v>42.12</v>
      </c>
      <c r="G1277" s="74">
        <v>386.1</v>
      </c>
      <c r="H1277" s="74">
        <v>35.6</v>
      </c>
      <c r="I1277" s="74">
        <v>34.08</v>
      </c>
      <c r="J1277" s="74">
        <v>102.9</v>
      </c>
      <c r="K1277" s="74">
        <v>27.55</v>
      </c>
      <c r="L1277" s="74">
        <v>26.75</v>
      </c>
      <c r="M1277" s="111"/>
      <c r="N1277" s="74">
        <v>30.25</v>
      </c>
      <c r="O1277" s="74">
        <v>26.95</v>
      </c>
      <c r="P1277" s="74">
        <v>0</v>
      </c>
    </row>
    <row r="1278" spans="1:16">
      <c r="A1278" s="78">
        <v>0.70111111111089497</v>
      </c>
      <c r="B1278" s="74">
        <v>28980</v>
      </c>
      <c r="C1278" s="74">
        <v>39.159999999999997</v>
      </c>
      <c r="D1278" s="111"/>
      <c r="E1278" s="74">
        <v>34.6</v>
      </c>
      <c r="F1278" s="74">
        <v>41.96</v>
      </c>
      <c r="G1278" s="74">
        <v>387.2</v>
      </c>
      <c r="H1278" s="74">
        <v>35.6</v>
      </c>
      <c r="I1278" s="74">
        <v>34.049999999999997</v>
      </c>
      <c r="J1278" s="74">
        <v>102</v>
      </c>
      <c r="K1278" s="74">
        <v>27.55</v>
      </c>
      <c r="L1278" s="74">
        <v>26.8</v>
      </c>
      <c r="M1278" s="111"/>
      <c r="N1278" s="74">
        <v>30.95</v>
      </c>
      <c r="O1278" s="74">
        <v>27</v>
      </c>
      <c r="P1278" s="74">
        <v>0</v>
      </c>
    </row>
    <row r="1279" spans="1:16">
      <c r="A1279" s="78">
        <v>0.70122685185163602</v>
      </c>
      <c r="B1279" s="74">
        <v>28990</v>
      </c>
      <c r="C1279" s="74">
        <v>39.090000000000003</v>
      </c>
      <c r="D1279" s="111"/>
      <c r="E1279" s="74">
        <v>34.58</v>
      </c>
      <c r="F1279" s="74">
        <v>42.05</v>
      </c>
      <c r="G1279" s="74">
        <v>386.7</v>
      </c>
      <c r="H1279" s="74">
        <v>35.6</v>
      </c>
      <c r="I1279" s="74">
        <v>34.049999999999997</v>
      </c>
      <c r="J1279" s="74">
        <v>103.3</v>
      </c>
      <c r="K1279" s="74">
        <v>27.55</v>
      </c>
      <c r="L1279" s="74">
        <v>26.8</v>
      </c>
      <c r="M1279" s="111"/>
      <c r="N1279" s="74">
        <v>30.8</v>
      </c>
      <c r="O1279" s="74">
        <v>27</v>
      </c>
      <c r="P1279" s="74">
        <v>0</v>
      </c>
    </row>
    <row r="1280" spans="1:16">
      <c r="A1280" s="78">
        <v>0.70134259259237597</v>
      </c>
      <c r="B1280" s="74">
        <v>29000</v>
      </c>
      <c r="C1280" s="74">
        <v>39.049999999999997</v>
      </c>
      <c r="D1280" s="111"/>
      <c r="E1280" s="74">
        <v>34.58</v>
      </c>
      <c r="F1280" s="74">
        <v>41.74</v>
      </c>
      <c r="G1280" s="74">
        <v>387.7</v>
      </c>
      <c r="H1280" s="74">
        <v>35.57</v>
      </c>
      <c r="I1280" s="74">
        <v>34.020000000000003</v>
      </c>
      <c r="J1280" s="74">
        <v>101.8</v>
      </c>
      <c r="K1280" s="74">
        <v>27.55</v>
      </c>
      <c r="L1280" s="74">
        <v>26.8</v>
      </c>
      <c r="M1280" s="111"/>
      <c r="N1280" s="74">
        <v>30.75</v>
      </c>
      <c r="O1280" s="74">
        <v>26.95</v>
      </c>
      <c r="P1280" s="74">
        <v>0</v>
      </c>
    </row>
    <row r="1281" spans="1:16">
      <c r="A1281" s="78">
        <v>0.70145833333311702</v>
      </c>
      <c r="B1281" s="74">
        <v>29010</v>
      </c>
      <c r="C1281" s="74">
        <v>39.020000000000003</v>
      </c>
      <c r="D1281" s="111"/>
      <c r="E1281" s="74">
        <v>34.590000000000003</v>
      </c>
      <c r="F1281" s="74">
        <v>42.18</v>
      </c>
      <c r="G1281" s="74">
        <v>387.6</v>
      </c>
      <c r="H1281" s="74">
        <v>35.6</v>
      </c>
      <c r="I1281" s="74">
        <v>34.020000000000003</v>
      </c>
      <c r="J1281" s="74">
        <v>103</v>
      </c>
      <c r="K1281" s="74">
        <v>27.55</v>
      </c>
      <c r="L1281" s="74">
        <v>26.8</v>
      </c>
      <c r="M1281" s="111"/>
      <c r="N1281" s="74">
        <v>30.7</v>
      </c>
      <c r="O1281" s="74">
        <v>26.9</v>
      </c>
      <c r="P1281" s="74">
        <v>0</v>
      </c>
    </row>
    <row r="1282" spans="1:16">
      <c r="A1282" s="78">
        <v>0.70157407407385897</v>
      </c>
      <c r="B1282" s="74">
        <v>29020</v>
      </c>
      <c r="C1282" s="74">
        <v>39</v>
      </c>
      <c r="D1282" s="111"/>
      <c r="E1282" s="74">
        <v>34.590000000000003</v>
      </c>
      <c r="F1282" s="74">
        <v>42.03</v>
      </c>
      <c r="G1282" s="74">
        <v>386.6</v>
      </c>
      <c r="H1282" s="74">
        <v>35.58</v>
      </c>
      <c r="I1282" s="74">
        <v>34.020000000000003</v>
      </c>
      <c r="J1282" s="74">
        <v>102.55</v>
      </c>
      <c r="K1282" s="74">
        <v>27.55</v>
      </c>
      <c r="L1282" s="74">
        <v>26.8</v>
      </c>
      <c r="M1282" s="111"/>
      <c r="N1282" s="74">
        <v>30.55</v>
      </c>
      <c r="O1282" s="74">
        <v>27</v>
      </c>
      <c r="P1282" s="74">
        <v>0</v>
      </c>
    </row>
    <row r="1283" spans="1:16">
      <c r="A1283" s="78">
        <v>0.70168981481459802</v>
      </c>
      <c r="B1283" s="74">
        <v>29030</v>
      </c>
      <c r="C1283" s="74">
        <v>39</v>
      </c>
      <c r="D1283" s="111"/>
      <c r="E1283" s="74">
        <v>34.590000000000003</v>
      </c>
      <c r="F1283" s="74">
        <v>41.69</v>
      </c>
      <c r="G1283" s="74">
        <v>386.4</v>
      </c>
      <c r="H1283" s="74">
        <v>35.6</v>
      </c>
      <c r="I1283" s="74">
        <v>34</v>
      </c>
      <c r="J1283" s="74">
        <v>102.15</v>
      </c>
      <c r="K1283" s="74">
        <v>27.5</v>
      </c>
      <c r="L1283" s="74">
        <v>26.8</v>
      </c>
      <c r="M1283" s="111"/>
      <c r="N1283" s="74">
        <v>30.15</v>
      </c>
      <c r="O1283" s="74">
        <v>27.05</v>
      </c>
      <c r="P1283" s="74">
        <v>0</v>
      </c>
    </row>
    <row r="1284" spans="1:16">
      <c r="A1284" s="78">
        <v>0.70180555555533997</v>
      </c>
      <c r="B1284" s="74">
        <v>29040</v>
      </c>
      <c r="C1284" s="74">
        <v>38.94</v>
      </c>
      <c r="D1284" s="111"/>
      <c r="E1284" s="74">
        <v>34.6</v>
      </c>
      <c r="F1284" s="74">
        <v>41.94</v>
      </c>
      <c r="G1284" s="74">
        <v>388.3</v>
      </c>
      <c r="H1284" s="74">
        <v>35.68</v>
      </c>
      <c r="I1284" s="74">
        <v>34.04</v>
      </c>
      <c r="J1284" s="74">
        <v>102.8</v>
      </c>
      <c r="K1284" s="74">
        <v>27.55</v>
      </c>
      <c r="L1284" s="74">
        <v>26.85</v>
      </c>
      <c r="M1284" s="111"/>
      <c r="N1284" s="74">
        <v>30.1</v>
      </c>
      <c r="O1284" s="74">
        <v>26.9</v>
      </c>
      <c r="P1284" s="74">
        <v>0</v>
      </c>
    </row>
    <row r="1285" spans="1:16">
      <c r="A1285" s="78">
        <v>0.70192129629608002</v>
      </c>
      <c r="B1285" s="74">
        <v>29050</v>
      </c>
      <c r="C1285" s="74">
        <v>38.799999999999997</v>
      </c>
      <c r="D1285" s="111"/>
      <c r="E1285" s="74">
        <v>34.590000000000003</v>
      </c>
      <c r="F1285" s="74">
        <v>42.16</v>
      </c>
      <c r="G1285" s="74">
        <v>388.3</v>
      </c>
      <c r="H1285" s="74">
        <v>35.630000000000003</v>
      </c>
      <c r="I1285" s="74">
        <v>34.07</v>
      </c>
      <c r="J1285" s="74">
        <v>103.5</v>
      </c>
      <c r="K1285" s="74">
        <v>27.7</v>
      </c>
      <c r="L1285" s="74">
        <v>26.85</v>
      </c>
      <c r="M1285" s="111"/>
      <c r="N1285" s="74">
        <v>30.45</v>
      </c>
      <c r="O1285" s="74">
        <v>27</v>
      </c>
      <c r="P1285" s="74">
        <v>0</v>
      </c>
    </row>
    <row r="1286" spans="1:16">
      <c r="A1286" s="78">
        <v>0.70203703703682097</v>
      </c>
      <c r="B1286" s="74">
        <v>29060</v>
      </c>
      <c r="C1286" s="74">
        <v>38.840000000000003</v>
      </c>
      <c r="D1286" s="111"/>
      <c r="E1286" s="74">
        <v>34.590000000000003</v>
      </c>
      <c r="F1286" s="74">
        <v>41.81</v>
      </c>
      <c r="G1286" s="74">
        <v>387.2</v>
      </c>
      <c r="H1286" s="74">
        <v>35.630000000000003</v>
      </c>
      <c r="I1286" s="74">
        <v>34.08</v>
      </c>
      <c r="J1286" s="74">
        <v>104.8</v>
      </c>
      <c r="K1286" s="74">
        <v>27.85</v>
      </c>
      <c r="L1286" s="74">
        <v>26.8</v>
      </c>
      <c r="M1286" s="111"/>
      <c r="N1286" s="74">
        <v>30.6</v>
      </c>
      <c r="O1286" s="74">
        <v>26.85</v>
      </c>
      <c r="P1286" s="74">
        <v>0</v>
      </c>
    </row>
    <row r="1287" spans="1:16">
      <c r="A1287" s="78">
        <v>0.70215277777756102</v>
      </c>
      <c r="B1287" s="74">
        <v>29070</v>
      </c>
      <c r="C1287" s="74">
        <v>39.01</v>
      </c>
      <c r="D1287" s="111"/>
      <c r="E1287" s="74">
        <v>34.6</v>
      </c>
      <c r="F1287" s="74">
        <v>42.1</v>
      </c>
      <c r="G1287" s="74">
        <v>387.9</v>
      </c>
      <c r="H1287" s="74">
        <v>35.74</v>
      </c>
      <c r="I1287" s="74">
        <v>34.1</v>
      </c>
      <c r="J1287" s="74">
        <v>105.95</v>
      </c>
      <c r="K1287" s="74">
        <v>27.9</v>
      </c>
      <c r="L1287" s="74">
        <v>26.8</v>
      </c>
      <c r="M1287" s="111"/>
      <c r="N1287" s="74">
        <v>30.35</v>
      </c>
      <c r="O1287" s="74">
        <v>26.9</v>
      </c>
      <c r="P1287" s="74">
        <v>0</v>
      </c>
    </row>
    <row r="1288" spans="1:16">
      <c r="A1288" s="78">
        <v>0.70226851851830197</v>
      </c>
      <c r="B1288" s="74">
        <v>29080</v>
      </c>
      <c r="C1288" s="74">
        <v>38.99</v>
      </c>
      <c r="D1288" s="111"/>
      <c r="E1288" s="74">
        <v>34.6</v>
      </c>
      <c r="F1288" s="74">
        <v>41.81</v>
      </c>
      <c r="G1288" s="74">
        <v>387.6</v>
      </c>
      <c r="H1288" s="74">
        <v>35.68</v>
      </c>
      <c r="I1288" s="74">
        <v>34.090000000000003</v>
      </c>
      <c r="J1288" s="74">
        <v>105.4</v>
      </c>
      <c r="K1288" s="74">
        <v>28.05</v>
      </c>
      <c r="L1288" s="74">
        <v>26.8</v>
      </c>
      <c r="M1288" s="111"/>
      <c r="N1288" s="74">
        <v>30.35</v>
      </c>
      <c r="O1288" s="74">
        <v>26.85</v>
      </c>
      <c r="P1288" s="74">
        <v>0</v>
      </c>
    </row>
    <row r="1289" spans="1:16">
      <c r="A1289" s="78">
        <v>0.70238425925904202</v>
      </c>
      <c r="B1289" s="74">
        <v>29090</v>
      </c>
      <c r="C1289" s="74">
        <v>39.090000000000003</v>
      </c>
      <c r="D1289" s="111"/>
      <c r="E1289" s="74">
        <v>34.6</v>
      </c>
      <c r="F1289" s="74">
        <v>42.03</v>
      </c>
      <c r="G1289" s="74">
        <v>387.1</v>
      </c>
      <c r="H1289" s="74">
        <v>35.65</v>
      </c>
      <c r="I1289" s="74">
        <v>34.1</v>
      </c>
      <c r="J1289" s="74">
        <v>105.1</v>
      </c>
      <c r="K1289" s="74">
        <v>28.05</v>
      </c>
      <c r="L1289" s="74">
        <v>26.85</v>
      </c>
      <c r="M1289" s="111"/>
      <c r="N1289" s="74">
        <v>30.25</v>
      </c>
      <c r="O1289" s="74">
        <v>27</v>
      </c>
      <c r="P1289" s="74">
        <v>0</v>
      </c>
    </row>
    <row r="1290" spans="1:16">
      <c r="A1290" s="78">
        <v>0.70249999999978296</v>
      </c>
      <c r="B1290" s="74">
        <v>29100</v>
      </c>
      <c r="C1290" s="74">
        <v>39.14</v>
      </c>
      <c r="D1290" s="111"/>
      <c r="E1290" s="74">
        <v>34.6</v>
      </c>
      <c r="F1290" s="74">
        <v>42.37</v>
      </c>
      <c r="G1290" s="74">
        <v>388</v>
      </c>
      <c r="H1290" s="74">
        <v>35.64</v>
      </c>
      <c r="I1290" s="74">
        <v>34.11</v>
      </c>
      <c r="J1290" s="74">
        <v>104</v>
      </c>
      <c r="K1290" s="74">
        <v>28.1</v>
      </c>
      <c r="L1290" s="74">
        <v>26.8</v>
      </c>
      <c r="M1290" s="111"/>
      <c r="N1290" s="74">
        <v>30.45</v>
      </c>
      <c r="O1290" s="74">
        <v>27.05</v>
      </c>
      <c r="P1290" s="74">
        <v>0</v>
      </c>
    </row>
    <row r="1291" spans="1:16">
      <c r="A1291" s="78">
        <v>0.70261574074052402</v>
      </c>
      <c r="B1291" s="74">
        <v>29110</v>
      </c>
      <c r="C1291" s="74">
        <v>39.200000000000003</v>
      </c>
      <c r="D1291" s="111"/>
      <c r="E1291" s="74">
        <v>34.6</v>
      </c>
      <c r="F1291" s="74">
        <v>42.45</v>
      </c>
      <c r="G1291" s="74">
        <v>387.9</v>
      </c>
      <c r="H1291" s="74">
        <v>35.65</v>
      </c>
      <c r="I1291" s="74">
        <v>34.119999999999997</v>
      </c>
      <c r="J1291" s="74">
        <v>105.1</v>
      </c>
      <c r="K1291" s="74">
        <v>28.1</v>
      </c>
      <c r="L1291" s="74">
        <v>26.8</v>
      </c>
      <c r="M1291" s="111"/>
      <c r="N1291" s="74">
        <v>30.25</v>
      </c>
      <c r="O1291" s="74">
        <v>27</v>
      </c>
      <c r="P1291" s="74">
        <v>0</v>
      </c>
    </row>
    <row r="1292" spans="1:16">
      <c r="A1292" s="78">
        <v>0.70273148148126396</v>
      </c>
      <c r="B1292" s="74">
        <v>29120</v>
      </c>
      <c r="C1292" s="74">
        <v>39.18</v>
      </c>
      <c r="D1292" s="111"/>
      <c r="E1292" s="74">
        <v>34.6</v>
      </c>
      <c r="F1292" s="74">
        <v>42.32</v>
      </c>
      <c r="G1292" s="74">
        <v>386.2</v>
      </c>
      <c r="H1292" s="74">
        <v>35.69</v>
      </c>
      <c r="I1292" s="74">
        <v>34.08</v>
      </c>
      <c r="J1292" s="74">
        <v>105.4</v>
      </c>
      <c r="K1292" s="74">
        <v>28.2</v>
      </c>
      <c r="L1292" s="74">
        <v>26.85</v>
      </c>
      <c r="M1292" s="111"/>
      <c r="N1292" s="74">
        <v>30.3</v>
      </c>
      <c r="O1292" s="74">
        <v>26.85</v>
      </c>
      <c r="P1292" s="74">
        <v>0</v>
      </c>
    </row>
    <row r="1293" spans="1:16">
      <c r="A1293" s="78">
        <v>0.70284722222200502</v>
      </c>
      <c r="B1293" s="74">
        <v>29130</v>
      </c>
      <c r="C1293" s="74">
        <v>39.33</v>
      </c>
      <c r="D1293" s="111"/>
      <c r="E1293" s="74">
        <v>34.590000000000003</v>
      </c>
      <c r="F1293" s="74">
        <v>42.32</v>
      </c>
      <c r="G1293" s="74">
        <v>386</v>
      </c>
      <c r="H1293" s="74">
        <v>35.69</v>
      </c>
      <c r="I1293" s="74">
        <v>34.090000000000003</v>
      </c>
      <c r="J1293" s="74">
        <v>104.8</v>
      </c>
      <c r="K1293" s="74">
        <v>28.15</v>
      </c>
      <c r="L1293" s="74">
        <v>26.8</v>
      </c>
      <c r="M1293" s="111"/>
      <c r="N1293" s="74">
        <v>30.5</v>
      </c>
      <c r="O1293" s="74">
        <v>26.85</v>
      </c>
      <c r="P1293" s="74">
        <v>0</v>
      </c>
    </row>
    <row r="1294" spans="1:16">
      <c r="A1294" s="78">
        <v>0.70296296296274696</v>
      </c>
      <c r="B1294" s="74">
        <v>29140</v>
      </c>
      <c r="C1294" s="74">
        <v>39.21</v>
      </c>
      <c r="D1294" s="111"/>
      <c r="E1294" s="74">
        <v>34.590000000000003</v>
      </c>
      <c r="F1294" s="74">
        <v>42.68</v>
      </c>
      <c r="G1294" s="74">
        <v>385.7</v>
      </c>
      <c r="H1294" s="74">
        <v>35.68</v>
      </c>
      <c r="I1294" s="74">
        <v>34.1</v>
      </c>
      <c r="J1294" s="74">
        <v>104.2</v>
      </c>
      <c r="K1294" s="74">
        <v>28.25</v>
      </c>
      <c r="L1294" s="74">
        <v>26.8</v>
      </c>
      <c r="M1294" s="111"/>
      <c r="N1294" s="74">
        <v>30.65</v>
      </c>
      <c r="O1294" s="74">
        <v>26.85</v>
      </c>
      <c r="P1294" s="74">
        <v>0</v>
      </c>
    </row>
    <row r="1295" spans="1:16">
      <c r="A1295" s="78">
        <v>0.70307870370348602</v>
      </c>
      <c r="B1295" s="74">
        <v>29150</v>
      </c>
      <c r="C1295" s="74">
        <v>39.340000000000003</v>
      </c>
      <c r="D1295" s="111"/>
      <c r="E1295" s="74">
        <v>34.58</v>
      </c>
      <c r="F1295" s="74">
        <v>42.6</v>
      </c>
      <c r="G1295" s="74">
        <v>384.8</v>
      </c>
      <c r="H1295" s="74">
        <v>35.79</v>
      </c>
      <c r="I1295" s="74">
        <v>34.1</v>
      </c>
      <c r="J1295" s="74">
        <v>104.35</v>
      </c>
      <c r="K1295" s="74">
        <v>28.3</v>
      </c>
      <c r="L1295" s="74">
        <v>26.8</v>
      </c>
      <c r="M1295" s="111"/>
      <c r="N1295" s="74">
        <v>30.6</v>
      </c>
      <c r="O1295" s="74">
        <v>26.8</v>
      </c>
      <c r="P1295" s="74">
        <v>0</v>
      </c>
    </row>
    <row r="1296" spans="1:16">
      <c r="A1296" s="78">
        <v>0.70319444444422796</v>
      </c>
      <c r="B1296" s="74">
        <v>29160</v>
      </c>
      <c r="C1296" s="74">
        <v>39.31</v>
      </c>
      <c r="D1296" s="111"/>
      <c r="E1296" s="74">
        <v>34.58</v>
      </c>
      <c r="F1296" s="74">
        <v>42.34</v>
      </c>
      <c r="G1296" s="74">
        <v>385.9</v>
      </c>
      <c r="H1296" s="74">
        <v>35.69</v>
      </c>
      <c r="I1296" s="74">
        <v>34.119999999999997</v>
      </c>
      <c r="J1296" s="74">
        <v>104.45</v>
      </c>
      <c r="K1296" s="74">
        <v>28.25</v>
      </c>
      <c r="L1296" s="74">
        <v>26.85</v>
      </c>
      <c r="M1296" s="111"/>
      <c r="N1296" s="74">
        <v>30.9</v>
      </c>
      <c r="O1296" s="74">
        <v>26.9</v>
      </c>
      <c r="P1296" s="74">
        <v>0</v>
      </c>
    </row>
    <row r="1297" spans="1:16">
      <c r="A1297" s="78">
        <v>0.70331018518496802</v>
      </c>
      <c r="B1297" s="74">
        <v>29170</v>
      </c>
      <c r="C1297" s="74">
        <v>39.26</v>
      </c>
      <c r="D1297" s="111"/>
      <c r="E1297" s="74">
        <v>34.590000000000003</v>
      </c>
      <c r="F1297" s="74">
        <v>42.25</v>
      </c>
      <c r="G1297" s="74">
        <v>387.1</v>
      </c>
      <c r="H1297" s="74">
        <v>35.67</v>
      </c>
      <c r="I1297" s="74">
        <v>34.130000000000003</v>
      </c>
      <c r="J1297" s="74">
        <v>104.75</v>
      </c>
      <c r="K1297" s="74">
        <v>28.3</v>
      </c>
      <c r="L1297" s="74">
        <v>26.85</v>
      </c>
      <c r="M1297" s="111"/>
      <c r="N1297" s="74">
        <v>30.65</v>
      </c>
      <c r="O1297" s="74">
        <v>26.95</v>
      </c>
      <c r="P1297" s="74">
        <v>0</v>
      </c>
    </row>
    <row r="1298" spans="1:16">
      <c r="A1298" s="78">
        <v>0.70342592592570896</v>
      </c>
      <c r="B1298" s="74">
        <v>29180</v>
      </c>
      <c r="C1298" s="74">
        <v>39.35</v>
      </c>
      <c r="D1298" s="111"/>
      <c r="E1298" s="74">
        <v>34.6</v>
      </c>
      <c r="F1298" s="74">
        <v>42.41</v>
      </c>
      <c r="G1298" s="74">
        <v>386.5</v>
      </c>
      <c r="H1298" s="74">
        <v>35.6</v>
      </c>
      <c r="I1298" s="74">
        <v>34.14</v>
      </c>
      <c r="J1298" s="74">
        <v>104.6</v>
      </c>
      <c r="K1298" s="74">
        <v>28.35</v>
      </c>
      <c r="L1298" s="74">
        <v>26.85</v>
      </c>
      <c r="M1298" s="111"/>
      <c r="N1298" s="74">
        <v>30.8</v>
      </c>
      <c r="O1298" s="74">
        <v>26.75</v>
      </c>
      <c r="P1298" s="74">
        <v>0</v>
      </c>
    </row>
    <row r="1299" spans="1:16">
      <c r="A1299" s="78">
        <v>0.70354166666644902</v>
      </c>
      <c r="B1299" s="74">
        <v>29190</v>
      </c>
      <c r="C1299" s="74">
        <v>39.32</v>
      </c>
      <c r="D1299" s="111"/>
      <c r="E1299" s="74">
        <v>34.590000000000003</v>
      </c>
      <c r="F1299" s="74">
        <v>42.47</v>
      </c>
      <c r="G1299" s="74">
        <v>387.6</v>
      </c>
      <c r="H1299" s="74">
        <v>35.630000000000003</v>
      </c>
      <c r="I1299" s="74">
        <v>34.14</v>
      </c>
      <c r="J1299" s="74">
        <v>105.35</v>
      </c>
      <c r="K1299" s="74">
        <v>28.3</v>
      </c>
      <c r="L1299" s="74">
        <v>26.8</v>
      </c>
      <c r="M1299" s="111"/>
      <c r="N1299" s="74">
        <v>30.25</v>
      </c>
      <c r="O1299" s="74">
        <v>26.85</v>
      </c>
      <c r="P1299" s="74">
        <v>0</v>
      </c>
    </row>
    <row r="1300" spans="1:16">
      <c r="A1300" s="78">
        <v>0.70365740740719096</v>
      </c>
      <c r="B1300" s="74">
        <v>29200</v>
      </c>
      <c r="C1300" s="74">
        <v>39.450000000000003</v>
      </c>
      <c r="D1300" s="111"/>
      <c r="E1300" s="74">
        <v>34.6</v>
      </c>
      <c r="F1300" s="74">
        <v>42.42</v>
      </c>
      <c r="G1300" s="74">
        <v>386.7</v>
      </c>
      <c r="H1300" s="74">
        <v>35.68</v>
      </c>
      <c r="I1300" s="74">
        <v>34.14</v>
      </c>
      <c r="J1300" s="74">
        <v>104.85</v>
      </c>
      <c r="K1300" s="74">
        <v>28.3</v>
      </c>
      <c r="L1300" s="74">
        <v>26.85</v>
      </c>
      <c r="M1300" s="111"/>
      <c r="N1300" s="74">
        <v>30.7</v>
      </c>
      <c r="O1300" s="74">
        <v>26.75</v>
      </c>
      <c r="P1300" s="74">
        <v>0</v>
      </c>
    </row>
    <row r="1301" spans="1:16">
      <c r="A1301" s="78">
        <v>0.70377314814793102</v>
      </c>
      <c r="B1301" s="74">
        <v>29210</v>
      </c>
      <c r="C1301" s="74">
        <v>39.5</v>
      </c>
      <c r="D1301" s="111"/>
      <c r="E1301" s="74">
        <v>34.6</v>
      </c>
      <c r="F1301" s="74">
        <v>42.64</v>
      </c>
      <c r="G1301" s="74">
        <v>387.2</v>
      </c>
      <c r="H1301" s="74">
        <v>35.74</v>
      </c>
      <c r="I1301" s="74">
        <v>34.15</v>
      </c>
      <c r="J1301" s="74">
        <v>104.85</v>
      </c>
      <c r="K1301" s="74">
        <v>28.3</v>
      </c>
      <c r="L1301" s="74">
        <v>26.85</v>
      </c>
      <c r="M1301" s="111"/>
      <c r="N1301" s="74">
        <v>30.9</v>
      </c>
      <c r="O1301" s="74">
        <v>26.85</v>
      </c>
      <c r="P1301" s="74">
        <v>0</v>
      </c>
    </row>
    <row r="1302" spans="1:16">
      <c r="A1302" s="78">
        <v>0.70388888888867196</v>
      </c>
      <c r="B1302" s="74">
        <v>29220</v>
      </c>
      <c r="C1302" s="74">
        <v>39.479999999999997</v>
      </c>
      <c r="D1302" s="111"/>
      <c r="E1302" s="74">
        <v>34.6</v>
      </c>
      <c r="F1302" s="74">
        <v>42.52</v>
      </c>
      <c r="G1302" s="74">
        <v>386.2</v>
      </c>
      <c r="H1302" s="74">
        <v>35.75</v>
      </c>
      <c r="I1302" s="74">
        <v>34.159999999999997</v>
      </c>
      <c r="J1302" s="74">
        <v>103.25</v>
      </c>
      <c r="K1302" s="74">
        <v>28.35</v>
      </c>
      <c r="L1302" s="74">
        <v>26.8</v>
      </c>
      <c r="M1302" s="111"/>
      <c r="N1302" s="74">
        <v>30.85</v>
      </c>
      <c r="O1302" s="74">
        <v>26.75</v>
      </c>
      <c r="P1302" s="74">
        <v>0</v>
      </c>
    </row>
    <row r="1303" spans="1:16">
      <c r="A1303" s="78">
        <v>0.70400462962941202</v>
      </c>
      <c r="B1303" s="74">
        <v>29230</v>
      </c>
      <c r="C1303" s="74">
        <v>39.49</v>
      </c>
      <c r="D1303" s="111"/>
      <c r="E1303" s="74">
        <v>34.6</v>
      </c>
      <c r="F1303" s="74">
        <v>42.6</v>
      </c>
      <c r="G1303" s="74">
        <v>384.4</v>
      </c>
      <c r="H1303" s="74">
        <v>35.85</v>
      </c>
      <c r="I1303" s="74">
        <v>34.18</v>
      </c>
      <c r="J1303" s="74">
        <v>103.45</v>
      </c>
      <c r="K1303" s="74">
        <v>28.4</v>
      </c>
      <c r="L1303" s="74">
        <v>26.8</v>
      </c>
      <c r="M1303" s="111"/>
      <c r="N1303" s="74">
        <v>30.75</v>
      </c>
      <c r="O1303" s="74">
        <v>26.75</v>
      </c>
      <c r="P1303" s="74">
        <v>0</v>
      </c>
    </row>
    <row r="1304" spans="1:16">
      <c r="A1304" s="78">
        <v>0.70412037037015296</v>
      </c>
      <c r="B1304" s="74">
        <v>29240</v>
      </c>
      <c r="C1304" s="74">
        <v>39.450000000000003</v>
      </c>
      <c r="D1304" s="111"/>
      <c r="E1304" s="74">
        <v>34.6</v>
      </c>
      <c r="F1304" s="74">
        <v>42.56</v>
      </c>
      <c r="G1304" s="74">
        <v>385.1</v>
      </c>
      <c r="H1304" s="74">
        <v>35.82</v>
      </c>
      <c r="I1304" s="74">
        <v>34.18</v>
      </c>
      <c r="J1304" s="74">
        <v>103.35</v>
      </c>
      <c r="K1304" s="74">
        <v>28.35</v>
      </c>
      <c r="L1304" s="74">
        <v>26.85</v>
      </c>
      <c r="M1304" s="111"/>
      <c r="N1304" s="74">
        <v>30.85</v>
      </c>
      <c r="O1304" s="74">
        <v>26.8</v>
      </c>
      <c r="P1304" s="74">
        <v>0</v>
      </c>
    </row>
    <row r="1305" spans="1:16">
      <c r="A1305" s="78">
        <v>0.70423611111089301</v>
      </c>
      <c r="B1305" s="74">
        <v>29250</v>
      </c>
      <c r="C1305" s="74">
        <v>39.409999999999997</v>
      </c>
      <c r="D1305" s="111"/>
      <c r="E1305" s="74">
        <v>34.6</v>
      </c>
      <c r="F1305" s="74">
        <v>42.44</v>
      </c>
      <c r="G1305" s="74">
        <v>385.8</v>
      </c>
      <c r="H1305" s="74">
        <v>35.83</v>
      </c>
      <c r="I1305" s="74">
        <v>34.14</v>
      </c>
      <c r="J1305" s="74">
        <v>103.95</v>
      </c>
      <c r="K1305" s="74">
        <v>28.35</v>
      </c>
      <c r="L1305" s="74">
        <v>26.85</v>
      </c>
      <c r="M1305" s="111"/>
      <c r="N1305" s="74">
        <v>30.65</v>
      </c>
      <c r="O1305" s="74">
        <v>26.75</v>
      </c>
      <c r="P1305" s="74">
        <v>0</v>
      </c>
    </row>
    <row r="1306" spans="1:16">
      <c r="A1306" s="78">
        <v>0.70435185185163496</v>
      </c>
      <c r="B1306" s="74">
        <v>29260</v>
      </c>
      <c r="C1306" s="74">
        <v>39.479999999999997</v>
      </c>
      <c r="D1306" s="111"/>
      <c r="E1306" s="74">
        <v>34.61</v>
      </c>
      <c r="F1306" s="74">
        <v>42.13</v>
      </c>
      <c r="G1306" s="74">
        <v>387.7</v>
      </c>
      <c r="H1306" s="74">
        <v>35.840000000000003</v>
      </c>
      <c r="I1306" s="74">
        <v>34.15</v>
      </c>
      <c r="J1306" s="74">
        <v>104.35</v>
      </c>
      <c r="K1306" s="74">
        <v>28.3</v>
      </c>
      <c r="L1306" s="74">
        <v>26.85</v>
      </c>
      <c r="M1306" s="111"/>
      <c r="N1306" s="74">
        <v>30.4</v>
      </c>
      <c r="O1306" s="74">
        <v>26.9</v>
      </c>
      <c r="P1306" s="74">
        <v>0</v>
      </c>
    </row>
    <row r="1307" spans="1:16">
      <c r="A1307" s="78">
        <v>0.70446759259237401</v>
      </c>
      <c r="B1307" s="74">
        <v>29270</v>
      </c>
      <c r="C1307" s="74">
        <v>39.65</v>
      </c>
      <c r="D1307" s="111"/>
      <c r="E1307" s="74">
        <v>34.6</v>
      </c>
      <c r="F1307" s="74">
        <v>42.29</v>
      </c>
      <c r="G1307" s="74">
        <v>384.6</v>
      </c>
      <c r="H1307" s="74">
        <v>35.94</v>
      </c>
      <c r="I1307" s="74">
        <v>34.159999999999997</v>
      </c>
      <c r="J1307" s="74">
        <v>105.2</v>
      </c>
      <c r="K1307" s="74">
        <v>28.3</v>
      </c>
      <c r="L1307" s="74">
        <v>26.85</v>
      </c>
      <c r="M1307" s="111"/>
      <c r="N1307" s="74">
        <v>30.75</v>
      </c>
      <c r="O1307" s="74">
        <v>26.75</v>
      </c>
      <c r="P1307" s="74">
        <v>0</v>
      </c>
    </row>
    <row r="1308" spans="1:16">
      <c r="A1308" s="78">
        <v>0.70458333333311596</v>
      </c>
      <c r="B1308" s="74">
        <v>29280</v>
      </c>
      <c r="C1308" s="74">
        <v>39.630000000000003</v>
      </c>
      <c r="D1308" s="111"/>
      <c r="E1308" s="74">
        <v>34.6</v>
      </c>
      <c r="F1308" s="74">
        <v>42.27</v>
      </c>
      <c r="G1308" s="74">
        <v>384.6</v>
      </c>
      <c r="H1308" s="74">
        <v>35.89</v>
      </c>
      <c r="I1308" s="74">
        <v>34.119999999999997</v>
      </c>
      <c r="J1308" s="74">
        <v>103.95</v>
      </c>
      <c r="K1308" s="74">
        <v>28.35</v>
      </c>
      <c r="L1308" s="74">
        <v>26.85</v>
      </c>
      <c r="M1308" s="111"/>
      <c r="N1308" s="74">
        <v>30.55</v>
      </c>
      <c r="O1308" s="74">
        <v>26.9</v>
      </c>
      <c r="P1308" s="74">
        <v>0</v>
      </c>
    </row>
    <row r="1309" spans="1:16">
      <c r="A1309" s="78">
        <v>0.70469907407385701</v>
      </c>
      <c r="B1309" s="74">
        <v>29290</v>
      </c>
      <c r="C1309" s="74">
        <v>39.770000000000003</v>
      </c>
      <c r="D1309" s="111"/>
      <c r="E1309" s="74">
        <v>34.6</v>
      </c>
      <c r="F1309" s="74">
        <v>42.29</v>
      </c>
      <c r="G1309" s="74">
        <v>385.8</v>
      </c>
      <c r="H1309" s="74">
        <v>35.92</v>
      </c>
      <c r="I1309" s="74">
        <v>34.1</v>
      </c>
      <c r="J1309" s="74">
        <v>104.85</v>
      </c>
      <c r="K1309" s="74">
        <v>28.35</v>
      </c>
      <c r="L1309" s="74">
        <v>26.85</v>
      </c>
      <c r="M1309" s="111"/>
      <c r="N1309" s="74">
        <v>30.7</v>
      </c>
      <c r="O1309" s="74">
        <v>26.9</v>
      </c>
      <c r="P1309" s="74">
        <v>0</v>
      </c>
    </row>
    <row r="1310" spans="1:16">
      <c r="A1310" s="78">
        <v>0.70481481481459696</v>
      </c>
      <c r="B1310" s="74">
        <v>29300</v>
      </c>
      <c r="C1310" s="74">
        <v>39.67</v>
      </c>
      <c r="D1310" s="111"/>
      <c r="E1310" s="74">
        <v>34.6</v>
      </c>
      <c r="F1310" s="74">
        <v>42.26</v>
      </c>
      <c r="G1310" s="74">
        <v>387.3</v>
      </c>
      <c r="H1310" s="74">
        <v>35.83</v>
      </c>
      <c r="I1310" s="74">
        <v>34.130000000000003</v>
      </c>
      <c r="J1310" s="74">
        <v>104.55</v>
      </c>
      <c r="K1310" s="74">
        <v>28.35</v>
      </c>
      <c r="L1310" s="74">
        <v>26.85</v>
      </c>
      <c r="M1310" s="111"/>
      <c r="N1310" s="74">
        <v>30.9</v>
      </c>
      <c r="O1310" s="74">
        <v>26.8</v>
      </c>
      <c r="P1310" s="74">
        <v>0</v>
      </c>
    </row>
    <row r="1311" spans="1:16">
      <c r="A1311" s="78">
        <v>0.70493055555533801</v>
      </c>
      <c r="B1311" s="74">
        <v>29310</v>
      </c>
      <c r="C1311" s="74">
        <v>39.78</v>
      </c>
      <c r="D1311" s="111"/>
      <c r="E1311" s="74">
        <v>34.590000000000003</v>
      </c>
      <c r="F1311" s="74">
        <v>42.2</v>
      </c>
      <c r="G1311" s="74">
        <v>388.7</v>
      </c>
      <c r="H1311" s="74">
        <v>35.86</v>
      </c>
      <c r="I1311" s="74">
        <v>34.14</v>
      </c>
      <c r="J1311" s="74">
        <v>104.5</v>
      </c>
      <c r="K1311" s="74">
        <v>28.35</v>
      </c>
      <c r="L1311" s="74">
        <v>26.85</v>
      </c>
      <c r="M1311" s="111"/>
      <c r="N1311" s="74">
        <v>30.55</v>
      </c>
      <c r="O1311" s="74">
        <v>26.95</v>
      </c>
      <c r="P1311" s="74">
        <v>0</v>
      </c>
    </row>
    <row r="1312" spans="1:16">
      <c r="A1312" s="78">
        <v>0.70504629629607896</v>
      </c>
      <c r="B1312" s="74">
        <v>29320</v>
      </c>
      <c r="C1312" s="74">
        <v>39.74</v>
      </c>
      <c r="D1312" s="111"/>
      <c r="E1312" s="74">
        <v>34.6</v>
      </c>
      <c r="F1312" s="74">
        <v>42.11</v>
      </c>
      <c r="G1312" s="74">
        <v>388</v>
      </c>
      <c r="H1312" s="74">
        <v>35.92</v>
      </c>
      <c r="I1312" s="74">
        <v>34.1</v>
      </c>
      <c r="J1312" s="74">
        <v>104.85</v>
      </c>
      <c r="K1312" s="74">
        <v>28.3</v>
      </c>
      <c r="L1312" s="74">
        <v>26.85</v>
      </c>
      <c r="M1312" s="111"/>
      <c r="N1312" s="74">
        <v>30.8</v>
      </c>
      <c r="O1312" s="74">
        <v>27</v>
      </c>
      <c r="P1312" s="74">
        <v>0</v>
      </c>
    </row>
    <row r="1313" spans="1:16">
      <c r="A1313" s="78">
        <v>0.70516203703681901</v>
      </c>
      <c r="B1313" s="74">
        <v>29330</v>
      </c>
      <c r="C1313" s="74">
        <v>39.799999999999997</v>
      </c>
      <c r="D1313" s="111"/>
      <c r="E1313" s="74">
        <v>34.6</v>
      </c>
      <c r="F1313" s="74">
        <v>42.32</v>
      </c>
      <c r="G1313" s="74">
        <v>388.6</v>
      </c>
      <c r="H1313" s="74">
        <v>35.880000000000003</v>
      </c>
      <c r="I1313" s="74">
        <v>34.090000000000003</v>
      </c>
      <c r="J1313" s="74">
        <v>104.55</v>
      </c>
      <c r="K1313" s="74">
        <v>28.35</v>
      </c>
      <c r="L1313" s="74">
        <v>26.85</v>
      </c>
      <c r="M1313" s="111"/>
      <c r="N1313" s="74">
        <v>30.4</v>
      </c>
      <c r="O1313" s="74">
        <v>26.95</v>
      </c>
      <c r="P1313" s="74">
        <v>0</v>
      </c>
    </row>
    <row r="1314" spans="1:16">
      <c r="A1314" s="78">
        <v>0.70527777777755996</v>
      </c>
      <c r="B1314" s="74">
        <v>29340</v>
      </c>
      <c r="C1314" s="74">
        <v>39.69</v>
      </c>
      <c r="D1314" s="111"/>
      <c r="E1314" s="74">
        <v>34.590000000000003</v>
      </c>
      <c r="F1314" s="74">
        <v>42.4</v>
      </c>
      <c r="G1314" s="74">
        <v>387</v>
      </c>
      <c r="H1314" s="74">
        <v>35.909999999999997</v>
      </c>
      <c r="I1314" s="74">
        <v>34.11</v>
      </c>
      <c r="J1314" s="74">
        <v>104.75</v>
      </c>
      <c r="K1314" s="74">
        <v>28.4</v>
      </c>
      <c r="L1314" s="74">
        <v>26.85</v>
      </c>
      <c r="M1314" s="111"/>
      <c r="N1314" s="74">
        <v>30.7</v>
      </c>
      <c r="O1314" s="74">
        <v>27</v>
      </c>
      <c r="P1314" s="74">
        <v>0</v>
      </c>
    </row>
    <row r="1315" spans="1:16">
      <c r="A1315" s="78">
        <v>0.70539351851830001</v>
      </c>
      <c r="B1315" s="74">
        <v>29350</v>
      </c>
      <c r="C1315" s="74">
        <v>39.79</v>
      </c>
      <c r="D1315" s="111"/>
      <c r="E1315" s="74">
        <v>34.6</v>
      </c>
      <c r="F1315" s="74">
        <v>42.24</v>
      </c>
      <c r="G1315" s="74">
        <v>385.1</v>
      </c>
      <c r="H1315" s="74">
        <v>35.909999999999997</v>
      </c>
      <c r="I1315" s="74">
        <v>34.119999999999997</v>
      </c>
      <c r="J1315" s="74">
        <v>104.95</v>
      </c>
      <c r="K1315" s="74">
        <v>28.35</v>
      </c>
      <c r="L1315" s="74">
        <v>26.9</v>
      </c>
      <c r="M1315" s="111"/>
      <c r="N1315" s="74">
        <v>30.1</v>
      </c>
      <c r="O1315" s="74">
        <v>26.8</v>
      </c>
      <c r="P1315" s="74">
        <v>0</v>
      </c>
    </row>
    <row r="1316" spans="1:16">
      <c r="A1316" s="78">
        <v>0.70550925925904096</v>
      </c>
      <c r="B1316" s="74">
        <v>29360</v>
      </c>
      <c r="C1316" s="74">
        <v>39.72</v>
      </c>
      <c r="D1316" s="111"/>
      <c r="E1316" s="74">
        <v>34.6</v>
      </c>
      <c r="F1316" s="74">
        <v>42.04</v>
      </c>
      <c r="G1316" s="74">
        <v>384.4</v>
      </c>
      <c r="H1316" s="74">
        <v>35.9</v>
      </c>
      <c r="I1316" s="74">
        <v>34.119999999999997</v>
      </c>
      <c r="J1316" s="74">
        <v>104.95</v>
      </c>
      <c r="K1316" s="74">
        <v>28.3</v>
      </c>
      <c r="L1316" s="74">
        <v>26.85</v>
      </c>
      <c r="M1316" s="111"/>
      <c r="N1316" s="74">
        <v>30.25</v>
      </c>
      <c r="O1316" s="74">
        <v>26.95</v>
      </c>
      <c r="P1316" s="74">
        <v>0</v>
      </c>
    </row>
    <row r="1317" spans="1:16">
      <c r="A1317" s="78">
        <v>0.70562499999978101</v>
      </c>
      <c r="B1317" s="74">
        <v>29370</v>
      </c>
      <c r="C1317" s="74">
        <v>39.909999999999997</v>
      </c>
      <c r="D1317" s="111"/>
      <c r="E1317" s="74">
        <v>34.6</v>
      </c>
      <c r="F1317" s="74">
        <v>42.48</v>
      </c>
      <c r="G1317" s="74">
        <v>386.7</v>
      </c>
      <c r="H1317" s="74">
        <v>35.799999999999997</v>
      </c>
      <c r="I1317" s="74">
        <v>34.14</v>
      </c>
      <c r="J1317" s="74">
        <v>105.2</v>
      </c>
      <c r="K1317" s="74">
        <v>28.3</v>
      </c>
      <c r="L1317" s="74">
        <v>26.9</v>
      </c>
      <c r="M1317" s="111"/>
      <c r="N1317" s="74">
        <v>30.25</v>
      </c>
      <c r="O1317" s="74">
        <v>26.85</v>
      </c>
      <c r="P1317" s="74">
        <v>0</v>
      </c>
    </row>
    <row r="1318" spans="1:16">
      <c r="A1318" s="78">
        <v>0.70574074074052295</v>
      </c>
      <c r="B1318" s="74">
        <v>29380</v>
      </c>
      <c r="C1318" s="74">
        <v>39.799999999999997</v>
      </c>
      <c r="D1318" s="111"/>
      <c r="E1318" s="74">
        <v>34.6</v>
      </c>
      <c r="F1318" s="74">
        <v>42.26</v>
      </c>
      <c r="G1318" s="74">
        <v>387.2</v>
      </c>
      <c r="H1318" s="74">
        <v>35.75</v>
      </c>
      <c r="I1318" s="74">
        <v>34.1</v>
      </c>
      <c r="J1318" s="74">
        <v>105.25</v>
      </c>
      <c r="K1318" s="74">
        <v>28.3</v>
      </c>
      <c r="L1318" s="74">
        <v>26.85</v>
      </c>
      <c r="M1318" s="111"/>
      <c r="N1318" s="74">
        <v>30.3</v>
      </c>
      <c r="O1318" s="74">
        <v>26.8</v>
      </c>
      <c r="P1318" s="74">
        <v>0</v>
      </c>
    </row>
    <row r="1319" spans="1:16">
      <c r="A1319" s="78">
        <v>0.70585648148126201</v>
      </c>
      <c r="B1319" s="74">
        <v>29390</v>
      </c>
      <c r="C1319" s="74">
        <v>40.06</v>
      </c>
      <c r="D1319" s="111"/>
      <c r="E1319" s="74">
        <v>34.6</v>
      </c>
      <c r="F1319" s="74">
        <v>42.37</v>
      </c>
      <c r="G1319" s="74">
        <v>385.7</v>
      </c>
      <c r="H1319" s="74">
        <v>35.75</v>
      </c>
      <c r="I1319" s="74">
        <v>34.08</v>
      </c>
      <c r="J1319" s="74">
        <v>104.4</v>
      </c>
      <c r="K1319" s="74">
        <v>28.2</v>
      </c>
      <c r="L1319" s="74">
        <v>26.85</v>
      </c>
      <c r="M1319" s="111"/>
      <c r="N1319" s="74">
        <v>30.7</v>
      </c>
      <c r="O1319" s="74">
        <v>26.5</v>
      </c>
      <c r="P1319" s="74">
        <v>0</v>
      </c>
    </row>
    <row r="1320" spans="1:16">
      <c r="A1320" s="78">
        <v>0.70597222222200395</v>
      </c>
      <c r="B1320" s="74">
        <v>29400</v>
      </c>
      <c r="C1320" s="74">
        <v>39.93</v>
      </c>
      <c r="D1320" s="111"/>
      <c r="E1320" s="74">
        <v>34.6</v>
      </c>
      <c r="F1320" s="74">
        <v>42.48</v>
      </c>
      <c r="G1320" s="74">
        <v>388.3</v>
      </c>
      <c r="H1320" s="74">
        <v>35.81</v>
      </c>
      <c r="I1320" s="74">
        <v>34.11</v>
      </c>
      <c r="J1320" s="74">
        <v>104</v>
      </c>
      <c r="K1320" s="74">
        <v>28.15</v>
      </c>
      <c r="L1320" s="74">
        <v>26.85</v>
      </c>
      <c r="M1320" s="111"/>
      <c r="N1320" s="74">
        <v>30.55</v>
      </c>
      <c r="O1320" s="74">
        <v>26.55</v>
      </c>
      <c r="P1320" s="74">
        <v>0</v>
      </c>
    </row>
    <row r="1321" spans="1:16">
      <c r="A1321" s="78">
        <v>0.70608796296274501</v>
      </c>
      <c r="B1321" s="74">
        <v>29410</v>
      </c>
      <c r="C1321" s="74">
        <v>39.93</v>
      </c>
      <c r="D1321" s="111"/>
      <c r="E1321" s="74">
        <v>34.6</v>
      </c>
      <c r="F1321" s="74">
        <v>42.47</v>
      </c>
      <c r="G1321" s="74">
        <v>389.4</v>
      </c>
      <c r="H1321" s="74">
        <v>35.78</v>
      </c>
      <c r="I1321" s="74">
        <v>34.14</v>
      </c>
      <c r="J1321" s="74">
        <v>104.55</v>
      </c>
      <c r="K1321" s="74">
        <v>28.1</v>
      </c>
      <c r="L1321" s="74">
        <v>26.85</v>
      </c>
      <c r="M1321" s="111"/>
      <c r="N1321" s="74">
        <v>30.8</v>
      </c>
      <c r="O1321" s="74">
        <v>26.65</v>
      </c>
      <c r="P1321" s="74">
        <v>0</v>
      </c>
    </row>
    <row r="1322" spans="1:16">
      <c r="A1322" s="78">
        <v>0.70620370370348495</v>
      </c>
      <c r="B1322" s="74">
        <v>29420</v>
      </c>
      <c r="C1322" s="74">
        <v>39.96</v>
      </c>
      <c r="D1322" s="111"/>
      <c r="E1322" s="74">
        <v>34.6</v>
      </c>
      <c r="F1322" s="74">
        <v>42.23</v>
      </c>
      <c r="G1322" s="74">
        <v>385.5</v>
      </c>
      <c r="H1322" s="74">
        <v>35.71</v>
      </c>
      <c r="I1322" s="74">
        <v>34.119999999999997</v>
      </c>
      <c r="J1322" s="74">
        <v>103.85</v>
      </c>
      <c r="K1322" s="74">
        <v>28.1</v>
      </c>
      <c r="L1322" s="74">
        <v>26.85</v>
      </c>
      <c r="M1322" s="111"/>
      <c r="N1322" s="74">
        <v>30.6</v>
      </c>
      <c r="O1322" s="74">
        <v>26.4</v>
      </c>
      <c r="P1322" s="74">
        <v>0</v>
      </c>
    </row>
    <row r="1323" spans="1:16">
      <c r="A1323" s="78">
        <v>0.70631944444422601</v>
      </c>
      <c r="B1323" s="74">
        <v>29430</v>
      </c>
      <c r="C1323" s="74">
        <v>39.9</v>
      </c>
      <c r="D1323" s="111"/>
      <c r="E1323" s="74">
        <v>34.58</v>
      </c>
      <c r="F1323" s="74">
        <v>42.31</v>
      </c>
      <c r="G1323" s="74">
        <v>386.4</v>
      </c>
      <c r="H1323" s="74">
        <v>35.67</v>
      </c>
      <c r="I1323" s="74">
        <v>34.119999999999997</v>
      </c>
      <c r="J1323" s="74">
        <v>104.2</v>
      </c>
      <c r="K1323" s="74">
        <v>28.05</v>
      </c>
      <c r="L1323" s="74">
        <v>26.85</v>
      </c>
      <c r="M1323" s="111"/>
      <c r="N1323" s="74">
        <v>30.8</v>
      </c>
      <c r="O1323" s="74">
        <v>26.35</v>
      </c>
      <c r="P1323" s="74">
        <v>0</v>
      </c>
    </row>
    <row r="1324" spans="1:16">
      <c r="A1324" s="78">
        <v>0.70643518518496695</v>
      </c>
      <c r="B1324" s="74">
        <v>29440</v>
      </c>
      <c r="C1324" s="74">
        <v>39.909999999999997</v>
      </c>
      <c r="D1324" s="111"/>
      <c r="E1324" s="74">
        <v>34.590000000000003</v>
      </c>
      <c r="F1324" s="74">
        <v>42.62</v>
      </c>
      <c r="G1324" s="74">
        <v>386.8</v>
      </c>
      <c r="H1324" s="74">
        <v>35.69</v>
      </c>
      <c r="I1324" s="74">
        <v>34.130000000000003</v>
      </c>
      <c r="J1324" s="74">
        <v>103.75</v>
      </c>
      <c r="K1324" s="74">
        <v>27.95</v>
      </c>
      <c r="L1324" s="74">
        <v>26.85</v>
      </c>
      <c r="M1324" s="111"/>
      <c r="N1324" s="74">
        <v>30.65</v>
      </c>
      <c r="O1324" s="74">
        <v>26.35</v>
      </c>
      <c r="P1324" s="74">
        <v>0</v>
      </c>
    </row>
    <row r="1325" spans="1:16">
      <c r="A1325" s="78">
        <v>0.70655092592570701</v>
      </c>
      <c r="B1325" s="74">
        <v>29450</v>
      </c>
      <c r="C1325" s="74">
        <v>39.840000000000003</v>
      </c>
      <c r="D1325" s="111"/>
      <c r="E1325" s="74">
        <v>34.590000000000003</v>
      </c>
      <c r="F1325" s="74">
        <v>42.34</v>
      </c>
      <c r="G1325" s="74">
        <v>386.7</v>
      </c>
      <c r="H1325" s="74">
        <v>35.69</v>
      </c>
      <c r="I1325" s="74">
        <v>34.119999999999997</v>
      </c>
      <c r="J1325" s="74">
        <v>104.8</v>
      </c>
      <c r="K1325" s="74">
        <v>28</v>
      </c>
      <c r="L1325" s="74">
        <v>26.85</v>
      </c>
      <c r="M1325" s="111"/>
      <c r="N1325" s="74">
        <v>30.9</v>
      </c>
      <c r="O1325" s="74">
        <v>26.4</v>
      </c>
      <c r="P1325" s="74">
        <v>0</v>
      </c>
    </row>
    <row r="1326" spans="1:16">
      <c r="A1326" s="78">
        <v>0.70666666666644795</v>
      </c>
      <c r="B1326" s="74">
        <v>29460</v>
      </c>
      <c r="C1326" s="74">
        <v>39.909999999999997</v>
      </c>
      <c r="D1326" s="111"/>
      <c r="E1326" s="74">
        <v>34.590000000000003</v>
      </c>
      <c r="F1326" s="74">
        <v>42.32</v>
      </c>
      <c r="G1326" s="74">
        <v>388.1</v>
      </c>
      <c r="H1326" s="74">
        <v>35.700000000000003</v>
      </c>
      <c r="I1326" s="74">
        <v>34.1</v>
      </c>
      <c r="J1326" s="74">
        <v>103.95</v>
      </c>
      <c r="K1326" s="74">
        <v>28</v>
      </c>
      <c r="L1326" s="74">
        <v>26.85</v>
      </c>
      <c r="M1326" s="111"/>
      <c r="N1326" s="74">
        <v>30.65</v>
      </c>
      <c r="O1326" s="74">
        <v>26.25</v>
      </c>
      <c r="P1326" s="74">
        <v>0</v>
      </c>
    </row>
    <row r="1327" spans="1:16">
      <c r="A1327" s="78">
        <v>0.70678240740718801</v>
      </c>
      <c r="B1327" s="74">
        <v>29470</v>
      </c>
      <c r="C1327" s="74">
        <v>39.840000000000003</v>
      </c>
      <c r="D1327" s="111"/>
      <c r="E1327" s="74">
        <v>34.590000000000003</v>
      </c>
      <c r="F1327" s="74">
        <v>42.19</v>
      </c>
      <c r="G1327" s="74">
        <v>389.2</v>
      </c>
      <c r="H1327" s="74">
        <v>35.770000000000003</v>
      </c>
      <c r="I1327" s="74">
        <v>34.130000000000003</v>
      </c>
      <c r="J1327" s="74">
        <v>104.5</v>
      </c>
      <c r="K1327" s="74">
        <v>27.95</v>
      </c>
      <c r="L1327" s="74">
        <v>26.85</v>
      </c>
      <c r="M1327" s="111"/>
      <c r="N1327" s="74">
        <v>30.5</v>
      </c>
      <c r="O1327" s="74">
        <v>26.25</v>
      </c>
      <c r="P1327" s="74">
        <v>0</v>
      </c>
    </row>
    <row r="1328" spans="1:16">
      <c r="A1328" s="78">
        <v>0.70689814814792895</v>
      </c>
      <c r="B1328" s="74">
        <v>29480</v>
      </c>
      <c r="C1328" s="74">
        <v>40.049999999999997</v>
      </c>
      <c r="D1328" s="111"/>
      <c r="E1328" s="74">
        <v>34.58</v>
      </c>
      <c r="F1328" s="74">
        <v>42.29</v>
      </c>
      <c r="G1328" s="74">
        <v>388.9</v>
      </c>
      <c r="H1328" s="74">
        <v>35.729999999999997</v>
      </c>
      <c r="I1328" s="74">
        <v>34.1</v>
      </c>
      <c r="J1328" s="74">
        <v>105.3</v>
      </c>
      <c r="K1328" s="74">
        <v>27.95</v>
      </c>
      <c r="L1328" s="74">
        <v>26.85</v>
      </c>
      <c r="M1328" s="111"/>
      <c r="N1328" s="74">
        <v>30.8</v>
      </c>
      <c r="O1328" s="74">
        <v>26.25</v>
      </c>
      <c r="P1328" s="74">
        <v>0</v>
      </c>
    </row>
    <row r="1329" spans="1:16">
      <c r="A1329" s="78">
        <v>0.70701388888866901</v>
      </c>
      <c r="B1329" s="74">
        <v>29490</v>
      </c>
      <c r="C1329" s="74">
        <v>40.04</v>
      </c>
      <c r="D1329" s="111"/>
      <c r="E1329" s="74">
        <v>34.590000000000003</v>
      </c>
      <c r="F1329" s="74">
        <v>42.27</v>
      </c>
      <c r="G1329" s="74">
        <v>387.7</v>
      </c>
      <c r="H1329" s="74">
        <v>35.729999999999997</v>
      </c>
      <c r="I1329" s="74">
        <v>34.07</v>
      </c>
      <c r="J1329" s="74">
        <v>104.35</v>
      </c>
      <c r="K1329" s="74">
        <v>27.95</v>
      </c>
      <c r="L1329" s="74">
        <v>26.85</v>
      </c>
      <c r="M1329" s="111"/>
      <c r="N1329" s="74">
        <v>30.8</v>
      </c>
      <c r="O1329" s="74">
        <v>26.25</v>
      </c>
      <c r="P1329" s="74">
        <v>0</v>
      </c>
    </row>
    <row r="1330" spans="1:16">
      <c r="A1330" s="78">
        <v>0.70712962962941095</v>
      </c>
      <c r="B1330" s="74">
        <v>29500</v>
      </c>
      <c r="C1330" s="74">
        <v>40.03</v>
      </c>
      <c r="D1330" s="111"/>
      <c r="E1330" s="74">
        <v>34.58</v>
      </c>
      <c r="F1330" s="74">
        <v>41.81</v>
      </c>
      <c r="G1330" s="74">
        <v>387</v>
      </c>
      <c r="H1330" s="74">
        <v>35.729999999999997</v>
      </c>
      <c r="I1330" s="74">
        <v>34.020000000000003</v>
      </c>
      <c r="J1330" s="74">
        <v>102</v>
      </c>
      <c r="K1330" s="74">
        <v>27.85</v>
      </c>
      <c r="L1330" s="74">
        <v>26.85</v>
      </c>
      <c r="M1330" s="111"/>
      <c r="N1330" s="74">
        <v>30.85</v>
      </c>
      <c r="O1330" s="74">
        <v>26.25</v>
      </c>
      <c r="P1330" s="74">
        <v>0</v>
      </c>
    </row>
    <row r="1331" spans="1:16">
      <c r="A1331" s="78">
        <v>0.70724537037015001</v>
      </c>
      <c r="B1331" s="74">
        <v>29510</v>
      </c>
      <c r="C1331" s="74">
        <v>38.520000000000003</v>
      </c>
      <c r="D1331" s="111"/>
      <c r="E1331" s="74">
        <v>34.58</v>
      </c>
      <c r="F1331" s="74">
        <v>42</v>
      </c>
      <c r="G1331" s="74">
        <v>387.4</v>
      </c>
      <c r="H1331" s="74">
        <v>35.71</v>
      </c>
      <c r="I1331" s="74">
        <v>34.020000000000003</v>
      </c>
      <c r="J1331" s="74">
        <v>103.2</v>
      </c>
      <c r="K1331" s="74">
        <v>27.85</v>
      </c>
      <c r="L1331" s="74">
        <v>26.85</v>
      </c>
      <c r="M1331" s="111"/>
      <c r="N1331" s="74">
        <v>30.65</v>
      </c>
      <c r="O1331" s="74">
        <v>26.45</v>
      </c>
      <c r="P1331" s="74">
        <v>0</v>
      </c>
    </row>
    <row r="1332" spans="1:16">
      <c r="A1332" s="78">
        <v>0.70736111111089195</v>
      </c>
      <c r="B1332" s="74">
        <v>29520</v>
      </c>
      <c r="C1332" s="74">
        <v>38.51</v>
      </c>
      <c r="D1332" s="111"/>
      <c r="E1332" s="74">
        <v>34.58</v>
      </c>
      <c r="F1332" s="74">
        <v>41.8</v>
      </c>
      <c r="G1332" s="74">
        <v>388.1</v>
      </c>
      <c r="H1332" s="74">
        <v>35.729999999999997</v>
      </c>
      <c r="I1332" s="74">
        <v>34</v>
      </c>
      <c r="J1332" s="74">
        <v>103.2</v>
      </c>
      <c r="K1332" s="74">
        <v>27.75</v>
      </c>
      <c r="L1332" s="74">
        <v>26.85</v>
      </c>
      <c r="M1332" s="111"/>
      <c r="N1332" s="74">
        <v>30.9</v>
      </c>
      <c r="O1332" s="74">
        <v>26.45</v>
      </c>
      <c r="P1332" s="74">
        <v>0</v>
      </c>
    </row>
    <row r="1333" spans="1:16">
      <c r="A1333" s="78">
        <v>0.707476851851633</v>
      </c>
      <c r="B1333" s="74">
        <v>29530</v>
      </c>
      <c r="C1333" s="74">
        <v>38.729999999999997</v>
      </c>
      <c r="D1333" s="111"/>
      <c r="E1333" s="74">
        <v>34.57</v>
      </c>
      <c r="F1333" s="74">
        <v>42.37</v>
      </c>
      <c r="G1333" s="74">
        <v>388.7</v>
      </c>
      <c r="H1333" s="74">
        <v>35.700000000000003</v>
      </c>
      <c r="I1333" s="74">
        <v>34.020000000000003</v>
      </c>
      <c r="J1333" s="74">
        <v>102.25</v>
      </c>
      <c r="K1333" s="74">
        <v>27.7</v>
      </c>
      <c r="L1333" s="74">
        <v>26.85</v>
      </c>
      <c r="M1333" s="111"/>
      <c r="N1333" s="74">
        <v>30.85</v>
      </c>
      <c r="O1333" s="74">
        <v>26.4</v>
      </c>
      <c r="P1333" s="74">
        <v>0</v>
      </c>
    </row>
    <row r="1334" spans="1:16">
      <c r="A1334" s="78">
        <v>0.70759259259237295</v>
      </c>
      <c r="B1334" s="74">
        <v>29540</v>
      </c>
      <c r="C1334" s="74">
        <v>38.909999999999997</v>
      </c>
      <c r="D1334" s="111"/>
      <c r="E1334" s="74">
        <v>34.57</v>
      </c>
      <c r="F1334" s="74">
        <v>42.21</v>
      </c>
      <c r="G1334" s="74">
        <v>387.2</v>
      </c>
      <c r="H1334" s="74">
        <v>35.82</v>
      </c>
      <c r="I1334" s="74">
        <v>34.01</v>
      </c>
      <c r="J1334" s="74">
        <v>101.9</v>
      </c>
      <c r="K1334" s="74">
        <v>27.65</v>
      </c>
      <c r="L1334" s="74">
        <v>26.85</v>
      </c>
      <c r="M1334" s="111"/>
      <c r="N1334" s="74">
        <v>30.95</v>
      </c>
      <c r="O1334" s="74">
        <v>26.45</v>
      </c>
      <c r="P1334" s="74">
        <v>0</v>
      </c>
    </row>
    <row r="1335" spans="1:16">
      <c r="A1335" s="78">
        <v>0.707708333333114</v>
      </c>
      <c r="B1335" s="74">
        <v>29550</v>
      </c>
      <c r="C1335" s="74">
        <v>39.03</v>
      </c>
      <c r="D1335" s="111"/>
      <c r="E1335" s="74">
        <v>34.57</v>
      </c>
      <c r="F1335" s="74">
        <v>42.42</v>
      </c>
      <c r="G1335" s="74">
        <v>384.9</v>
      </c>
      <c r="H1335" s="74">
        <v>35.770000000000003</v>
      </c>
      <c r="I1335" s="74">
        <v>34</v>
      </c>
      <c r="J1335" s="74">
        <v>101.45</v>
      </c>
      <c r="K1335" s="74">
        <v>27.55</v>
      </c>
      <c r="L1335" s="74">
        <v>26.85</v>
      </c>
      <c r="M1335" s="111"/>
      <c r="N1335" s="74">
        <v>30.65</v>
      </c>
      <c r="O1335" s="74">
        <v>26.45</v>
      </c>
      <c r="P1335" s="74">
        <v>0</v>
      </c>
    </row>
    <row r="1336" spans="1:16">
      <c r="A1336" s="78">
        <v>0.70782407407385495</v>
      </c>
      <c r="B1336" s="74">
        <v>29560</v>
      </c>
      <c r="C1336" s="74">
        <v>39.08</v>
      </c>
      <c r="D1336" s="111"/>
      <c r="E1336" s="74">
        <v>34.56</v>
      </c>
      <c r="F1336" s="74">
        <v>42.44</v>
      </c>
      <c r="G1336" s="74">
        <v>387</v>
      </c>
      <c r="H1336" s="74">
        <v>35.78</v>
      </c>
      <c r="I1336" s="74">
        <v>34</v>
      </c>
      <c r="J1336" s="74">
        <v>101.9</v>
      </c>
      <c r="K1336" s="74">
        <v>27.55</v>
      </c>
      <c r="L1336" s="74">
        <v>26.85</v>
      </c>
      <c r="M1336" s="111"/>
      <c r="N1336" s="74">
        <v>30.55</v>
      </c>
      <c r="O1336" s="74">
        <v>26.5</v>
      </c>
      <c r="P1336" s="74">
        <v>0</v>
      </c>
    </row>
    <row r="1337" spans="1:16">
      <c r="A1337" s="78">
        <v>0.707939814814595</v>
      </c>
      <c r="B1337" s="74">
        <v>29570</v>
      </c>
      <c r="C1337" s="74">
        <v>39.1</v>
      </c>
      <c r="D1337" s="111"/>
      <c r="E1337" s="74">
        <v>34.56</v>
      </c>
      <c r="F1337" s="74">
        <v>42.2</v>
      </c>
      <c r="G1337" s="74">
        <v>386.9</v>
      </c>
      <c r="H1337" s="74">
        <v>35.799999999999997</v>
      </c>
      <c r="I1337" s="74">
        <v>33.97</v>
      </c>
      <c r="J1337" s="74">
        <v>102.05</v>
      </c>
      <c r="K1337" s="74">
        <v>27.5</v>
      </c>
      <c r="L1337" s="74">
        <v>26.8</v>
      </c>
      <c r="M1337" s="111"/>
      <c r="N1337" s="74">
        <v>30.5</v>
      </c>
      <c r="O1337" s="74">
        <v>26.5</v>
      </c>
      <c r="P1337" s="74">
        <v>0</v>
      </c>
    </row>
    <row r="1338" spans="1:16">
      <c r="A1338" s="78">
        <v>0.70805555555533595</v>
      </c>
      <c r="B1338" s="74">
        <v>29580</v>
      </c>
      <c r="C1338" s="74">
        <v>39.119999999999997</v>
      </c>
      <c r="D1338" s="111"/>
      <c r="E1338" s="74">
        <v>34.56</v>
      </c>
      <c r="F1338" s="74">
        <v>42.36</v>
      </c>
      <c r="G1338" s="74">
        <v>388.4</v>
      </c>
      <c r="H1338" s="74">
        <v>35.799999999999997</v>
      </c>
      <c r="I1338" s="74">
        <v>33.99</v>
      </c>
      <c r="J1338" s="74">
        <v>102.6</v>
      </c>
      <c r="K1338" s="74">
        <v>27.45</v>
      </c>
      <c r="L1338" s="74">
        <v>26.8</v>
      </c>
      <c r="M1338" s="111"/>
      <c r="N1338" s="74">
        <v>30.6</v>
      </c>
      <c r="O1338" s="74">
        <v>26.45</v>
      </c>
      <c r="P1338" s="74">
        <v>0</v>
      </c>
    </row>
    <row r="1339" spans="1:16">
      <c r="A1339" s="78">
        <v>0.708171296296076</v>
      </c>
      <c r="B1339" s="74">
        <v>29590</v>
      </c>
      <c r="C1339" s="74">
        <v>39.15</v>
      </c>
      <c r="D1339" s="111"/>
      <c r="E1339" s="74">
        <v>34.549999999999997</v>
      </c>
      <c r="F1339" s="74">
        <v>42.41</v>
      </c>
      <c r="G1339" s="74">
        <v>389</v>
      </c>
      <c r="H1339" s="74">
        <v>35.81</v>
      </c>
      <c r="I1339" s="74">
        <v>34.020000000000003</v>
      </c>
      <c r="J1339" s="74">
        <v>103.15</v>
      </c>
      <c r="K1339" s="74">
        <v>27.4</v>
      </c>
      <c r="L1339" s="74">
        <v>26.8</v>
      </c>
      <c r="M1339" s="111"/>
      <c r="N1339" s="74">
        <v>30.65</v>
      </c>
      <c r="O1339" s="74">
        <v>26.45</v>
      </c>
      <c r="P1339" s="74">
        <v>0</v>
      </c>
    </row>
    <row r="1340" spans="1:16">
      <c r="A1340" s="78">
        <v>0.70828703703681695</v>
      </c>
      <c r="B1340" s="74">
        <v>29600</v>
      </c>
      <c r="C1340" s="74">
        <v>39.15</v>
      </c>
      <c r="D1340" s="111"/>
      <c r="E1340" s="74">
        <v>34.56</v>
      </c>
      <c r="F1340" s="74">
        <v>42.34</v>
      </c>
      <c r="G1340" s="74">
        <v>388.8</v>
      </c>
      <c r="H1340" s="74">
        <v>35.78</v>
      </c>
      <c r="I1340" s="74">
        <v>34</v>
      </c>
      <c r="J1340" s="74">
        <v>101.6</v>
      </c>
      <c r="K1340" s="74">
        <v>27.85</v>
      </c>
      <c r="L1340" s="74">
        <v>26.85</v>
      </c>
      <c r="M1340" s="111"/>
      <c r="N1340" s="74">
        <v>30.85</v>
      </c>
      <c r="O1340" s="74">
        <v>26.65</v>
      </c>
      <c r="P1340" s="74">
        <v>0</v>
      </c>
    </row>
    <row r="1341" spans="1:16">
      <c r="A1341" s="78">
        <v>0.708402777777557</v>
      </c>
      <c r="B1341" s="74">
        <v>29610</v>
      </c>
      <c r="C1341" s="74">
        <v>39.159999999999997</v>
      </c>
      <c r="D1341" s="111"/>
      <c r="E1341" s="74">
        <v>34.57</v>
      </c>
      <c r="F1341" s="74">
        <v>42.18</v>
      </c>
      <c r="G1341" s="74">
        <v>389.1</v>
      </c>
      <c r="H1341" s="74">
        <v>35.75</v>
      </c>
      <c r="I1341" s="74">
        <v>34.020000000000003</v>
      </c>
      <c r="J1341" s="74">
        <v>102</v>
      </c>
      <c r="K1341" s="74">
        <v>28.55</v>
      </c>
      <c r="L1341" s="74">
        <v>26.85</v>
      </c>
      <c r="M1341" s="111"/>
      <c r="N1341" s="74">
        <v>30.8</v>
      </c>
      <c r="O1341" s="74">
        <v>26.85</v>
      </c>
      <c r="P1341" s="74">
        <v>0</v>
      </c>
    </row>
    <row r="1342" spans="1:16">
      <c r="A1342" s="78">
        <v>0.70851851851829895</v>
      </c>
      <c r="B1342" s="74">
        <v>29620</v>
      </c>
      <c r="C1342" s="74">
        <v>39.15</v>
      </c>
      <c r="D1342" s="111"/>
      <c r="E1342" s="74">
        <v>34.58</v>
      </c>
      <c r="F1342" s="74">
        <v>42.72</v>
      </c>
      <c r="G1342" s="74">
        <v>388.6</v>
      </c>
      <c r="H1342" s="74">
        <v>35.69</v>
      </c>
      <c r="I1342" s="74">
        <v>34.06</v>
      </c>
      <c r="J1342" s="74">
        <v>102.45</v>
      </c>
      <c r="K1342" s="74">
        <v>28.8</v>
      </c>
      <c r="L1342" s="74">
        <v>26.85</v>
      </c>
      <c r="M1342" s="111"/>
      <c r="N1342" s="74">
        <v>30.75</v>
      </c>
      <c r="O1342" s="74">
        <v>27.35</v>
      </c>
      <c r="P1342" s="74">
        <v>0</v>
      </c>
    </row>
    <row r="1343" spans="1:16">
      <c r="A1343" s="78">
        <v>0.708634259259038</v>
      </c>
      <c r="B1343" s="74">
        <v>29630</v>
      </c>
      <c r="C1343" s="74">
        <v>39.18</v>
      </c>
      <c r="D1343" s="111"/>
      <c r="E1343" s="74">
        <v>34.6</v>
      </c>
      <c r="F1343" s="74">
        <v>42.39</v>
      </c>
      <c r="G1343" s="74">
        <v>388.8</v>
      </c>
      <c r="H1343" s="74">
        <v>35.74</v>
      </c>
      <c r="I1343" s="74">
        <v>34.090000000000003</v>
      </c>
      <c r="J1343" s="74">
        <v>102.05</v>
      </c>
      <c r="K1343" s="74">
        <v>29.05</v>
      </c>
      <c r="L1343" s="74">
        <v>26.9</v>
      </c>
      <c r="M1343" s="111"/>
      <c r="N1343" s="74">
        <v>30.85</v>
      </c>
      <c r="O1343" s="74">
        <v>27.2</v>
      </c>
      <c r="P1343" s="74">
        <v>0</v>
      </c>
    </row>
    <row r="1344" spans="1:16">
      <c r="A1344" s="78">
        <v>0.70874999999977994</v>
      </c>
      <c r="B1344" s="74">
        <v>29640</v>
      </c>
      <c r="C1344" s="74">
        <v>39.17</v>
      </c>
      <c r="D1344" s="111"/>
      <c r="E1344" s="74">
        <v>34.61</v>
      </c>
      <c r="F1344" s="74">
        <v>42.45</v>
      </c>
      <c r="G1344" s="74">
        <v>388.5</v>
      </c>
      <c r="H1344" s="74">
        <v>35.82</v>
      </c>
      <c r="I1344" s="74">
        <v>34.11</v>
      </c>
      <c r="J1344" s="74">
        <v>99.85</v>
      </c>
      <c r="K1344" s="74">
        <v>29.3</v>
      </c>
      <c r="L1344" s="74">
        <v>26.9</v>
      </c>
      <c r="M1344" s="111"/>
      <c r="N1344" s="74">
        <v>30.45</v>
      </c>
      <c r="O1344" s="74">
        <v>27.45</v>
      </c>
      <c r="P1344" s="74">
        <v>0</v>
      </c>
    </row>
    <row r="1345" spans="1:16">
      <c r="A1345" s="78">
        <v>0.708865740740521</v>
      </c>
      <c r="B1345" s="74">
        <v>29650</v>
      </c>
      <c r="C1345" s="74">
        <v>39.119999999999997</v>
      </c>
      <c r="D1345" s="111"/>
      <c r="E1345" s="74">
        <v>34.619999999999997</v>
      </c>
      <c r="F1345" s="74">
        <v>42.94</v>
      </c>
      <c r="G1345" s="74">
        <v>387.3</v>
      </c>
      <c r="H1345" s="74">
        <v>35.799999999999997</v>
      </c>
      <c r="I1345" s="74">
        <v>34.119999999999997</v>
      </c>
      <c r="J1345" s="74">
        <v>102.4</v>
      </c>
      <c r="K1345" s="74">
        <v>29</v>
      </c>
      <c r="L1345" s="74">
        <v>26.9</v>
      </c>
      <c r="M1345" s="111"/>
      <c r="N1345" s="74">
        <v>30.55</v>
      </c>
      <c r="O1345" s="74">
        <v>27.55</v>
      </c>
      <c r="P1345" s="74">
        <v>0</v>
      </c>
    </row>
    <row r="1346" spans="1:16">
      <c r="A1346" s="78">
        <v>0.70898148148126094</v>
      </c>
      <c r="B1346" s="74">
        <v>29660</v>
      </c>
      <c r="C1346" s="74">
        <v>39.17</v>
      </c>
      <c r="D1346" s="111"/>
      <c r="E1346" s="74">
        <v>34.619999999999997</v>
      </c>
      <c r="F1346" s="74">
        <v>42.48</v>
      </c>
      <c r="G1346" s="74">
        <v>387</v>
      </c>
      <c r="H1346" s="74">
        <v>35.85</v>
      </c>
      <c r="I1346" s="74">
        <v>34.159999999999997</v>
      </c>
      <c r="J1346" s="74">
        <v>102.4</v>
      </c>
      <c r="K1346" s="74">
        <v>29</v>
      </c>
      <c r="L1346" s="74">
        <v>26.9</v>
      </c>
      <c r="M1346" s="111"/>
      <c r="N1346" s="74">
        <v>30.45</v>
      </c>
      <c r="O1346" s="74">
        <v>27.4</v>
      </c>
      <c r="P1346" s="74">
        <v>0</v>
      </c>
    </row>
    <row r="1347" spans="1:16">
      <c r="A1347" s="78">
        <v>0.709097222222002</v>
      </c>
      <c r="B1347" s="74">
        <v>29670</v>
      </c>
      <c r="C1347" s="74">
        <v>39.200000000000003</v>
      </c>
      <c r="D1347" s="111"/>
      <c r="E1347" s="74">
        <v>34.630000000000003</v>
      </c>
      <c r="F1347" s="74">
        <v>42.63</v>
      </c>
      <c r="G1347" s="74">
        <v>386.9</v>
      </c>
      <c r="H1347" s="74">
        <v>35.799999999999997</v>
      </c>
      <c r="I1347" s="74">
        <v>34.17</v>
      </c>
      <c r="J1347" s="74">
        <v>104.15</v>
      </c>
      <c r="K1347" s="74">
        <v>28.9</v>
      </c>
      <c r="L1347" s="74">
        <v>26.9</v>
      </c>
      <c r="M1347" s="111"/>
      <c r="N1347" s="74">
        <v>30.65</v>
      </c>
      <c r="O1347" s="74">
        <v>27.3</v>
      </c>
      <c r="P1347" s="74">
        <v>0</v>
      </c>
    </row>
    <row r="1348" spans="1:16">
      <c r="A1348" s="78">
        <v>0.70921296296274206</v>
      </c>
      <c r="B1348" s="74">
        <v>29680</v>
      </c>
      <c r="C1348" s="74">
        <v>39.22</v>
      </c>
      <c r="D1348" s="111"/>
      <c r="E1348" s="74">
        <v>34.64</v>
      </c>
      <c r="F1348" s="74">
        <v>42.48</v>
      </c>
      <c r="G1348" s="74">
        <v>386.5</v>
      </c>
      <c r="H1348" s="74">
        <v>35.82</v>
      </c>
      <c r="I1348" s="74">
        <v>34.119999999999997</v>
      </c>
      <c r="J1348" s="74">
        <v>104.6</v>
      </c>
      <c r="K1348" s="74">
        <v>28.7</v>
      </c>
      <c r="L1348" s="74">
        <v>26.9</v>
      </c>
      <c r="M1348" s="111"/>
      <c r="N1348" s="74">
        <v>30.55</v>
      </c>
      <c r="O1348" s="74">
        <v>27.25</v>
      </c>
      <c r="P1348" s="74">
        <v>0</v>
      </c>
    </row>
    <row r="1349" spans="1:16">
      <c r="A1349" s="78">
        <v>0.709328703703483</v>
      </c>
      <c r="B1349" s="74">
        <v>29690</v>
      </c>
      <c r="C1349" s="74">
        <v>39.36</v>
      </c>
      <c r="D1349" s="111"/>
      <c r="E1349" s="74">
        <v>34.65</v>
      </c>
      <c r="F1349" s="74">
        <v>42.54</v>
      </c>
      <c r="G1349" s="74">
        <v>386.6</v>
      </c>
      <c r="H1349" s="74">
        <v>35.82</v>
      </c>
      <c r="I1349" s="74">
        <v>34.130000000000003</v>
      </c>
      <c r="J1349" s="74">
        <v>104.6</v>
      </c>
      <c r="K1349" s="74">
        <v>28.7</v>
      </c>
      <c r="L1349" s="74">
        <v>26.9</v>
      </c>
      <c r="M1349" s="111"/>
      <c r="N1349" s="74">
        <v>30.65</v>
      </c>
      <c r="O1349" s="74">
        <v>27.3</v>
      </c>
      <c r="P1349" s="74">
        <v>0</v>
      </c>
    </row>
    <row r="1350" spans="1:16">
      <c r="A1350" s="78">
        <v>0.70944444444422305</v>
      </c>
      <c r="B1350" s="74">
        <v>29700</v>
      </c>
      <c r="C1350" s="74">
        <v>39.4</v>
      </c>
      <c r="D1350" s="111"/>
      <c r="E1350" s="74">
        <v>34.659999999999997</v>
      </c>
      <c r="F1350" s="74">
        <v>42.6</v>
      </c>
      <c r="G1350" s="74">
        <v>387.5</v>
      </c>
      <c r="H1350" s="74">
        <v>35.74</v>
      </c>
      <c r="I1350" s="74">
        <v>34.119999999999997</v>
      </c>
      <c r="J1350" s="74">
        <v>104.65</v>
      </c>
      <c r="K1350" s="74">
        <v>28.7</v>
      </c>
      <c r="L1350" s="74">
        <v>26.9</v>
      </c>
      <c r="M1350" s="111"/>
      <c r="N1350" s="74">
        <v>30.6</v>
      </c>
      <c r="O1350" s="74">
        <v>27.25</v>
      </c>
      <c r="P1350" s="74">
        <v>0</v>
      </c>
    </row>
    <row r="1351" spans="1:16">
      <c r="A1351" s="78">
        <v>0.709560185184964</v>
      </c>
      <c r="B1351" s="74">
        <v>29710</v>
      </c>
      <c r="C1351" s="74">
        <v>39.43</v>
      </c>
      <c r="D1351" s="111"/>
      <c r="E1351" s="74">
        <v>34.67</v>
      </c>
      <c r="F1351" s="74">
        <v>42.84</v>
      </c>
      <c r="G1351" s="74">
        <v>388.2</v>
      </c>
      <c r="H1351" s="74">
        <v>35.729999999999997</v>
      </c>
      <c r="I1351" s="74">
        <v>34.159999999999997</v>
      </c>
      <c r="J1351" s="74">
        <v>104.3</v>
      </c>
      <c r="K1351" s="74">
        <v>28.65</v>
      </c>
      <c r="L1351" s="74">
        <v>26.9</v>
      </c>
      <c r="M1351" s="111"/>
      <c r="N1351" s="74">
        <v>30.7</v>
      </c>
      <c r="O1351" s="74">
        <v>27.3</v>
      </c>
      <c r="P1351" s="74">
        <v>0</v>
      </c>
    </row>
    <row r="1352" spans="1:16">
      <c r="A1352" s="78">
        <v>0.70967592592570405</v>
      </c>
      <c r="B1352" s="74">
        <v>29720</v>
      </c>
      <c r="C1352" s="74">
        <v>39.4</v>
      </c>
      <c r="D1352" s="111"/>
      <c r="E1352" s="74">
        <v>34.67</v>
      </c>
      <c r="F1352" s="74">
        <v>42.64</v>
      </c>
      <c r="G1352" s="74">
        <v>387</v>
      </c>
      <c r="H1352" s="74">
        <v>35.74</v>
      </c>
      <c r="I1352" s="74">
        <v>34.119999999999997</v>
      </c>
      <c r="J1352" s="74">
        <v>104</v>
      </c>
      <c r="K1352" s="74">
        <v>28.85</v>
      </c>
      <c r="L1352" s="74">
        <v>26.9</v>
      </c>
      <c r="M1352" s="111"/>
      <c r="N1352" s="74">
        <v>30.45</v>
      </c>
      <c r="O1352" s="74">
        <v>27.3</v>
      </c>
      <c r="P1352" s="74">
        <v>0</v>
      </c>
    </row>
    <row r="1353" spans="1:16">
      <c r="A1353" s="78">
        <v>0.709791666666445</v>
      </c>
      <c r="B1353" s="74">
        <v>29730</v>
      </c>
      <c r="C1353" s="74">
        <v>39.590000000000003</v>
      </c>
      <c r="D1353" s="111"/>
      <c r="E1353" s="74">
        <v>34.68</v>
      </c>
      <c r="F1353" s="74">
        <v>42.57</v>
      </c>
      <c r="G1353" s="74">
        <v>388.1</v>
      </c>
      <c r="H1353" s="74">
        <v>35.76</v>
      </c>
      <c r="I1353" s="74">
        <v>34.1</v>
      </c>
      <c r="J1353" s="74">
        <v>104.65</v>
      </c>
      <c r="K1353" s="74">
        <v>29</v>
      </c>
      <c r="L1353" s="74">
        <v>26.9</v>
      </c>
      <c r="M1353" s="111"/>
      <c r="N1353" s="74">
        <v>30.55</v>
      </c>
      <c r="O1353" s="74">
        <v>27.3</v>
      </c>
      <c r="P1353" s="74">
        <v>0</v>
      </c>
    </row>
    <row r="1354" spans="1:16">
      <c r="A1354" s="78">
        <v>0.70990740740718605</v>
      </c>
      <c r="B1354" s="74">
        <v>29740</v>
      </c>
      <c r="C1354" s="74">
        <v>39.51</v>
      </c>
      <c r="D1354" s="111"/>
      <c r="E1354" s="74">
        <v>34.69</v>
      </c>
      <c r="F1354" s="74">
        <v>42.5</v>
      </c>
      <c r="G1354" s="74">
        <v>387.5</v>
      </c>
      <c r="H1354" s="74">
        <v>35.75</v>
      </c>
      <c r="I1354" s="74">
        <v>34.1</v>
      </c>
      <c r="J1354" s="74">
        <v>104.9</v>
      </c>
      <c r="K1354" s="74">
        <v>28.85</v>
      </c>
      <c r="L1354" s="74">
        <v>26.9</v>
      </c>
      <c r="M1354" s="111"/>
      <c r="N1354" s="74">
        <v>30.7</v>
      </c>
      <c r="O1354" s="74">
        <v>27.25</v>
      </c>
      <c r="P1354" s="74">
        <v>0</v>
      </c>
    </row>
    <row r="1355" spans="1:16">
      <c r="A1355" s="78">
        <v>0.710023148147926</v>
      </c>
      <c r="B1355" s="74">
        <v>29750</v>
      </c>
      <c r="C1355" s="74">
        <v>39.64</v>
      </c>
      <c r="D1355" s="111"/>
      <c r="E1355" s="74">
        <v>34.700000000000003</v>
      </c>
      <c r="F1355" s="74">
        <v>42.43</v>
      </c>
      <c r="G1355" s="74">
        <v>387.9</v>
      </c>
      <c r="H1355" s="74">
        <v>35.75</v>
      </c>
      <c r="I1355" s="74">
        <v>34.11</v>
      </c>
      <c r="J1355" s="74">
        <v>104.95</v>
      </c>
      <c r="K1355" s="74">
        <v>29</v>
      </c>
      <c r="L1355" s="74">
        <v>26.9</v>
      </c>
      <c r="M1355" s="111"/>
      <c r="N1355" s="74">
        <v>30.7</v>
      </c>
      <c r="O1355" s="74">
        <v>27.15</v>
      </c>
      <c r="P1355" s="74">
        <v>0</v>
      </c>
    </row>
    <row r="1356" spans="1:16">
      <c r="A1356" s="78">
        <v>0.71013888888866705</v>
      </c>
      <c r="B1356" s="74">
        <v>29760</v>
      </c>
      <c r="C1356" s="74">
        <v>39.79</v>
      </c>
      <c r="D1356" s="111"/>
      <c r="E1356" s="74">
        <v>34.700000000000003</v>
      </c>
      <c r="F1356" s="74">
        <v>42.32</v>
      </c>
      <c r="G1356" s="74">
        <v>388.5</v>
      </c>
      <c r="H1356" s="74">
        <v>35.74</v>
      </c>
      <c r="I1356" s="74">
        <v>34.07</v>
      </c>
      <c r="J1356" s="74">
        <v>104.7</v>
      </c>
      <c r="K1356" s="74">
        <v>29.05</v>
      </c>
      <c r="L1356" s="74">
        <v>26.9</v>
      </c>
      <c r="M1356" s="111"/>
      <c r="N1356" s="74">
        <v>30.45</v>
      </c>
      <c r="O1356" s="74">
        <v>27.15</v>
      </c>
      <c r="P1356" s="74">
        <v>0</v>
      </c>
    </row>
    <row r="1357" spans="1:16">
      <c r="A1357" s="78">
        <v>0.710254629629409</v>
      </c>
      <c r="B1357" s="74">
        <v>29770</v>
      </c>
      <c r="C1357" s="74">
        <v>39.729999999999997</v>
      </c>
      <c r="D1357" s="111"/>
      <c r="E1357" s="74">
        <v>34.71</v>
      </c>
      <c r="F1357" s="74">
        <v>42.15</v>
      </c>
      <c r="G1357" s="74">
        <v>389.8</v>
      </c>
      <c r="H1357" s="74">
        <v>35.770000000000003</v>
      </c>
      <c r="I1357" s="74">
        <v>34.06</v>
      </c>
      <c r="J1357" s="74">
        <v>104.35</v>
      </c>
      <c r="K1357" s="74">
        <v>28.95</v>
      </c>
      <c r="L1357" s="74">
        <v>26.95</v>
      </c>
      <c r="M1357" s="111"/>
      <c r="N1357" s="74">
        <v>30.7</v>
      </c>
      <c r="O1357" s="74">
        <v>27.15</v>
      </c>
      <c r="P1357" s="74">
        <v>0</v>
      </c>
    </row>
    <row r="1358" spans="1:16">
      <c r="A1358" s="78">
        <v>0.71037037037014805</v>
      </c>
      <c r="B1358" s="74">
        <v>29780</v>
      </c>
      <c r="C1358" s="74">
        <v>39.69</v>
      </c>
      <c r="D1358" s="111"/>
      <c r="E1358" s="74">
        <v>34.72</v>
      </c>
      <c r="F1358" s="74">
        <v>42.07</v>
      </c>
      <c r="G1358" s="74">
        <v>387.4</v>
      </c>
      <c r="H1358" s="74">
        <v>35.79</v>
      </c>
      <c r="I1358" s="74">
        <v>34.049999999999997</v>
      </c>
      <c r="J1358" s="74">
        <v>104.55</v>
      </c>
      <c r="K1358" s="74">
        <v>28.9</v>
      </c>
      <c r="L1358" s="74">
        <v>26.95</v>
      </c>
      <c r="M1358" s="111"/>
      <c r="N1358" s="74">
        <v>30.85</v>
      </c>
      <c r="O1358" s="74">
        <v>27.25</v>
      </c>
      <c r="P1358" s="74">
        <v>0</v>
      </c>
    </row>
    <row r="1359" spans="1:16">
      <c r="A1359" s="78">
        <v>0.71048611111089</v>
      </c>
      <c r="B1359" s="74">
        <v>29790</v>
      </c>
      <c r="C1359" s="74">
        <v>39.71</v>
      </c>
      <c r="D1359" s="111"/>
      <c r="E1359" s="74">
        <v>34.729999999999997</v>
      </c>
      <c r="F1359" s="74">
        <v>42.03</v>
      </c>
      <c r="G1359" s="74">
        <v>390.2</v>
      </c>
      <c r="H1359" s="74">
        <v>35.78</v>
      </c>
      <c r="I1359" s="74">
        <v>34.03</v>
      </c>
      <c r="J1359" s="74">
        <v>104.15</v>
      </c>
      <c r="K1359" s="74">
        <v>28.95</v>
      </c>
      <c r="L1359" s="74">
        <v>26.9</v>
      </c>
      <c r="M1359" s="111"/>
      <c r="N1359" s="74">
        <v>30.8</v>
      </c>
      <c r="O1359" s="74">
        <v>27.2</v>
      </c>
      <c r="P1359" s="74">
        <v>0</v>
      </c>
    </row>
    <row r="1360" spans="1:16">
      <c r="A1360" s="78">
        <v>0.71060185185163005</v>
      </c>
      <c r="B1360" s="74">
        <v>29800</v>
      </c>
      <c r="C1360" s="74">
        <v>39.770000000000003</v>
      </c>
      <c r="D1360" s="111"/>
      <c r="E1360" s="74">
        <v>34.75</v>
      </c>
      <c r="F1360" s="74">
        <v>42.29</v>
      </c>
      <c r="G1360" s="74">
        <v>389.6</v>
      </c>
      <c r="H1360" s="74">
        <v>35.770000000000003</v>
      </c>
      <c r="I1360" s="74">
        <v>34.03</v>
      </c>
      <c r="J1360" s="74">
        <v>104.95</v>
      </c>
      <c r="K1360" s="74">
        <v>29.05</v>
      </c>
      <c r="L1360" s="74">
        <v>26.9</v>
      </c>
      <c r="M1360" s="111"/>
      <c r="N1360" s="74">
        <v>30.8</v>
      </c>
      <c r="O1360" s="74">
        <v>27.15</v>
      </c>
      <c r="P1360" s="74">
        <v>0</v>
      </c>
    </row>
    <row r="1361" spans="1:16">
      <c r="A1361" s="78">
        <v>0.71071759259237099</v>
      </c>
      <c r="B1361" s="74">
        <v>29810</v>
      </c>
      <c r="C1361" s="74">
        <v>39.65</v>
      </c>
      <c r="D1361" s="111"/>
      <c r="E1361" s="74">
        <v>34.76</v>
      </c>
      <c r="F1361" s="74">
        <v>42.15</v>
      </c>
      <c r="G1361" s="74">
        <v>390.3</v>
      </c>
      <c r="H1361" s="74">
        <v>35.76</v>
      </c>
      <c r="I1361" s="74">
        <v>33.99</v>
      </c>
      <c r="J1361" s="74">
        <v>105.4</v>
      </c>
      <c r="K1361" s="74">
        <v>29.25</v>
      </c>
      <c r="L1361" s="74">
        <v>26.95</v>
      </c>
      <c r="M1361" s="111"/>
      <c r="N1361" s="74">
        <v>30.5</v>
      </c>
      <c r="O1361" s="74">
        <v>27.15</v>
      </c>
      <c r="P1361" s="74">
        <v>0</v>
      </c>
    </row>
    <row r="1362" spans="1:16">
      <c r="A1362" s="78">
        <v>0.71083333333311105</v>
      </c>
      <c r="B1362" s="74">
        <v>29820</v>
      </c>
      <c r="C1362" s="74">
        <v>39.86</v>
      </c>
      <c r="D1362" s="111"/>
      <c r="E1362" s="74">
        <v>34.770000000000003</v>
      </c>
      <c r="F1362" s="74">
        <v>42</v>
      </c>
      <c r="G1362" s="74">
        <v>390</v>
      </c>
      <c r="H1362" s="74">
        <v>35.770000000000003</v>
      </c>
      <c r="I1362" s="74">
        <v>33.96</v>
      </c>
      <c r="J1362" s="74">
        <v>105.4</v>
      </c>
      <c r="K1362" s="74">
        <v>29.05</v>
      </c>
      <c r="L1362" s="74">
        <v>26.95</v>
      </c>
      <c r="M1362" s="111"/>
      <c r="N1362" s="74">
        <v>30.9</v>
      </c>
      <c r="O1362" s="74">
        <v>27.3</v>
      </c>
      <c r="P1362" s="74">
        <v>0</v>
      </c>
    </row>
    <row r="1363" spans="1:16">
      <c r="A1363" s="78">
        <v>0.71094907407385199</v>
      </c>
      <c r="B1363" s="74">
        <v>29830</v>
      </c>
      <c r="C1363" s="74">
        <v>39.880000000000003</v>
      </c>
      <c r="D1363" s="111"/>
      <c r="E1363" s="74">
        <v>34.79</v>
      </c>
      <c r="F1363" s="74">
        <v>41.65</v>
      </c>
      <c r="G1363" s="74">
        <v>390.6</v>
      </c>
      <c r="H1363" s="74">
        <v>35.83</v>
      </c>
      <c r="I1363" s="74">
        <v>33.93</v>
      </c>
      <c r="J1363" s="74">
        <v>104.45</v>
      </c>
      <c r="K1363" s="74">
        <v>29.4</v>
      </c>
      <c r="L1363" s="74">
        <v>26.9</v>
      </c>
      <c r="M1363" s="111"/>
      <c r="N1363" s="74">
        <v>30.9</v>
      </c>
      <c r="O1363" s="74">
        <v>27.35</v>
      </c>
      <c r="P1363" s="74">
        <v>0</v>
      </c>
    </row>
    <row r="1364" spans="1:16">
      <c r="A1364" s="78">
        <v>0.71106481481459205</v>
      </c>
      <c r="B1364" s="74">
        <v>29840</v>
      </c>
      <c r="C1364" s="74">
        <v>40.020000000000003</v>
      </c>
      <c r="D1364" s="111"/>
      <c r="E1364" s="74">
        <v>34.79</v>
      </c>
      <c r="F1364" s="74">
        <v>41.96</v>
      </c>
      <c r="G1364" s="74">
        <v>389.8</v>
      </c>
      <c r="H1364" s="74">
        <v>35.729999999999997</v>
      </c>
      <c r="I1364" s="74">
        <v>33.93</v>
      </c>
      <c r="J1364" s="74">
        <v>104.55</v>
      </c>
      <c r="K1364" s="74">
        <v>29.2</v>
      </c>
      <c r="L1364" s="74">
        <v>26.95</v>
      </c>
      <c r="M1364" s="111"/>
      <c r="N1364" s="74">
        <v>30.65</v>
      </c>
      <c r="O1364" s="74">
        <v>27.25</v>
      </c>
      <c r="P1364" s="74">
        <v>0</v>
      </c>
    </row>
    <row r="1365" spans="1:16">
      <c r="A1365" s="78">
        <v>0.71118055555533299</v>
      </c>
      <c r="B1365" s="74">
        <v>29850</v>
      </c>
      <c r="C1365" s="74">
        <v>39.89</v>
      </c>
      <c r="D1365" s="111"/>
      <c r="E1365" s="74">
        <v>34.82</v>
      </c>
      <c r="F1365" s="74">
        <v>42</v>
      </c>
      <c r="G1365" s="74">
        <v>386.1</v>
      </c>
      <c r="H1365" s="74">
        <v>35.71</v>
      </c>
      <c r="I1365" s="74">
        <v>33.909999999999997</v>
      </c>
      <c r="J1365" s="74">
        <v>103.9</v>
      </c>
      <c r="K1365" s="74">
        <v>29.25</v>
      </c>
      <c r="L1365" s="74">
        <v>26.95</v>
      </c>
      <c r="M1365" s="111"/>
      <c r="N1365" s="74">
        <v>30.6</v>
      </c>
      <c r="O1365" s="74">
        <v>27.25</v>
      </c>
      <c r="P1365" s="74">
        <v>0</v>
      </c>
    </row>
    <row r="1366" spans="1:16">
      <c r="A1366" s="78">
        <v>0.71129629629607405</v>
      </c>
      <c r="B1366" s="74">
        <v>29860</v>
      </c>
      <c r="C1366" s="74">
        <v>39.85</v>
      </c>
      <c r="D1366" s="111"/>
      <c r="E1366" s="74">
        <v>34.83</v>
      </c>
      <c r="F1366" s="74">
        <v>42.06</v>
      </c>
      <c r="G1366" s="74">
        <v>388.1</v>
      </c>
      <c r="H1366" s="74">
        <v>35.729999999999997</v>
      </c>
      <c r="I1366" s="74">
        <v>33.9</v>
      </c>
      <c r="J1366" s="74">
        <v>103.75</v>
      </c>
      <c r="K1366" s="74">
        <v>28.95</v>
      </c>
      <c r="L1366" s="74">
        <v>26.9</v>
      </c>
      <c r="M1366" s="111"/>
      <c r="N1366" s="74">
        <v>30.65</v>
      </c>
      <c r="O1366" s="74">
        <v>27.1</v>
      </c>
      <c r="P1366" s="74">
        <v>0</v>
      </c>
    </row>
    <row r="1367" spans="1:16">
      <c r="A1367" s="78">
        <v>0.71141203703681399</v>
      </c>
      <c r="B1367" s="74">
        <v>29870</v>
      </c>
      <c r="C1367" s="74">
        <v>40.07</v>
      </c>
      <c r="D1367" s="111"/>
      <c r="E1367" s="74">
        <v>34.840000000000003</v>
      </c>
      <c r="F1367" s="74">
        <v>41.96</v>
      </c>
      <c r="G1367" s="74">
        <v>389.6</v>
      </c>
      <c r="H1367" s="74">
        <v>35.700000000000003</v>
      </c>
      <c r="I1367" s="74">
        <v>33.89</v>
      </c>
      <c r="J1367" s="74">
        <v>104.05</v>
      </c>
      <c r="K1367" s="74">
        <v>29.25</v>
      </c>
      <c r="L1367" s="74">
        <v>26.95</v>
      </c>
      <c r="M1367" s="111"/>
      <c r="N1367" s="74">
        <v>30.6</v>
      </c>
      <c r="O1367" s="74">
        <v>27.2</v>
      </c>
      <c r="P1367" s="74">
        <v>0</v>
      </c>
    </row>
    <row r="1368" spans="1:16">
      <c r="A1368" s="78">
        <v>0.71152777777755505</v>
      </c>
      <c r="B1368" s="74">
        <v>29880</v>
      </c>
      <c r="C1368" s="74">
        <v>40</v>
      </c>
      <c r="D1368" s="111"/>
      <c r="E1368" s="74">
        <v>34.840000000000003</v>
      </c>
      <c r="F1368" s="74">
        <v>41.83</v>
      </c>
      <c r="G1368" s="74">
        <v>389.9</v>
      </c>
      <c r="H1368" s="74">
        <v>35.700000000000003</v>
      </c>
      <c r="I1368" s="74">
        <v>33.840000000000003</v>
      </c>
      <c r="J1368" s="74">
        <v>104.65</v>
      </c>
      <c r="K1368" s="74">
        <v>29.25</v>
      </c>
      <c r="L1368" s="74">
        <v>26.95</v>
      </c>
      <c r="M1368" s="111"/>
      <c r="N1368" s="74">
        <v>30.85</v>
      </c>
      <c r="O1368" s="74">
        <v>27.15</v>
      </c>
      <c r="P1368" s="74">
        <v>0</v>
      </c>
    </row>
    <row r="1369" spans="1:16">
      <c r="A1369" s="78">
        <v>0.71164351851829699</v>
      </c>
      <c r="B1369" s="74">
        <v>29890</v>
      </c>
      <c r="C1369" s="74">
        <v>40.01</v>
      </c>
      <c r="D1369" s="111"/>
      <c r="E1369" s="74">
        <v>34.86</v>
      </c>
      <c r="F1369" s="74">
        <v>42.37</v>
      </c>
      <c r="G1369" s="74">
        <v>389.3</v>
      </c>
      <c r="H1369" s="74">
        <v>35.71</v>
      </c>
      <c r="I1369" s="74">
        <v>33.880000000000003</v>
      </c>
      <c r="J1369" s="74">
        <v>103.3</v>
      </c>
      <c r="K1369" s="74">
        <v>29.2</v>
      </c>
      <c r="L1369" s="74">
        <v>26.95</v>
      </c>
      <c r="M1369" s="111"/>
      <c r="N1369" s="74">
        <v>30.75</v>
      </c>
      <c r="O1369" s="74">
        <v>27.3</v>
      </c>
      <c r="P1369" s="74">
        <v>0</v>
      </c>
    </row>
    <row r="1370" spans="1:16">
      <c r="A1370" s="78">
        <v>0.71175925925903605</v>
      </c>
      <c r="B1370" s="74">
        <v>29900</v>
      </c>
      <c r="C1370" s="74">
        <v>40.090000000000003</v>
      </c>
      <c r="D1370" s="111"/>
      <c r="E1370" s="74">
        <v>34.869999999999997</v>
      </c>
      <c r="F1370" s="74">
        <v>42.2</v>
      </c>
      <c r="G1370" s="74">
        <v>389.3</v>
      </c>
      <c r="H1370" s="74">
        <v>35.75</v>
      </c>
      <c r="I1370" s="74">
        <v>33.89</v>
      </c>
      <c r="J1370" s="74">
        <v>104.5</v>
      </c>
      <c r="K1370" s="74">
        <v>29.25</v>
      </c>
      <c r="L1370" s="74">
        <v>26.95</v>
      </c>
      <c r="M1370" s="111"/>
      <c r="N1370" s="74">
        <v>30.75</v>
      </c>
      <c r="O1370" s="74">
        <v>27.4</v>
      </c>
      <c r="P1370" s="74">
        <v>0</v>
      </c>
    </row>
    <row r="1371" spans="1:16">
      <c r="A1371" s="78">
        <v>0.71187499999977799</v>
      </c>
      <c r="B1371" s="74">
        <v>29910</v>
      </c>
      <c r="C1371" s="74">
        <v>40.090000000000003</v>
      </c>
      <c r="D1371" s="111"/>
      <c r="E1371" s="74">
        <v>34.880000000000003</v>
      </c>
      <c r="F1371" s="74">
        <v>42.24</v>
      </c>
      <c r="G1371" s="74">
        <v>389.2</v>
      </c>
      <c r="H1371" s="74">
        <v>35.78</v>
      </c>
      <c r="I1371" s="74">
        <v>33.89</v>
      </c>
      <c r="J1371" s="74">
        <v>104.5</v>
      </c>
      <c r="K1371" s="74">
        <v>29.3</v>
      </c>
      <c r="L1371" s="74">
        <v>26.95</v>
      </c>
      <c r="M1371" s="111"/>
      <c r="N1371" s="74">
        <v>30.8</v>
      </c>
      <c r="O1371" s="74">
        <v>27.25</v>
      </c>
      <c r="P1371" s="74">
        <v>0</v>
      </c>
    </row>
    <row r="1372" spans="1:16">
      <c r="A1372" s="78">
        <v>0.71199074074051805</v>
      </c>
      <c r="B1372" s="74">
        <v>29920</v>
      </c>
      <c r="C1372" s="74">
        <v>40.119999999999997</v>
      </c>
      <c r="D1372" s="111"/>
      <c r="E1372" s="74">
        <v>34.880000000000003</v>
      </c>
      <c r="F1372" s="74">
        <v>42.3</v>
      </c>
      <c r="G1372" s="74">
        <v>387.8</v>
      </c>
      <c r="H1372" s="74">
        <v>35.75</v>
      </c>
      <c r="I1372" s="74">
        <v>33.880000000000003</v>
      </c>
      <c r="J1372" s="74">
        <v>104.15</v>
      </c>
      <c r="K1372" s="74">
        <v>29.25</v>
      </c>
      <c r="L1372" s="74">
        <v>26.95</v>
      </c>
      <c r="M1372" s="111"/>
      <c r="N1372" s="74">
        <v>30.85</v>
      </c>
      <c r="O1372" s="74">
        <v>27.2</v>
      </c>
      <c r="P1372" s="74">
        <v>0</v>
      </c>
    </row>
    <row r="1373" spans="1:16">
      <c r="A1373" s="78">
        <v>0.71210648148125899</v>
      </c>
      <c r="B1373" s="74">
        <v>29930</v>
      </c>
      <c r="C1373" s="74">
        <v>40.04</v>
      </c>
      <c r="D1373" s="111"/>
      <c r="E1373" s="74">
        <v>34.909999999999997</v>
      </c>
      <c r="F1373" s="74">
        <v>42.21</v>
      </c>
      <c r="G1373" s="74">
        <v>389.2</v>
      </c>
      <c r="H1373" s="74">
        <v>35.78</v>
      </c>
      <c r="I1373" s="74">
        <v>33.9</v>
      </c>
      <c r="J1373" s="74">
        <v>104.2</v>
      </c>
      <c r="K1373" s="74">
        <v>29.1</v>
      </c>
      <c r="L1373" s="74">
        <v>26.95</v>
      </c>
      <c r="M1373" s="111"/>
      <c r="N1373" s="74">
        <v>30.6</v>
      </c>
      <c r="O1373" s="74">
        <v>27.15</v>
      </c>
      <c r="P1373" s="74">
        <v>0</v>
      </c>
    </row>
    <row r="1374" spans="1:16">
      <c r="A1374" s="78">
        <v>0.71222222222199905</v>
      </c>
      <c r="B1374" s="74">
        <v>29940</v>
      </c>
      <c r="C1374" s="74">
        <v>40.14</v>
      </c>
      <c r="D1374" s="111"/>
      <c r="E1374" s="74">
        <v>34.92</v>
      </c>
      <c r="F1374" s="74">
        <v>42.15</v>
      </c>
      <c r="G1374" s="74">
        <v>389.4</v>
      </c>
      <c r="H1374" s="74">
        <v>35.729999999999997</v>
      </c>
      <c r="I1374" s="74">
        <v>33.92</v>
      </c>
      <c r="J1374" s="74">
        <v>103.95</v>
      </c>
      <c r="K1374" s="74">
        <v>29.4</v>
      </c>
      <c r="L1374" s="74">
        <v>26.95</v>
      </c>
      <c r="M1374" s="111"/>
      <c r="N1374" s="74">
        <v>30.75</v>
      </c>
      <c r="O1374" s="74">
        <v>27.25</v>
      </c>
      <c r="P1374" s="74">
        <v>0</v>
      </c>
    </row>
    <row r="1375" spans="1:16">
      <c r="A1375" s="78">
        <v>0.71233796296273999</v>
      </c>
      <c r="B1375" s="74">
        <v>29950</v>
      </c>
      <c r="C1375" s="74">
        <v>40.25</v>
      </c>
      <c r="D1375" s="111"/>
      <c r="E1375" s="74">
        <v>34.93</v>
      </c>
      <c r="F1375" s="74">
        <v>41.99</v>
      </c>
      <c r="G1375" s="74">
        <v>388.9</v>
      </c>
      <c r="H1375" s="74">
        <v>35.72</v>
      </c>
      <c r="I1375" s="74">
        <v>33.94</v>
      </c>
      <c r="J1375" s="74">
        <v>104.4</v>
      </c>
      <c r="K1375" s="74">
        <v>29.45</v>
      </c>
      <c r="L1375" s="74">
        <v>26.95</v>
      </c>
      <c r="M1375" s="111"/>
      <c r="N1375" s="74">
        <v>30.75</v>
      </c>
      <c r="O1375" s="74">
        <v>27.45</v>
      </c>
      <c r="P1375" s="74">
        <v>0</v>
      </c>
    </row>
    <row r="1376" spans="1:16">
      <c r="A1376" s="78">
        <v>0.71245370370348005</v>
      </c>
      <c r="B1376" s="74">
        <v>29960</v>
      </c>
      <c r="C1376" s="74">
        <v>40.14</v>
      </c>
      <c r="D1376" s="111"/>
      <c r="E1376" s="74">
        <v>34.950000000000003</v>
      </c>
      <c r="F1376" s="74">
        <v>42</v>
      </c>
      <c r="G1376" s="74">
        <v>389.4</v>
      </c>
      <c r="H1376" s="74">
        <v>35.75</v>
      </c>
      <c r="I1376" s="74">
        <v>33.96</v>
      </c>
      <c r="J1376" s="74">
        <v>104.55</v>
      </c>
      <c r="K1376" s="74">
        <v>29.4</v>
      </c>
      <c r="L1376" s="74">
        <v>26.95</v>
      </c>
      <c r="M1376" s="111"/>
      <c r="N1376" s="74">
        <v>30.8</v>
      </c>
      <c r="O1376" s="74">
        <v>27.25</v>
      </c>
      <c r="P1376" s="74">
        <v>0</v>
      </c>
    </row>
    <row r="1377" spans="1:16">
      <c r="A1377" s="78">
        <v>0.71256944444422099</v>
      </c>
      <c r="B1377" s="74">
        <v>29970</v>
      </c>
      <c r="C1377" s="74">
        <v>40.200000000000003</v>
      </c>
      <c r="D1377" s="111"/>
      <c r="E1377" s="74">
        <v>34.97</v>
      </c>
      <c r="F1377" s="74">
        <v>42.14</v>
      </c>
      <c r="G1377" s="74">
        <v>388.6</v>
      </c>
      <c r="H1377" s="74">
        <v>35.69</v>
      </c>
      <c r="I1377" s="74">
        <v>33.97</v>
      </c>
      <c r="J1377" s="74">
        <v>104.65</v>
      </c>
      <c r="K1377" s="74">
        <v>29.3</v>
      </c>
      <c r="L1377" s="74">
        <v>26.95</v>
      </c>
      <c r="M1377" s="111"/>
      <c r="N1377" s="74">
        <v>30.6</v>
      </c>
      <c r="O1377" s="74">
        <v>27.4</v>
      </c>
      <c r="P1377" s="74">
        <v>0</v>
      </c>
    </row>
    <row r="1378" spans="1:16">
      <c r="A1378" s="78">
        <v>0.71268518518496204</v>
      </c>
      <c r="B1378" s="74">
        <v>29980</v>
      </c>
      <c r="C1378" s="74">
        <v>40.19</v>
      </c>
      <c r="D1378" s="111"/>
      <c r="E1378" s="74">
        <v>34.950000000000003</v>
      </c>
      <c r="F1378" s="74">
        <v>42.24</v>
      </c>
      <c r="G1378" s="74">
        <v>390.5</v>
      </c>
      <c r="H1378" s="74">
        <v>35.729999999999997</v>
      </c>
      <c r="I1378" s="74">
        <v>33.950000000000003</v>
      </c>
      <c r="J1378" s="74">
        <v>104.55</v>
      </c>
      <c r="K1378" s="74">
        <v>28.9</v>
      </c>
      <c r="L1378" s="74">
        <v>27</v>
      </c>
      <c r="M1378" s="111"/>
      <c r="N1378" s="74">
        <v>30.85</v>
      </c>
      <c r="O1378" s="74">
        <v>27.4</v>
      </c>
      <c r="P1378" s="74">
        <v>0</v>
      </c>
    </row>
    <row r="1379" spans="1:16">
      <c r="A1379" s="78">
        <v>0.71280092592570199</v>
      </c>
      <c r="B1379" s="74">
        <v>29990</v>
      </c>
      <c r="C1379" s="74">
        <v>40.090000000000003</v>
      </c>
      <c r="D1379" s="111"/>
      <c r="E1379" s="74">
        <v>34.950000000000003</v>
      </c>
      <c r="F1379" s="74">
        <v>42.42</v>
      </c>
      <c r="G1379" s="74">
        <v>389.4</v>
      </c>
      <c r="H1379" s="74">
        <v>35.71</v>
      </c>
      <c r="I1379" s="74">
        <v>33.96</v>
      </c>
      <c r="J1379" s="74">
        <v>103.85</v>
      </c>
      <c r="K1379" s="74">
        <v>28.7</v>
      </c>
      <c r="L1379" s="74">
        <v>26.95</v>
      </c>
      <c r="M1379" s="111"/>
      <c r="N1379" s="74">
        <v>30.95</v>
      </c>
      <c r="O1379" s="74">
        <v>27</v>
      </c>
      <c r="P1379" s="74">
        <v>0</v>
      </c>
    </row>
    <row r="1380" spans="1:16">
      <c r="A1380" s="78">
        <v>0.71291666666644304</v>
      </c>
      <c r="B1380" s="74">
        <v>30000</v>
      </c>
      <c r="C1380" s="74">
        <v>40.369999999999997</v>
      </c>
      <c r="D1380" s="111"/>
      <c r="E1380" s="74">
        <v>34.97</v>
      </c>
      <c r="F1380" s="74">
        <v>42.41</v>
      </c>
      <c r="G1380" s="74">
        <v>389.9</v>
      </c>
      <c r="H1380" s="74">
        <v>35.770000000000003</v>
      </c>
      <c r="I1380" s="74">
        <v>33.97</v>
      </c>
      <c r="J1380" s="74">
        <v>104.2</v>
      </c>
      <c r="K1380" s="74">
        <v>28.55</v>
      </c>
      <c r="L1380" s="74">
        <v>26.95</v>
      </c>
      <c r="M1380" s="111"/>
      <c r="N1380" s="74">
        <v>30.6</v>
      </c>
      <c r="O1380" s="74">
        <v>26.9</v>
      </c>
      <c r="P1380" s="74">
        <v>0</v>
      </c>
    </row>
    <row r="1381" spans="1:16">
      <c r="A1381" s="78">
        <v>0.71303240740718499</v>
      </c>
      <c r="B1381" s="74">
        <v>30010</v>
      </c>
      <c r="C1381" s="74">
        <v>40.25</v>
      </c>
      <c r="D1381" s="111"/>
      <c r="E1381" s="74">
        <v>34.97</v>
      </c>
      <c r="F1381" s="74">
        <v>42.32</v>
      </c>
      <c r="G1381" s="74">
        <v>389.2</v>
      </c>
      <c r="H1381" s="74">
        <v>35.799999999999997</v>
      </c>
      <c r="I1381" s="74">
        <v>33.96</v>
      </c>
      <c r="J1381" s="74">
        <v>104.8</v>
      </c>
      <c r="K1381" s="74">
        <v>28.45</v>
      </c>
      <c r="L1381" s="74">
        <v>26.95</v>
      </c>
      <c r="M1381" s="111"/>
      <c r="N1381" s="74">
        <v>30.75</v>
      </c>
      <c r="O1381" s="74">
        <v>26.9</v>
      </c>
      <c r="P1381" s="74">
        <v>0</v>
      </c>
    </row>
    <row r="1382" spans="1:16">
      <c r="A1382" s="78">
        <v>0.71314814814792404</v>
      </c>
      <c r="B1382" s="74">
        <v>30020</v>
      </c>
      <c r="C1382" s="74">
        <v>40.15</v>
      </c>
      <c r="D1382" s="111"/>
      <c r="E1382" s="74">
        <v>34.96</v>
      </c>
      <c r="F1382" s="74">
        <v>42.69</v>
      </c>
      <c r="G1382" s="74">
        <v>388.5</v>
      </c>
      <c r="H1382" s="74">
        <v>35.799999999999997</v>
      </c>
      <c r="I1382" s="74">
        <v>33.979999999999997</v>
      </c>
      <c r="J1382" s="74">
        <v>103.5</v>
      </c>
      <c r="K1382" s="74">
        <v>28.35</v>
      </c>
      <c r="L1382" s="74">
        <v>26.95</v>
      </c>
      <c r="M1382" s="111"/>
      <c r="N1382" s="74">
        <v>30.9</v>
      </c>
      <c r="O1382" s="74">
        <v>26.85</v>
      </c>
      <c r="P1382" s="74">
        <v>0</v>
      </c>
    </row>
    <row r="1383" spans="1:16">
      <c r="A1383" s="78">
        <v>0.71326388888866599</v>
      </c>
      <c r="B1383" s="74">
        <v>30030</v>
      </c>
      <c r="C1383" s="74">
        <v>40.15</v>
      </c>
      <c r="D1383" s="111"/>
      <c r="E1383" s="74">
        <v>34.979999999999997</v>
      </c>
      <c r="F1383" s="74">
        <v>42.27</v>
      </c>
      <c r="G1383" s="74">
        <v>388.8</v>
      </c>
      <c r="H1383" s="74">
        <v>-28.08</v>
      </c>
      <c r="I1383" s="74">
        <v>33.99</v>
      </c>
      <c r="J1383" s="74">
        <v>103.05</v>
      </c>
      <c r="K1383" s="74">
        <v>28.3</v>
      </c>
      <c r="L1383" s="74">
        <v>26.95</v>
      </c>
      <c r="M1383" s="111"/>
      <c r="N1383" s="74">
        <v>30.9</v>
      </c>
      <c r="O1383" s="74">
        <v>26.75</v>
      </c>
      <c r="P1383" s="74">
        <v>0</v>
      </c>
    </row>
    <row r="1384" spans="1:16">
      <c r="A1384" s="78">
        <v>0.71337962962940604</v>
      </c>
      <c r="B1384" s="74">
        <v>30040</v>
      </c>
      <c r="C1384" s="74">
        <v>40.19</v>
      </c>
      <c r="D1384" s="111"/>
      <c r="E1384" s="74">
        <v>34.979999999999997</v>
      </c>
      <c r="F1384" s="74">
        <v>42.42</v>
      </c>
      <c r="G1384" s="74">
        <v>388.3</v>
      </c>
      <c r="H1384" s="74">
        <v>36.36</v>
      </c>
      <c r="I1384" s="74">
        <v>34.03</v>
      </c>
      <c r="J1384" s="74">
        <v>103.75</v>
      </c>
      <c r="K1384" s="74">
        <v>28.25</v>
      </c>
      <c r="L1384" s="74">
        <v>26.95</v>
      </c>
      <c r="M1384" s="111"/>
      <c r="N1384" s="74">
        <v>30.5</v>
      </c>
      <c r="O1384" s="74">
        <v>26.7</v>
      </c>
      <c r="P1384" s="74">
        <v>0</v>
      </c>
    </row>
    <row r="1385" spans="1:16">
      <c r="A1385" s="78">
        <v>0.71349537037014699</v>
      </c>
      <c r="B1385" s="74">
        <v>30050</v>
      </c>
      <c r="C1385" s="74">
        <v>40.14</v>
      </c>
      <c r="D1385" s="111"/>
      <c r="E1385" s="74">
        <v>34.979999999999997</v>
      </c>
      <c r="F1385" s="74">
        <v>42.43</v>
      </c>
      <c r="G1385" s="74">
        <v>388</v>
      </c>
      <c r="H1385" s="74">
        <v>36.42</v>
      </c>
      <c r="I1385" s="74">
        <v>34.020000000000003</v>
      </c>
      <c r="J1385" s="74">
        <v>105.1</v>
      </c>
      <c r="K1385" s="74">
        <v>28.25</v>
      </c>
      <c r="L1385" s="74">
        <v>26.9</v>
      </c>
      <c r="M1385" s="111"/>
      <c r="N1385" s="74">
        <v>30.6</v>
      </c>
      <c r="O1385" s="74">
        <v>26.5</v>
      </c>
      <c r="P1385" s="74">
        <v>0</v>
      </c>
    </row>
    <row r="1386" spans="1:16">
      <c r="A1386" s="78">
        <v>0.71361111111088704</v>
      </c>
      <c r="B1386" s="74">
        <v>30060</v>
      </c>
      <c r="C1386" s="74">
        <v>40.299999999999997</v>
      </c>
      <c r="D1386" s="111"/>
      <c r="E1386" s="74">
        <v>35</v>
      </c>
      <c r="F1386" s="74">
        <v>42.23</v>
      </c>
      <c r="G1386" s="74">
        <v>388.6</v>
      </c>
      <c r="H1386" s="74">
        <v>36.46</v>
      </c>
      <c r="I1386" s="74">
        <v>34.049999999999997</v>
      </c>
      <c r="J1386" s="74">
        <v>105.05</v>
      </c>
      <c r="K1386" s="74">
        <v>28.3</v>
      </c>
      <c r="L1386" s="74">
        <v>26.9</v>
      </c>
      <c r="M1386" s="111"/>
      <c r="N1386" s="74">
        <v>30.65</v>
      </c>
      <c r="O1386" s="74">
        <v>26.55</v>
      </c>
      <c r="P1386" s="74">
        <v>0</v>
      </c>
    </row>
    <row r="1387" spans="1:16">
      <c r="A1387" s="78">
        <v>0.71372685185162799</v>
      </c>
      <c r="B1387" s="74">
        <v>30070</v>
      </c>
      <c r="C1387" s="74">
        <v>40.32</v>
      </c>
      <c r="D1387" s="111"/>
      <c r="E1387" s="74">
        <v>35.01</v>
      </c>
      <c r="F1387" s="74">
        <v>42.27</v>
      </c>
      <c r="G1387" s="74">
        <v>388.4</v>
      </c>
      <c r="H1387" s="74">
        <v>36.5</v>
      </c>
      <c r="I1387" s="74">
        <v>34.08</v>
      </c>
      <c r="J1387" s="74">
        <v>104.75</v>
      </c>
      <c r="K1387" s="74">
        <v>28.25</v>
      </c>
      <c r="L1387" s="74">
        <v>26.95</v>
      </c>
      <c r="M1387" s="111"/>
      <c r="N1387" s="74">
        <v>30.75</v>
      </c>
      <c r="O1387" s="74">
        <v>26.55</v>
      </c>
      <c r="P1387" s="74">
        <v>0</v>
      </c>
    </row>
    <row r="1388" spans="1:16">
      <c r="A1388" s="78">
        <v>0.71384259259236804</v>
      </c>
      <c r="B1388" s="74">
        <v>30080</v>
      </c>
      <c r="C1388" s="74">
        <v>40.369999999999997</v>
      </c>
      <c r="D1388" s="111"/>
      <c r="E1388" s="74">
        <v>35.03</v>
      </c>
      <c r="F1388" s="74">
        <v>42.29</v>
      </c>
      <c r="G1388" s="74">
        <v>388.3</v>
      </c>
      <c r="H1388" s="74">
        <v>36.380000000000003</v>
      </c>
      <c r="I1388" s="74">
        <v>34.1</v>
      </c>
      <c r="J1388" s="74">
        <v>104.15</v>
      </c>
      <c r="K1388" s="74">
        <v>28.2</v>
      </c>
      <c r="L1388" s="74">
        <v>26.95</v>
      </c>
      <c r="M1388" s="111"/>
      <c r="N1388" s="74">
        <v>30.8</v>
      </c>
      <c r="O1388" s="74">
        <v>26.45</v>
      </c>
      <c r="P1388" s="74">
        <v>0</v>
      </c>
    </row>
    <row r="1389" spans="1:16">
      <c r="A1389" s="78">
        <v>0.71395833333310899</v>
      </c>
      <c r="B1389" s="74">
        <v>30090</v>
      </c>
      <c r="C1389" s="74">
        <v>40.36</v>
      </c>
      <c r="D1389" s="111"/>
      <c r="E1389" s="74">
        <v>35.04</v>
      </c>
      <c r="F1389" s="74">
        <v>42.4</v>
      </c>
      <c r="G1389" s="74">
        <v>390.1</v>
      </c>
      <c r="H1389" s="74">
        <v>36.43</v>
      </c>
      <c r="I1389" s="74">
        <v>34.11</v>
      </c>
      <c r="J1389" s="74">
        <v>104.45</v>
      </c>
      <c r="K1389" s="74">
        <v>28.15</v>
      </c>
      <c r="L1389" s="74">
        <v>26.95</v>
      </c>
      <c r="M1389" s="111"/>
      <c r="N1389" s="74">
        <v>30.65</v>
      </c>
      <c r="O1389" s="74">
        <v>26.45</v>
      </c>
      <c r="P1389" s="74">
        <v>0</v>
      </c>
    </row>
    <row r="1390" spans="1:16">
      <c r="A1390" s="78">
        <v>0.71407407407385004</v>
      </c>
      <c r="B1390" s="74">
        <v>30100</v>
      </c>
      <c r="C1390" s="74">
        <v>40.36</v>
      </c>
      <c r="D1390" s="111"/>
      <c r="E1390" s="74">
        <v>35.04</v>
      </c>
      <c r="F1390" s="74">
        <v>42.49</v>
      </c>
      <c r="G1390" s="74">
        <v>385.8</v>
      </c>
      <c r="H1390" s="74">
        <v>36.4</v>
      </c>
      <c r="I1390" s="74">
        <v>34.15</v>
      </c>
      <c r="J1390" s="74">
        <v>104.45</v>
      </c>
      <c r="K1390" s="74">
        <v>28.15</v>
      </c>
      <c r="L1390" s="74">
        <v>26.95</v>
      </c>
      <c r="M1390" s="111"/>
      <c r="N1390" s="74">
        <v>30.75</v>
      </c>
      <c r="O1390" s="74">
        <v>26.45</v>
      </c>
      <c r="P1390" s="74">
        <v>0</v>
      </c>
    </row>
    <row r="1391" spans="1:16">
      <c r="A1391" s="78">
        <v>0.71418981481458998</v>
      </c>
      <c r="B1391" s="74">
        <v>30110</v>
      </c>
      <c r="C1391" s="74">
        <v>40.31</v>
      </c>
      <c r="D1391" s="111"/>
      <c r="E1391" s="74">
        <v>35.06</v>
      </c>
      <c r="F1391" s="74">
        <v>42.58</v>
      </c>
      <c r="G1391" s="74">
        <v>387.2</v>
      </c>
      <c r="H1391" s="74">
        <v>36.4</v>
      </c>
      <c r="I1391" s="74">
        <v>34.15</v>
      </c>
      <c r="J1391" s="74">
        <v>104.65</v>
      </c>
      <c r="K1391" s="74">
        <v>28.1</v>
      </c>
      <c r="L1391" s="74">
        <v>26.95</v>
      </c>
      <c r="M1391" s="111"/>
      <c r="N1391" s="74">
        <v>30.75</v>
      </c>
      <c r="O1391" s="74">
        <v>26.4</v>
      </c>
      <c r="P1391" s="74">
        <v>0</v>
      </c>
    </row>
    <row r="1392" spans="1:16">
      <c r="A1392" s="78">
        <v>0.71430555555533104</v>
      </c>
      <c r="B1392" s="74">
        <v>30120</v>
      </c>
      <c r="C1392" s="74">
        <v>40.4</v>
      </c>
      <c r="D1392" s="111"/>
      <c r="E1392" s="74">
        <v>35.049999999999997</v>
      </c>
      <c r="F1392" s="74">
        <v>42.55</v>
      </c>
      <c r="G1392" s="74">
        <v>387.8</v>
      </c>
      <c r="H1392" s="74">
        <v>36.4</v>
      </c>
      <c r="I1392" s="74">
        <v>34.17</v>
      </c>
      <c r="J1392" s="74">
        <v>103.5</v>
      </c>
      <c r="K1392" s="74">
        <v>28.1</v>
      </c>
      <c r="L1392" s="74">
        <v>26.95</v>
      </c>
      <c r="M1392" s="111"/>
      <c r="N1392" s="74">
        <v>31</v>
      </c>
      <c r="O1392" s="74">
        <v>26.35</v>
      </c>
      <c r="P1392" s="74">
        <v>0</v>
      </c>
    </row>
    <row r="1393" spans="1:16">
      <c r="A1393" s="78">
        <v>0.71442129629607298</v>
      </c>
      <c r="B1393" s="74">
        <v>30130</v>
      </c>
      <c r="C1393" s="74">
        <v>40.409999999999997</v>
      </c>
      <c r="D1393" s="111"/>
      <c r="E1393" s="74">
        <v>35.049999999999997</v>
      </c>
      <c r="F1393" s="74">
        <v>42.48</v>
      </c>
      <c r="G1393" s="74">
        <v>386.7</v>
      </c>
      <c r="H1393" s="74">
        <v>36.6</v>
      </c>
      <c r="I1393" s="74">
        <v>34.18</v>
      </c>
      <c r="J1393" s="74">
        <v>104.3</v>
      </c>
      <c r="K1393" s="74">
        <v>28.1</v>
      </c>
      <c r="L1393" s="74">
        <v>26.9</v>
      </c>
      <c r="M1393" s="111"/>
      <c r="N1393" s="74">
        <v>30.9</v>
      </c>
      <c r="O1393" s="74">
        <v>26.3</v>
      </c>
      <c r="P1393" s="74">
        <v>0</v>
      </c>
    </row>
    <row r="1394" spans="1:16">
      <c r="A1394" s="78">
        <v>0.71453703703681204</v>
      </c>
      <c r="B1394" s="74">
        <v>30140</v>
      </c>
      <c r="C1394" s="74">
        <v>40.409999999999997</v>
      </c>
      <c r="D1394" s="111"/>
      <c r="E1394" s="74">
        <v>35.07</v>
      </c>
      <c r="F1394" s="74">
        <v>42.63</v>
      </c>
      <c r="G1394" s="74">
        <v>386.5</v>
      </c>
      <c r="H1394" s="74">
        <v>36.159999999999997</v>
      </c>
      <c r="I1394" s="74">
        <v>34.200000000000003</v>
      </c>
      <c r="J1394" s="74">
        <v>103.65</v>
      </c>
      <c r="K1394" s="74">
        <v>28.3</v>
      </c>
      <c r="L1394" s="74">
        <v>26.95</v>
      </c>
      <c r="M1394" s="74">
        <v>29.45</v>
      </c>
      <c r="N1394" s="74">
        <v>30.65</v>
      </c>
      <c r="O1394" s="74">
        <v>26.55</v>
      </c>
      <c r="P1394" s="74">
        <v>0</v>
      </c>
    </row>
    <row r="1395" spans="1:16">
      <c r="A1395" s="78">
        <v>0.71465277777755398</v>
      </c>
      <c r="B1395" s="74">
        <v>30150</v>
      </c>
      <c r="C1395" s="74">
        <v>40.409999999999997</v>
      </c>
      <c r="D1395" s="111"/>
      <c r="E1395" s="74">
        <v>35.06</v>
      </c>
      <c r="F1395" s="74">
        <v>42.72</v>
      </c>
      <c r="G1395" s="74">
        <v>387.9</v>
      </c>
      <c r="H1395" s="74">
        <v>36</v>
      </c>
      <c r="I1395" s="74">
        <v>34.200000000000003</v>
      </c>
      <c r="J1395" s="74">
        <v>104.2</v>
      </c>
      <c r="K1395" s="74">
        <v>28.65</v>
      </c>
      <c r="L1395" s="74">
        <v>26.95</v>
      </c>
      <c r="M1395" s="74">
        <v>29.35</v>
      </c>
      <c r="N1395" s="74">
        <v>30.9</v>
      </c>
      <c r="O1395" s="74">
        <v>26.75</v>
      </c>
      <c r="P1395" s="74">
        <v>0</v>
      </c>
    </row>
    <row r="1396" spans="1:16">
      <c r="A1396" s="78">
        <v>0.71476851851829404</v>
      </c>
      <c r="B1396" s="74">
        <v>30160</v>
      </c>
      <c r="C1396" s="74">
        <v>40.36</v>
      </c>
      <c r="D1396" s="111"/>
      <c r="E1396" s="74">
        <v>35.08</v>
      </c>
      <c r="F1396" s="74">
        <v>42.52</v>
      </c>
      <c r="G1396" s="74">
        <v>387.6</v>
      </c>
      <c r="H1396" s="74">
        <v>35.700000000000003</v>
      </c>
      <c r="I1396" s="74">
        <v>34.229999999999997</v>
      </c>
      <c r="J1396" s="74">
        <v>103.95</v>
      </c>
      <c r="K1396" s="74">
        <v>28.75</v>
      </c>
      <c r="L1396" s="74">
        <v>26.95</v>
      </c>
      <c r="M1396" s="74">
        <v>28.9</v>
      </c>
      <c r="N1396" s="74">
        <v>30.45</v>
      </c>
      <c r="O1396" s="74">
        <v>26.75</v>
      </c>
      <c r="P1396" s="74">
        <v>0</v>
      </c>
    </row>
    <row r="1397" spans="1:16">
      <c r="A1397" s="78">
        <v>0.71488425925903498</v>
      </c>
      <c r="B1397" s="74">
        <v>30170</v>
      </c>
      <c r="C1397" s="74">
        <v>40.53</v>
      </c>
      <c r="D1397" s="111"/>
      <c r="E1397" s="74">
        <v>35.08</v>
      </c>
      <c r="F1397" s="74">
        <v>42.6</v>
      </c>
      <c r="G1397" s="74">
        <v>388.7</v>
      </c>
      <c r="H1397" s="74">
        <v>35.65</v>
      </c>
      <c r="I1397" s="74">
        <v>34.22</v>
      </c>
      <c r="J1397" s="74">
        <v>103.85</v>
      </c>
      <c r="K1397" s="74">
        <v>28.8</v>
      </c>
      <c r="L1397" s="74">
        <v>27</v>
      </c>
      <c r="M1397" s="74">
        <v>28.9</v>
      </c>
      <c r="N1397" s="74">
        <v>30.75</v>
      </c>
      <c r="O1397" s="74">
        <v>26.8</v>
      </c>
      <c r="P1397" s="74">
        <v>0</v>
      </c>
    </row>
    <row r="1398" spans="1:16">
      <c r="A1398" s="78">
        <v>0.71499999999977504</v>
      </c>
      <c r="B1398" s="74">
        <v>30180</v>
      </c>
      <c r="C1398" s="74">
        <v>40.590000000000003</v>
      </c>
      <c r="D1398" s="111"/>
      <c r="E1398" s="74">
        <v>35.1</v>
      </c>
      <c r="F1398" s="74">
        <v>42.19</v>
      </c>
      <c r="G1398" s="74">
        <v>389.4</v>
      </c>
      <c r="H1398" s="74">
        <v>35.6</v>
      </c>
      <c r="I1398" s="74">
        <v>34.19</v>
      </c>
      <c r="J1398" s="74">
        <v>103.7</v>
      </c>
      <c r="K1398" s="74">
        <v>29.1</v>
      </c>
      <c r="L1398" s="74">
        <v>27</v>
      </c>
      <c r="M1398" s="74">
        <v>29</v>
      </c>
      <c r="N1398" s="74">
        <v>30.65</v>
      </c>
      <c r="O1398" s="74">
        <v>26.8</v>
      </c>
      <c r="P1398" s="74">
        <v>0</v>
      </c>
    </row>
    <row r="1399" spans="1:16">
      <c r="A1399" s="78">
        <v>0.71511574074051598</v>
      </c>
      <c r="B1399" s="74">
        <v>30190</v>
      </c>
      <c r="C1399" s="74">
        <v>40.5</v>
      </c>
      <c r="D1399" s="111"/>
      <c r="E1399" s="74">
        <v>35.11</v>
      </c>
      <c r="F1399" s="74">
        <v>41.95</v>
      </c>
      <c r="G1399" s="74">
        <v>388.4</v>
      </c>
      <c r="H1399" s="74">
        <v>35.340000000000003</v>
      </c>
      <c r="I1399" s="74">
        <v>34.159999999999997</v>
      </c>
      <c r="J1399" s="74">
        <v>104.05</v>
      </c>
      <c r="K1399" s="74">
        <v>28.95</v>
      </c>
      <c r="L1399" s="74">
        <v>27</v>
      </c>
      <c r="M1399" s="74">
        <v>29</v>
      </c>
      <c r="N1399" s="74">
        <v>30.9</v>
      </c>
      <c r="O1399" s="74">
        <v>26.95</v>
      </c>
      <c r="P1399" s="74">
        <v>0</v>
      </c>
    </row>
    <row r="1400" spans="1:16">
      <c r="A1400" s="78">
        <v>0.71523148148125604</v>
      </c>
      <c r="B1400" s="74">
        <v>30200</v>
      </c>
      <c r="C1400" s="74">
        <v>40.36</v>
      </c>
      <c r="D1400" s="111"/>
      <c r="E1400" s="74">
        <v>35.11</v>
      </c>
      <c r="F1400" s="74">
        <v>42.17</v>
      </c>
      <c r="G1400" s="74">
        <v>385.6</v>
      </c>
      <c r="H1400" s="74">
        <v>35.33</v>
      </c>
      <c r="I1400" s="74">
        <v>34.17</v>
      </c>
      <c r="J1400" s="74">
        <v>104.25</v>
      </c>
      <c r="K1400" s="74">
        <v>28.95</v>
      </c>
      <c r="L1400" s="74">
        <v>27</v>
      </c>
      <c r="M1400" s="74">
        <v>29.05</v>
      </c>
      <c r="N1400" s="74">
        <v>30.95</v>
      </c>
      <c r="O1400" s="74">
        <v>26.9</v>
      </c>
      <c r="P1400" s="74">
        <v>0</v>
      </c>
    </row>
    <row r="1401" spans="1:16">
      <c r="A1401" s="78">
        <v>0.71534722222199698</v>
      </c>
      <c r="B1401" s="74">
        <v>30210</v>
      </c>
      <c r="C1401" s="74">
        <v>40.35</v>
      </c>
      <c r="D1401" s="111"/>
      <c r="E1401" s="74">
        <v>35.11</v>
      </c>
      <c r="F1401" s="74">
        <v>42.09</v>
      </c>
      <c r="G1401" s="74">
        <v>388.1</v>
      </c>
      <c r="H1401" s="74">
        <v>35.22</v>
      </c>
      <c r="I1401" s="74">
        <v>34.17</v>
      </c>
      <c r="J1401" s="74">
        <v>104.65</v>
      </c>
      <c r="K1401" s="74">
        <v>29</v>
      </c>
      <c r="L1401" s="74">
        <v>27</v>
      </c>
      <c r="M1401" s="74">
        <v>29.1</v>
      </c>
      <c r="N1401" s="74">
        <v>30.9</v>
      </c>
      <c r="O1401" s="74">
        <v>26.9</v>
      </c>
      <c r="P1401" s="74">
        <v>0</v>
      </c>
    </row>
    <row r="1402" spans="1:16">
      <c r="A1402" s="78">
        <v>0.71546296296273804</v>
      </c>
      <c r="B1402" s="74">
        <v>30220</v>
      </c>
      <c r="C1402" s="74">
        <v>40.380000000000003</v>
      </c>
      <c r="D1402" s="111"/>
      <c r="E1402" s="74">
        <v>35.090000000000003</v>
      </c>
      <c r="F1402" s="74">
        <v>42.39</v>
      </c>
      <c r="G1402" s="74">
        <v>389</v>
      </c>
      <c r="H1402" s="74">
        <v>35.21</v>
      </c>
      <c r="I1402" s="74">
        <v>34.159999999999997</v>
      </c>
      <c r="J1402" s="74">
        <v>104.7</v>
      </c>
      <c r="K1402" s="74">
        <v>28.55</v>
      </c>
      <c r="L1402" s="74">
        <v>26.95</v>
      </c>
      <c r="M1402" s="74">
        <v>28.95</v>
      </c>
      <c r="N1402" s="74">
        <v>30.9</v>
      </c>
      <c r="O1402" s="74">
        <v>26.8</v>
      </c>
      <c r="P1402" s="74">
        <v>0</v>
      </c>
    </row>
    <row r="1403" spans="1:16">
      <c r="A1403" s="78">
        <v>0.71557870370347798</v>
      </c>
      <c r="B1403" s="74">
        <v>30230</v>
      </c>
      <c r="C1403" s="74">
        <v>40.340000000000003</v>
      </c>
      <c r="D1403" s="111"/>
      <c r="E1403" s="74">
        <v>35.08</v>
      </c>
      <c r="F1403" s="74">
        <v>42.39</v>
      </c>
      <c r="G1403" s="74">
        <v>387.4</v>
      </c>
      <c r="H1403" s="74">
        <v>35.369999999999997</v>
      </c>
      <c r="I1403" s="74">
        <v>34.200000000000003</v>
      </c>
      <c r="J1403" s="74">
        <v>104.05</v>
      </c>
      <c r="K1403" s="74">
        <v>28.45</v>
      </c>
      <c r="L1403" s="74">
        <v>26.95</v>
      </c>
      <c r="M1403" s="74">
        <v>29.15</v>
      </c>
      <c r="N1403" s="74">
        <v>30.85</v>
      </c>
      <c r="O1403" s="74">
        <v>26.9</v>
      </c>
      <c r="P1403" s="74">
        <v>0</v>
      </c>
    </row>
    <row r="1404" spans="1:16">
      <c r="A1404" s="78">
        <v>0.71569444444421904</v>
      </c>
      <c r="B1404" s="74">
        <v>30240</v>
      </c>
      <c r="C1404" s="74">
        <v>40.21</v>
      </c>
      <c r="D1404" s="111"/>
      <c r="E1404" s="74">
        <v>35.090000000000003</v>
      </c>
      <c r="F1404" s="74">
        <v>42.42</v>
      </c>
      <c r="G1404" s="74">
        <v>388.4</v>
      </c>
      <c r="H1404" s="74">
        <v>35.270000000000003</v>
      </c>
      <c r="I1404" s="74">
        <v>34.22</v>
      </c>
      <c r="J1404" s="74">
        <v>103.8</v>
      </c>
      <c r="K1404" s="74">
        <v>28.8</v>
      </c>
      <c r="L1404" s="74">
        <v>27</v>
      </c>
      <c r="M1404" s="74">
        <v>29.1</v>
      </c>
      <c r="N1404" s="74">
        <v>30.7</v>
      </c>
      <c r="O1404" s="74">
        <v>27</v>
      </c>
      <c r="P1404" s="74">
        <v>0</v>
      </c>
    </row>
    <row r="1405" spans="1:16">
      <c r="A1405" s="78">
        <v>0.71581018518496098</v>
      </c>
      <c r="B1405" s="74">
        <v>30250</v>
      </c>
      <c r="C1405" s="74">
        <v>40.15</v>
      </c>
      <c r="D1405" s="111"/>
      <c r="E1405" s="74">
        <v>35.1</v>
      </c>
      <c r="F1405" s="74">
        <v>42.29</v>
      </c>
      <c r="G1405" s="74">
        <v>388</v>
      </c>
      <c r="H1405" s="74">
        <v>35.270000000000003</v>
      </c>
      <c r="I1405" s="74">
        <v>34.25</v>
      </c>
      <c r="J1405" s="74">
        <v>104</v>
      </c>
      <c r="K1405" s="74">
        <v>28.85</v>
      </c>
      <c r="L1405" s="74">
        <v>27</v>
      </c>
      <c r="M1405" s="74">
        <v>28.9</v>
      </c>
      <c r="N1405" s="74">
        <v>30.85</v>
      </c>
      <c r="O1405" s="74">
        <v>27.2</v>
      </c>
      <c r="P1405" s="74">
        <v>0</v>
      </c>
    </row>
    <row r="1406" spans="1:16">
      <c r="A1406" s="78">
        <v>0.71592592592570004</v>
      </c>
      <c r="B1406" s="74">
        <v>30260</v>
      </c>
      <c r="C1406" s="74">
        <v>40.19</v>
      </c>
      <c r="D1406" s="111"/>
      <c r="E1406" s="74">
        <v>35.090000000000003</v>
      </c>
      <c r="F1406" s="74">
        <v>42.21</v>
      </c>
      <c r="G1406" s="74">
        <v>388.1</v>
      </c>
      <c r="H1406" s="74">
        <v>35.369999999999997</v>
      </c>
      <c r="I1406" s="74">
        <v>34.24</v>
      </c>
      <c r="J1406" s="74">
        <v>104.4</v>
      </c>
      <c r="K1406" s="74">
        <v>28.4</v>
      </c>
      <c r="L1406" s="74">
        <v>27</v>
      </c>
      <c r="M1406" s="74">
        <v>29.1</v>
      </c>
      <c r="N1406" s="74">
        <v>30.75</v>
      </c>
      <c r="O1406" s="74">
        <v>26.9</v>
      </c>
      <c r="P1406" s="74">
        <v>0</v>
      </c>
    </row>
    <row r="1407" spans="1:16">
      <c r="A1407" s="78">
        <v>0.71604166666644198</v>
      </c>
      <c r="B1407" s="74">
        <v>30270</v>
      </c>
      <c r="C1407" s="74">
        <v>40.31</v>
      </c>
      <c r="D1407" s="111"/>
      <c r="E1407" s="74">
        <v>35.090000000000003</v>
      </c>
      <c r="F1407" s="74">
        <v>41.93</v>
      </c>
      <c r="G1407" s="74">
        <v>387.3</v>
      </c>
      <c r="H1407" s="74">
        <v>35.729999999999997</v>
      </c>
      <c r="I1407" s="74">
        <v>34.200000000000003</v>
      </c>
      <c r="J1407" s="74">
        <v>104.25</v>
      </c>
      <c r="K1407" s="74">
        <v>28.25</v>
      </c>
      <c r="L1407" s="74">
        <v>27</v>
      </c>
      <c r="M1407" s="74">
        <v>28.8</v>
      </c>
      <c r="N1407" s="74">
        <v>30.4</v>
      </c>
      <c r="O1407" s="74">
        <v>26.75</v>
      </c>
      <c r="P1407" s="74">
        <v>0</v>
      </c>
    </row>
    <row r="1408" spans="1:16">
      <c r="A1408" s="78">
        <v>0.71615740740718203</v>
      </c>
      <c r="B1408" s="74">
        <v>30280</v>
      </c>
      <c r="C1408" s="74">
        <v>40.17</v>
      </c>
      <c r="D1408" s="111"/>
      <c r="E1408" s="74">
        <v>35.090000000000003</v>
      </c>
      <c r="F1408" s="74">
        <v>42.11</v>
      </c>
      <c r="G1408" s="74">
        <v>389.5</v>
      </c>
      <c r="H1408" s="74">
        <v>35.61</v>
      </c>
      <c r="I1408" s="74">
        <v>34.200000000000003</v>
      </c>
      <c r="J1408" s="74">
        <v>103.7</v>
      </c>
      <c r="K1408" s="74">
        <v>28.25</v>
      </c>
      <c r="L1408" s="74">
        <v>27</v>
      </c>
      <c r="M1408" s="74">
        <v>28.75</v>
      </c>
      <c r="N1408" s="74">
        <v>30.8</v>
      </c>
      <c r="O1408" s="74">
        <v>26.7</v>
      </c>
      <c r="P1408" s="74">
        <v>0</v>
      </c>
    </row>
    <row r="1409" spans="1:16">
      <c r="A1409" s="78">
        <v>0.71627314814792298</v>
      </c>
      <c r="B1409" s="74">
        <v>30290</v>
      </c>
      <c r="C1409" s="74">
        <v>40.22</v>
      </c>
      <c r="D1409" s="111"/>
      <c r="E1409" s="74">
        <v>35.1</v>
      </c>
      <c r="F1409" s="74">
        <v>42.42</v>
      </c>
      <c r="G1409" s="74">
        <v>387.6</v>
      </c>
      <c r="H1409" s="74">
        <v>35.479999999999997</v>
      </c>
      <c r="I1409" s="74">
        <v>34.229999999999997</v>
      </c>
      <c r="J1409" s="74">
        <v>104.55</v>
      </c>
      <c r="K1409" s="74">
        <v>28.2</v>
      </c>
      <c r="L1409" s="74">
        <v>27</v>
      </c>
      <c r="M1409" s="74">
        <v>28.6</v>
      </c>
      <c r="N1409" s="74">
        <v>30.9</v>
      </c>
      <c r="O1409" s="74">
        <v>26.65</v>
      </c>
      <c r="P1409" s="74">
        <v>0</v>
      </c>
    </row>
    <row r="1410" spans="1:16">
      <c r="A1410" s="78">
        <v>0.71638888888866303</v>
      </c>
      <c r="B1410" s="74">
        <v>30300</v>
      </c>
      <c r="C1410" s="74">
        <v>40.270000000000003</v>
      </c>
      <c r="D1410" s="111"/>
      <c r="E1410" s="74">
        <v>35.08</v>
      </c>
      <c r="F1410" s="74">
        <v>42.49</v>
      </c>
      <c r="G1410" s="74">
        <v>385.3</v>
      </c>
      <c r="H1410" s="74">
        <v>35.4</v>
      </c>
      <c r="I1410" s="74">
        <v>34.25</v>
      </c>
      <c r="J1410" s="74">
        <v>104.1</v>
      </c>
      <c r="K1410" s="74">
        <v>28.15</v>
      </c>
      <c r="L1410" s="74">
        <v>27</v>
      </c>
      <c r="M1410" s="74">
        <v>28.55</v>
      </c>
      <c r="N1410" s="74">
        <v>30.95</v>
      </c>
      <c r="O1410" s="74">
        <v>26.55</v>
      </c>
      <c r="P1410" s="74">
        <v>0</v>
      </c>
    </row>
    <row r="1411" spans="1:16">
      <c r="A1411" s="78">
        <v>0.71650462962940398</v>
      </c>
      <c r="B1411" s="74">
        <v>30310</v>
      </c>
      <c r="C1411" s="74">
        <v>40.33</v>
      </c>
      <c r="D1411" s="111"/>
      <c r="E1411" s="74">
        <v>35.06</v>
      </c>
      <c r="F1411" s="74">
        <v>42.37</v>
      </c>
      <c r="G1411" s="74">
        <v>386.2</v>
      </c>
      <c r="H1411" s="74">
        <v>35.33</v>
      </c>
      <c r="I1411" s="74">
        <v>34.26</v>
      </c>
      <c r="J1411" s="74">
        <v>104.25</v>
      </c>
      <c r="K1411" s="74">
        <v>28.1</v>
      </c>
      <c r="L1411" s="74">
        <v>27</v>
      </c>
      <c r="M1411" s="74">
        <v>28.45</v>
      </c>
      <c r="N1411" s="74">
        <v>30.6</v>
      </c>
      <c r="O1411" s="74">
        <v>26.5</v>
      </c>
      <c r="P1411" s="74">
        <v>0</v>
      </c>
    </row>
    <row r="1412" spans="1:16">
      <c r="A1412" s="78">
        <v>0.71662037037014403</v>
      </c>
      <c r="B1412" s="74">
        <v>30320</v>
      </c>
      <c r="C1412" s="74">
        <v>40.36</v>
      </c>
      <c r="D1412" s="111"/>
      <c r="E1412" s="74">
        <v>35.08</v>
      </c>
      <c r="F1412" s="74">
        <v>42.45</v>
      </c>
      <c r="G1412" s="74">
        <v>386.6</v>
      </c>
      <c r="H1412" s="74">
        <v>35.380000000000003</v>
      </c>
      <c r="I1412" s="74">
        <v>34.26</v>
      </c>
      <c r="J1412" s="74">
        <v>103.55</v>
      </c>
      <c r="K1412" s="74">
        <v>28.05</v>
      </c>
      <c r="L1412" s="74">
        <v>27</v>
      </c>
      <c r="M1412" s="74">
        <v>28.45</v>
      </c>
      <c r="N1412" s="74">
        <v>30.4</v>
      </c>
      <c r="O1412" s="74">
        <v>26.45</v>
      </c>
      <c r="P1412" s="74">
        <v>0</v>
      </c>
    </row>
    <row r="1413" spans="1:16">
      <c r="A1413" s="78">
        <v>0.71673611111088498</v>
      </c>
      <c r="B1413" s="74">
        <v>30330</v>
      </c>
      <c r="C1413" s="74">
        <v>40.36</v>
      </c>
      <c r="D1413" s="111"/>
      <c r="E1413" s="74">
        <v>35.08</v>
      </c>
      <c r="F1413" s="74">
        <v>42.24</v>
      </c>
      <c r="G1413" s="74">
        <v>387.2</v>
      </c>
      <c r="H1413" s="74">
        <v>35.49</v>
      </c>
      <c r="I1413" s="74">
        <v>34.299999999999997</v>
      </c>
      <c r="J1413" s="74">
        <v>103.25</v>
      </c>
      <c r="K1413" s="74">
        <v>28.2</v>
      </c>
      <c r="L1413" s="74">
        <v>26.95</v>
      </c>
      <c r="M1413" s="74">
        <v>28.6</v>
      </c>
      <c r="N1413" s="74">
        <v>30.4</v>
      </c>
      <c r="O1413" s="74">
        <v>26.55</v>
      </c>
      <c r="P1413" s="74">
        <v>0</v>
      </c>
    </row>
    <row r="1414" spans="1:16">
      <c r="A1414" s="78">
        <v>0.71685185185162603</v>
      </c>
      <c r="B1414" s="74">
        <v>30340</v>
      </c>
      <c r="C1414" s="74">
        <v>40.39</v>
      </c>
      <c r="D1414" s="111"/>
      <c r="E1414" s="74">
        <v>35.07</v>
      </c>
      <c r="F1414" s="74">
        <v>42.4</v>
      </c>
      <c r="G1414" s="74">
        <v>387.5</v>
      </c>
      <c r="H1414" s="74">
        <v>35.44</v>
      </c>
      <c r="I1414" s="74">
        <v>34.340000000000003</v>
      </c>
      <c r="J1414" s="74">
        <v>104.15</v>
      </c>
      <c r="K1414" s="74">
        <v>28.3</v>
      </c>
      <c r="L1414" s="74">
        <v>26.95</v>
      </c>
      <c r="M1414" s="74">
        <v>28.7</v>
      </c>
      <c r="N1414" s="74">
        <v>30.8</v>
      </c>
      <c r="O1414" s="74">
        <v>26.55</v>
      </c>
      <c r="P1414" s="74">
        <v>0</v>
      </c>
    </row>
    <row r="1415" spans="1:16">
      <c r="A1415" s="78">
        <v>0.71696759259236598</v>
      </c>
      <c r="B1415" s="74">
        <v>30350</v>
      </c>
      <c r="C1415" s="74">
        <v>40.31</v>
      </c>
      <c r="D1415" s="111"/>
      <c r="E1415" s="74">
        <v>35.049999999999997</v>
      </c>
      <c r="F1415" s="74">
        <v>42.38</v>
      </c>
      <c r="G1415" s="74">
        <v>385.4</v>
      </c>
      <c r="H1415" s="74">
        <v>35.42</v>
      </c>
      <c r="I1415" s="74">
        <v>34.36</v>
      </c>
      <c r="J1415" s="74">
        <v>104.2</v>
      </c>
      <c r="K1415" s="74">
        <v>28.3</v>
      </c>
      <c r="L1415" s="74">
        <v>27</v>
      </c>
      <c r="M1415" s="74">
        <v>28.6</v>
      </c>
      <c r="N1415" s="74">
        <v>30.7</v>
      </c>
      <c r="O1415" s="74">
        <v>26.45</v>
      </c>
      <c r="P1415" s="74">
        <v>0</v>
      </c>
    </row>
    <row r="1416" spans="1:16">
      <c r="A1416" s="78">
        <v>0.71708333333310703</v>
      </c>
      <c r="B1416" s="74">
        <v>30360</v>
      </c>
      <c r="C1416" s="74">
        <v>40.42</v>
      </c>
      <c r="D1416" s="111"/>
      <c r="E1416" s="74">
        <v>35.06</v>
      </c>
      <c r="F1416" s="74">
        <v>42.46</v>
      </c>
      <c r="G1416" s="74">
        <v>387.3</v>
      </c>
      <c r="H1416" s="74">
        <v>35.46</v>
      </c>
      <c r="I1416" s="74">
        <v>34.369999999999997</v>
      </c>
      <c r="J1416" s="74">
        <v>104.4</v>
      </c>
      <c r="K1416" s="74">
        <v>28.2</v>
      </c>
      <c r="L1416" s="74">
        <v>27</v>
      </c>
      <c r="M1416" s="74">
        <v>28.45</v>
      </c>
      <c r="N1416" s="74">
        <v>31.1</v>
      </c>
      <c r="O1416" s="74">
        <v>26.45</v>
      </c>
      <c r="P1416" s="74">
        <v>0</v>
      </c>
    </row>
    <row r="1417" spans="1:16">
      <c r="A1417" s="78">
        <v>0.71719907407384897</v>
      </c>
      <c r="B1417" s="74">
        <v>30370</v>
      </c>
      <c r="C1417" s="74">
        <v>40.49</v>
      </c>
      <c r="D1417" s="111"/>
      <c r="E1417" s="74">
        <v>35.06</v>
      </c>
      <c r="F1417" s="74">
        <v>42.17</v>
      </c>
      <c r="G1417" s="74">
        <v>383.1</v>
      </c>
      <c r="H1417" s="74">
        <v>35.520000000000003</v>
      </c>
      <c r="I1417" s="74">
        <v>34.35</v>
      </c>
      <c r="J1417" s="74">
        <v>104.7</v>
      </c>
      <c r="K1417" s="74">
        <v>28.15</v>
      </c>
      <c r="L1417" s="74">
        <v>27</v>
      </c>
      <c r="M1417" s="74">
        <v>28.35</v>
      </c>
      <c r="N1417" s="74">
        <v>31.15</v>
      </c>
      <c r="O1417" s="74">
        <v>26.4</v>
      </c>
      <c r="P1417" s="74">
        <v>0</v>
      </c>
    </row>
    <row r="1418" spans="1:16">
      <c r="A1418" s="78">
        <v>0.71731481481458803</v>
      </c>
      <c r="B1418" s="74">
        <v>30380</v>
      </c>
      <c r="C1418" s="74">
        <v>40.36</v>
      </c>
      <c r="D1418" s="111"/>
      <c r="E1418" s="74">
        <v>35.06</v>
      </c>
      <c r="F1418" s="74">
        <v>42.12</v>
      </c>
      <c r="G1418" s="74">
        <v>387.7</v>
      </c>
      <c r="H1418" s="74">
        <v>35.630000000000003</v>
      </c>
      <c r="I1418" s="74">
        <v>34.29</v>
      </c>
      <c r="J1418" s="74">
        <v>104.75</v>
      </c>
      <c r="K1418" s="74">
        <v>28.15</v>
      </c>
      <c r="L1418" s="74">
        <v>27</v>
      </c>
      <c r="M1418" s="74">
        <v>28.35</v>
      </c>
      <c r="N1418" s="74">
        <v>29.7</v>
      </c>
      <c r="O1418" s="74">
        <v>26.45</v>
      </c>
      <c r="P1418" s="74">
        <v>0</v>
      </c>
    </row>
    <row r="1419" spans="1:16">
      <c r="A1419" s="78">
        <v>0.71743055555532997</v>
      </c>
      <c r="B1419" s="74">
        <v>30390</v>
      </c>
      <c r="C1419" s="74">
        <v>40.520000000000003</v>
      </c>
      <c r="D1419" s="111"/>
      <c r="E1419" s="74">
        <v>35.04</v>
      </c>
      <c r="F1419" s="74">
        <v>42.34</v>
      </c>
      <c r="G1419" s="74">
        <v>384.8</v>
      </c>
      <c r="H1419" s="74">
        <v>35.880000000000003</v>
      </c>
      <c r="I1419" s="74">
        <v>34.28</v>
      </c>
      <c r="J1419" s="74">
        <v>104.1</v>
      </c>
      <c r="K1419" s="74">
        <v>28.15</v>
      </c>
      <c r="L1419" s="74">
        <v>27</v>
      </c>
      <c r="M1419" s="74">
        <v>28.35</v>
      </c>
      <c r="N1419" s="74">
        <v>30.15</v>
      </c>
      <c r="O1419" s="74">
        <v>26.45</v>
      </c>
      <c r="P1419" s="74">
        <v>0</v>
      </c>
    </row>
    <row r="1420" spans="1:16">
      <c r="A1420" s="78">
        <v>0.71754629629607003</v>
      </c>
      <c r="B1420" s="74">
        <v>30400</v>
      </c>
      <c r="C1420" s="74">
        <v>40.46</v>
      </c>
      <c r="D1420" s="111"/>
      <c r="E1420" s="74">
        <v>35.04</v>
      </c>
      <c r="F1420" s="74">
        <v>42.69</v>
      </c>
      <c r="G1420" s="74">
        <v>387.5</v>
      </c>
      <c r="H1420" s="74">
        <v>36.08</v>
      </c>
      <c r="I1420" s="74">
        <v>34.32</v>
      </c>
      <c r="J1420" s="74">
        <v>105.25</v>
      </c>
      <c r="K1420" s="74">
        <v>28.1</v>
      </c>
      <c r="L1420" s="74">
        <v>27</v>
      </c>
      <c r="M1420" s="74">
        <v>28.4</v>
      </c>
      <c r="N1420" s="74">
        <v>30.4</v>
      </c>
      <c r="O1420" s="74">
        <v>26.35</v>
      </c>
      <c r="P1420" s="74">
        <v>0</v>
      </c>
    </row>
    <row r="1421" spans="1:16">
      <c r="A1421" s="78">
        <v>0.71766203703681097</v>
      </c>
      <c r="B1421" s="74">
        <v>30410</v>
      </c>
      <c r="C1421" s="74">
        <v>40.28</v>
      </c>
      <c r="D1421" s="111"/>
      <c r="E1421" s="74">
        <v>35.04</v>
      </c>
      <c r="F1421" s="74">
        <v>42.15</v>
      </c>
      <c r="G1421" s="74">
        <v>388.4</v>
      </c>
      <c r="H1421" s="74">
        <v>36.03</v>
      </c>
      <c r="I1421" s="74">
        <v>34.29</v>
      </c>
      <c r="J1421" s="74">
        <v>104.8</v>
      </c>
      <c r="K1421" s="74">
        <v>28</v>
      </c>
      <c r="L1421" s="74">
        <v>27</v>
      </c>
      <c r="M1421" s="74">
        <v>28.4</v>
      </c>
      <c r="N1421" s="74">
        <v>30.7</v>
      </c>
      <c r="O1421" s="74">
        <v>26.4</v>
      </c>
      <c r="P1421" s="74">
        <v>0</v>
      </c>
    </row>
    <row r="1422" spans="1:16">
      <c r="A1422" s="78">
        <v>0.71777777777755103</v>
      </c>
      <c r="B1422" s="74">
        <v>30420</v>
      </c>
      <c r="C1422" s="74">
        <v>40.33</v>
      </c>
      <c r="D1422" s="111"/>
      <c r="E1422" s="74">
        <v>35.03</v>
      </c>
      <c r="F1422" s="74">
        <v>42.02</v>
      </c>
      <c r="G1422" s="74">
        <v>389.4</v>
      </c>
      <c r="H1422" s="74">
        <v>36.03</v>
      </c>
      <c r="I1422" s="74">
        <v>34.299999999999997</v>
      </c>
      <c r="J1422" s="74">
        <v>104.05</v>
      </c>
      <c r="K1422" s="74">
        <v>28</v>
      </c>
      <c r="L1422" s="74">
        <v>26.95</v>
      </c>
      <c r="M1422" s="74">
        <v>28.35</v>
      </c>
      <c r="N1422" s="74">
        <v>30.45</v>
      </c>
      <c r="O1422" s="74">
        <v>26.3</v>
      </c>
      <c r="P1422" s="74">
        <v>0</v>
      </c>
    </row>
    <row r="1423" spans="1:16">
      <c r="A1423" s="78">
        <v>0.71789351851829197</v>
      </c>
      <c r="B1423" s="74">
        <v>30430</v>
      </c>
      <c r="C1423" s="74">
        <v>40.28</v>
      </c>
      <c r="D1423" s="111"/>
      <c r="E1423" s="74">
        <v>35.04</v>
      </c>
      <c r="F1423" s="74">
        <v>42.6</v>
      </c>
      <c r="G1423" s="74">
        <v>390.2</v>
      </c>
      <c r="H1423" s="74">
        <v>35.979999999999997</v>
      </c>
      <c r="I1423" s="74">
        <v>34.340000000000003</v>
      </c>
      <c r="J1423" s="74">
        <v>102.9</v>
      </c>
      <c r="K1423" s="74">
        <v>28</v>
      </c>
      <c r="L1423" s="74">
        <v>27</v>
      </c>
      <c r="M1423" s="74">
        <v>28.4</v>
      </c>
      <c r="N1423" s="74">
        <v>30.25</v>
      </c>
      <c r="O1423" s="74">
        <v>26.25</v>
      </c>
      <c r="P1423" s="74">
        <v>0</v>
      </c>
    </row>
    <row r="1424" spans="1:16">
      <c r="A1424" s="78">
        <v>0.71800925925903203</v>
      </c>
      <c r="B1424" s="74">
        <v>30440</v>
      </c>
      <c r="C1424" s="74">
        <v>40.5</v>
      </c>
      <c r="D1424" s="111"/>
      <c r="E1424" s="74">
        <v>35.04</v>
      </c>
      <c r="F1424" s="74">
        <v>42.56</v>
      </c>
      <c r="G1424" s="74">
        <v>389.1</v>
      </c>
      <c r="H1424" s="74">
        <v>35.9</v>
      </c>
      <c r="I1424" s="74">
        <v>34.380000000000003</v>
      </c>
      <c r="J1424" s="74">
        <v>103.35</v>
      </c>
      <c r="K1424" s="74">
        <v>28</v>
      </c>
      <c r="L1424" s="74">
        <v>26.95</v>
      </c>
      <c r="M1424" s="74">
        <v>28.35</v>
      </c>
      <c r="N1424" s="74">
        <v>30.75</v>
      </c>
      <c r="O1424" s="74">
        <v>26.25</v>
      </c>
      <c r="P1424" s="74">
        <v>0</v>
      </c>
    </row>
    <row r="1425" spans="1:16">
      <c r="A1425" s="78">
        <v>0.71812499999977297</v>
      </c>
      <c r="B1425" s="74">
        <v>30450</v>
      </c>
      <c r="C1425" s="74">
        <v>40.53</v>
      </c>
      <c r="D1425" s="111"/>
      <c r="E1425" s="74">
        <v>35.049999999999997</v>
      </c>
      <c r="F1425" s="74">
        <v>42.5</v>
      </c>
      <c r="G1425" s="74">
        <v>387.3</v>
      </c>
      <c r="H1425" s="74">
        <v>35.619999999999997</v>
      </c>
      <c r="I1425" s="74">
        <v>34.4</v>
      </c>
      <c r="J1425" s="74">
        <v>103.25</v>
      </c>
      <c r="K1425" s="74">
        <v>28</v>
      </c>
      <c r="L1425" s="74">
        <v>27</v>
      </c>
      <c r="M1425" s="74">
        <v>28.4</v>
      </c>
      <c r="N1425" s="74">
        <v>30.4</v>
      </c>
      <c r="O1425" s="74">
        <v>26.2</v>
      </c>
      <c r="P1425" s="74">
        <v>0</v>
      </c>
    </row>
    <row r="1426" spans="1:16">
      <c r="A1426" s="78">
        <v>0.71824074074051403</v>
      </c>
      <c r="B1426" s="74">
        <v>30460</v>
      </c>
      <c r="C1426" s="74">
        <v>40.520000000000003</v>
      </c>
      <c r="D1426" s="111"/>
      <c r="E1426" s="74">
        <v>35.03</v>
      </c>
      <c r="F1426" s="74">
        <v>42.69</v>
      </c>
      <c r="G1426" s="74">
        <v>387.4</v>
      </c>
      <c r="H1426" s="74">
        <v>35.51</v>
      </c>
      <c r="I1426" s="74">
        <v>34.42</v>
      </c>
      <c r="J1426" s="74">
        <v>103.15</v>
      </c>
      <c r="K1426" s="74">
        <v>28.05</v>
      </c>
      <c r="L1426" s="74">
        <v>26.95</v>
      </c>
      <c r="M1426" s="74">
        <v>28.55</v>
      </c>
      <c r="N1426" s="74">
        <v>30.55</v>
      </c>
      <c r="O1426" s="74">
        <v>26.2</v>
      </c>
      <c r="P1426" s="74">
        <v>0</v>
      </c>
    </row>
    <row r="1427" spans="1:16">
      <c r="A1427" s="78">
        <v>0.71835648148125397</v>
      </c>
      <c r="B1427" s="74">
        <v>30470</v>
      </c>
      <c r="C1427" s="74">
        <v>40.61</v>
      </c>
      <c r="D1427" s="111"/>
      <c r="E1427" s="74">
        <v>35.049999999999997</v>
      </c>
      <c r="F1427" s="74">
        <v>42.54</v>
      </c>
      <c r="G1427" s="74">
        <v>388.2</v>
      </c>
      <c r="H1427" s="74">
        <v>35.43</v>
      </c>
      <c r="I1427" s="74">
        <v>34.409999999999997</v>
      </c>
      <c r="J1427" s="74">
        <v>103.2</v>
      </c>
      <c r="K1427" s="74">
        <v>28</v>
      </c>
      <c r="L1427" s="74">
        <v>26.95</v>
      </c>
      <c r="M1427" s="74">
        <v>28.55</v>
      </c>
      <c r="N1427" s="74">
        <v>30.25</v>
      </c>
      <c r="O1427" s="74">
        <v>26.25</v>
      </c>
      <c r="P1427" s="74">
        <v>0</v>
      </c>
    </row>
    <row r="1428" spans="1:16">
      <c r="A1428" s="78">
        <v>0.71847222222199503</v>
      </c>
      <c r="B1428" s="74">
        <v>30480</v>
      </c>
      <c r="C1428" s="74">
        <v>40.68</v>
      </c>
      <c r="D1428" s="111"/>
      <c r="E1428" s="74">
        <v>35.03</v>
      </c>
      <c r="F1428" s="74">
        <v>42.36</v>
      </c>
      <c r="G1428" s="74">
        <v>387.2</v>
      </c>
      <c r="H1428" s="74">
        <v>35.46</v>
      </c>
      <c r="I1428" s="74">
        <v>34.39</v>
      </c>
      <c r="J1428" s="74">
        <v>104.5</v>
      </c>
      <c r="K1428" s="74">
        <v>28.05</v>
      </c>
      <c r="L1428" s="74">
        <v>26.95</v>
      </c>
      <c r="M1428" s="74">
        <v>28.55</v>
      </c>
      <c r="N1428" s="74">
        <v>30.55</v>
      </c>
      <c r="O1428" s="74">
        <v>26.25</v>
      </c>
      <c r="P1428" s="74">
        <v>0</v>
      </c>
    </row>
    <row r="1429" spans="1:16">
      <c r="A1429" s="78">
        <v>0.71858796296273697</v>
      </c>
      <c r="B1429" s="74">
        <v>30490</v>
      </c>
      <c r="C1429" s="74">
        <v>40.69</v>
      </c>
      <c r="D1429" s="111"/>
      <c r="E1429" s="74">
        <v>35.03</v>
      </c>
      <c r="F1429" s="74">
        <v>42.46</v>
      </c>
      <c r="G1429" s="74">
        <v>387.1</v>
      </c>
      <c r="H1429" s="74">
        <v>35.4</v>
      </c>
      <c r="I1429" s="74">
        <v>34.4</v>
      </c>
      <c r="J1429" s="74">
        <v>104.2</v>
      </c>
      <c r="K1429" s="74">
        <v>28.05</v>
      </c>
      <c r="L1429" s="74">
        <v>26.95</v>
      </c>
      <c r="M1429" s="74">
        <v>28.55</v>
      </c>
      <c r="N1429" s="74">
        <v>30.35</v>
      </c>
      <c r="O1429" s="74">
        <v>26.25</v>
      </c>
      <c r="P1429" s="74">
        <v>0</v>
      </c>
    </row>
    <row r="1430" spans="1:16">
      <c r="A1430" s="78">
        <v>0.71870370370347603</v>
      </c>
      <c r="B1430" s="74">
        <v>30500</v>
      </c>
      <c r="C1430" s="74">
        <v>40.82</v>
      </c>
      <c r="D1430" s="111"/>
      <c r="E1430" s="74">
        <v>35.049999999999997</v>
      </c>
      <c r="F1430" s="74">
        <v>42.18</v>
      </c>
      <c r="G1430" s="74">
        <v>386.6</v>
      </c>
      <c r="H1430" s="74">
        <v>35.42</v>
      </c>
      <c r="I1430" s="74">
        <v>34.409999999999997</v>
      </c>
      <c r="J1430" s="74">
        <v>103.9</v>
      </c>
      <c r="K1430" s="74">
        <v>28</v>
      </c>
      <c r="L1430" s="74">
        <v>26.95</v>
      </c>
      <c r="M1430" s="74">
        <v>28.5</v>
      </c>
      <c r="N1430" s="74">
        <v>30.5</v>
      </c>
      <c r="O1430" s="74">
        <v>26.25</v>
      </c>
      <c r="P1430" s="74">
        <v>0</v>
      </c>
    </row>
    <row r="1431" spans="1:16">
      <c r="A1431" s="78">
        <v>0.71881944444421797</v>
      </c>
      <c r="B1431" s="74">
        <v>30510</v>
      </c>
      <c r="C1431" s="74">
        <v>40.72</v>
      </c>
      <c r="D1431" s="111"/>
      <c r="E1431" s="74">
        <v>35.049999999999997</v>
      </c>
      <c r="F1431" s="74">
        <v>42.28</v>
      </c>
      <c r="G1431" s="74">
        <v>387.3</v>
      </c>
      <c r="H1431" s="74">
        <v>35.43</v>
      </c>
      <c r="I1431" s="74">
        <v>34.4</v>
      </c>
      <c r="J1431" s="74">
        <v>103.8</v>
      </c>
      <c r="K1431" s="74">
        <v>27.95</v>
      </c>
      <c r="L1431" s="74">
        <v>26.95</v>
      </c>
      <c r="M1431" s="74">
        <v>28.65</v>
      </c>
      <c r="N1431" s="74">
        <v>30.6</v>
      </c>
      <c r="O1431" s="74">
        <v>26.3</v>
      </c>
      <c r="P1431" s="74">
        <v>0</v>
      </c>
    </row>
    <row r="1432" spans="1:16">
      <c r="A1432" s="78">
        <v>0.71893518518495803</v>
      </c>
      <c r="B1432" s="74">
        <v>30520</v>
      </c>
      <c r="C1432" s="74">
        <v>40.619999999999997</v>
      </c>
      <c r="D1432" s="111"/>
      <c r="E1432" s="74">
        <v>35.049999999999997</v>
      </c>
      <c r="F1432" s="74">
        <v>42.45</v>
      </c>
      <c r="G1432" s="74">
        <v>387.5</v>
      </c>
      <c r="H1432" s="74">
        <v>35.6</v>
      </c>
      <c r="I1432" s="74">
        <v>34.4</v>
      </c>
      <c r="J1432" s="74">
        <v>102.85</v>
      </c>
      <c r="K1432" s="74">
        <v>28</v>
      </c>
      <c r="L1432" s="74">
        <v>26.95</v>
      </c>
      <c r="M1432" s="74">
        <v>28.6</v>
      </c>
      <c r="N1432" s="74">
        <v>30.8</v>
      </c>
      <c r="O1432" s="74">
        <v>26.3</v>
      </c>
      <c r="P1432" s="74">
        <v>0</v>
      </c>
    </row>
    <row r="1433" spans="1:16">
      <c r="A1433" s="78">
        <v>0.71905092592569897</v>
      </c>
      <c r="B1433" s="74">
        <v>30530</v>
      </c>
      <c r="C1433" s="74">
        <v>40.67</v>
      </c>
      <c r="D1433" s="111"/>
      <c r="E1433" s="74">
        <v>35.04</v>
      </c>
      <c r="F1433" s="74">
        <v>42.37</v>
      </c>
      <c r="G1433" s="74">
        <v>388.1</v>
      </c>
      <c r="H1433" s="74">
        <v>35.630000000000003</v>
      </c>
      <c r="I1433" s="74">
        <v>34.4</v>
      </c>
      <c r="J1433" s="74">
        <v>103.4</v>
      </c>
      <c r="K1433" s="74">
        <v>28</v>
      </c>
      <c r="L1433" s="74">
        <v>26.95</v>
      </c>
      <c r="M1433" s="74">
        <v>28.55</v>
      </c>
      <c r="N1433" s="74">
        <v>30.75</v>
      </c>
      <c r="O1433" s="74">
        <v>26.25</v>
      </c>
      <c r="P1433" s="74">
        <v>0</v>
      </c>
    </row>
    <row r="1434" spans="1:16">
      <c r="A1434" s="78">
        <v>0.71916666666643903</v>
      </c>
      <c r="B1434" s="74">
        <v>30540</v>
      </c>
      <c r="C1434" s="74">
        <v>40.49</v>
      </c>
      <c r="D1434" s="111"/>
      <c r="E1434" s="74">
        <v>35.049999999999997</v>
      </c>
      <c r="F1434" s="74">
        <v>42.36</v>
      </c>
      <c r="G1434" s="74">
        <v>387.1</v>
      </c>
      <c r="H1434" s="74">
        <v>35.67</v>
      </c>
      <c r="I1434" s="74">
        <v>34.409999999999997</v>
      </c>
      <c r="J1434" s="74">
        <v>103.4</v>
      </c>
      <c r="K1434" s="74">
        <v>28.15</v>
      </c>
      <c r="L1434" s="74">
        <v>26.9</v>
      </c>
      <c r="M1434" s="74">
        <v>28.45</v>
      </c>
      <c r="N1434" s="74">
        <v>30.65</v>
      </c>
      <c r="O1434" s="74">
        <v>26.5</v>
      </c>
      <c r="P1434" s="74">
        <v>0</v>
      </c>
    </row>
    <row r="1435" spans="1:16">
      <c r="A1435" s="78">
        <v>0.71928240740717997</v>
      </c>
      <c r="B1435" s="74">
        <v>30550</v>
      </c>
      <c r="C1435" s="74">
        <v>40.840000000000003</v>
      </c>
      <c r="D1435" s="111"/>
      <c r="E1435" s="74">
        <v>35.06</v>
      </c>
      <c r="F1435" s="74">
        <v>42.47</v>
      </c>
      <c r="G1435" s="74">
        <v>387.6</v>
      </c>
      <c r="H1435" s="74">
        <v>35.659999999999997</v>
      </c>
      <c r="I1435" s="74">
        <v>34.4</v>
      </c>
      <c r="J1435" s="74">
        <v>103.4</v>
      </c>
      <c r="K1435" s="74">
        <v>28.25</v>
      </c>
      <c r="L1435" s="74">
        <v>26.95</v>
      </c>
      <c r="M1435" s="74">
        <v>28.45</v>
      </c>
      <c r="N1435" s="74">
        <v>30.75</v>
      </c>
      <c r="O1435" s="74">
        <v>26.5</v>
      </c>
      <c r="P1435" s="74">
        <v>0</v>
      </c>
    </row>
    <row r="1436" spans="1:16">
      <c r="A1436" s="78">
        <v>0.71939814814792002</v>
      </c>
      <c r="B1436" s="74">
        <v>30560</v>
      </c>
      <c r="C1436" s="74">
        <v>40.82</v>
      </c>
      <c r="D1436" s="111"/>
      <c r="E1436" s="74">
        <v>35.049999999999997</v>
      </c>
      <c r="F1436" s="74">
        <v>42.32</v>
      </c>
      <c r="G1436" s="74">
        <v>388.9</v>
      </c>
      <c r="H1436" s="74">
        <v>35.68</v>
      </c>
      <c r="I1436" s="74">
        <v>34.369999999999997</v>
      </c>
      <c r="J1436" s="74">
        <v>104.55</v>
      </c>
      <c r="K1436" s="74">
        <v>28.25</v>
      </c>
      <c r="L1436" s="74">
        <v>26.9</v>
      </c>
      <c r="M1436" s="74">
        <v>28.35</v>
      </c>
      <c r="N1436" s="74">
        <v>30.6</v>
      </c>
      <c r="O1436" s="74">
        <v>26.2</v>
      </c>
      <c r="P1436" s="74">
        <v>0</v>
      </c>
    </row>
    <row r="1437" spans="1:16">
      <c r="A1437" s="78">
        <v>0.71951388888866097</v>
      </c>
      <c r="B1437" s="74">
        <v>30570</v>
      </c>
      <c r="C1437" s="74">
        <v>40.619999999999997</v>
      </c>
      <c r="D1437" s="111"/>
      <c r="E1437" s="74">
        <v>35.049999999999997</v>
      </c>
      <c r="F1437" s="74">
        <v>42.35</v>
      </c>
      <c r="G1437" s="74">
        <v>388.3</v>
      </c>
      <c r="H1437" s="74">
        <v>35.659999999999997</v>
      </c>
      <c r="I1437" s="74">
        <v>34.36</v>
      </c>
      <c r="J1437" s="74">
        <v>103.9</v>
      </c>
      <c r="K1437" s="74">
        <v>28.15</v>
      </c>
      <c r="L1437" s="74">
        <v>26.95</v>
      </c>
      <c r="M1437" s="74">
        <v>28.3</v>
      </c>
      <c r="N1437" s="74">
        <v>30.6</v>
      </c>
      <c r="O1437" s="74">
        <v>26.15</v>
      </c>
      <c r="P1437" s="74">
        <v>0</v>
      </c>
    </row>
    <row r="1438" spans="1:16">
      <c r="A1438" s="78">
        <v>0.71962962962940202</v>
      </c>
      <c r="B1438" s="74">
        <v>30580</v>
      </c>
      <c r="C1438" s="74">
        <v>40.79</v>
      </c>
      <c r="D1438" s="111"/>
      <c r="E1438" s="74">
        <v>35.06</v>
      </c>
      <c r="F1438" s="74">
        <v>42.58</v>
      </c>
      <c r="G1438" s="74">
        <v>388.6</v>
      </c>
      <c r="H1438" s="74">
        <v>35.65</v>
      </c>
      <c r="I1438" s="74">
        <v>34.380000000000003</v>
      </c>
      <c r="J1438" s="74">
        <v>104.3</v>
      </c>
      <c r="K1438" s="74">
        <v>28.05</v>
      </c>
      <c r="L1438" s="74">
        <v>26.95</v>
      </c>
      <c r="M1438" s="74">
        <v>28.3</v>
      </c>
      <c r="N1438" s="74">
        <v>30.5</v>
      </c>
      <c r="O1438" s="74">
        <v>26</v>
      </c>
      <c r="P1438" s="74">
        <v>0</v>
      </c>
    </row>
    <row r="1439" spans="1:16">
      <c r="A1439" s="78">
        <v>0.71974537037014197</v>
      </c>
      <c r="B1439" s="74">
        <v>30590</v>
      </c>
      <c r="C1439" s="74">
        <v>40.9</v>
      </c>
      <c r="D1439" s="111"/>
      <c r="E1439" s="74">
        <v>35.06</v>
      </c>
      <c r="F1439" s="74">
        <v>42.3</v>
      </c>
      <c r="G1439" s="74">
        <v>388.1</v>
      </c>
      <c r="H1439" s="74">
        <v>35.659999999999997</v>
      </c>
      <c r="I1439" s="74">
        <v>34.369999999999997</v>
      </c>
      <c r="J1439" s="74">
        <v>104.6</v>
      </c>
      <c r="K1439" s="74">
        <v>28.15</v>
      </c>
      <c r="L1439" s="74">
        <v>26.95</v>
      </c>
      <c r="M1439" s="74">
        <v>28.3</v>
      </c>
      <c r="N1439" s="74">
        <v>30.55</v>
      </c>
      <c r="O1439" s="74">
        <v>26.05</v>
      </c>
      <c r="P1439" s="74">
        <v>0</v>
      </c>
    </row>
    <row r="1440" spans="1:16">
      <c r="A1440" s="78">
        <v>0.71986111111088302</v>
      </c>
      <c r="B1440" s="74">
        <v>30600</v>
      </c>
      <c r="C1440" s="74">
        <v>40.85</v>
      </c>
      <c r="D1440" s="111"/>
      <c r="E1440" s="74">
        <v>35.06</v>
      </c>
      <c r="F1440" s="74">
        <v>42.23</v>
      </c>
      <c r="G1440" s="74">
        <v>389.8</v>
      </c>
      <c r="H1440" s="74">
        <v>35.71</v>
      </c>
      <c r="I1440" s="74">
        <v>34.369999999999997</v>
      </c>
      <c r="J1440" s="74">
        <v>103.95</v>
      </c>
      <c r="K1440" s="74">
        <v>28.15</v>
      </c>
      <c r="L1440" s="74">
        <v>26.95</v>
      </c>
      <c r="M1440" s="74">
        <v>28.4</v>
      </c>
      <c r="N1440" s="74">
        <v>30.8</v>
      </c>
      <c r="O1440" s="74">
        <v>26</v>
      </c>
      <c r="P1440" s="74">
        <v>0</v>
      </c>
    </row>
    <row r="1441" spans="1:16">
      <c r="A1441" s="78">
        <v>0.71997685185162497</v>
      </c>
      <c r="B1441" s="74">
        <v>30610</v>
      </c>
      <c r="C1441" s="74">
        <v>40.94</v>
      </c>
      <c r="D1441" s="111"/>
      <c r="E1441" s="74">
        <v>35.06</v>
      </c>
      <c r="F1441" s="74">
        <v>42.39</v>
      </c>
      <c r="G1441" s="74">
        <v>388.8</v>
      </c>
      <c r="H1441" s="74">
        <v>35.75</v>
      </c>
      <c r="I1441" s="74">
        <v>34.39</v>
      </c>
      <c r="J1441" s="74">
        <v>104.2</v>
      </c>
      <c r="K1441" s="74">
        <v>28.1</v>
      </c>
      <c r="L1441" s="74">
        <v>26.9</v>
      </c>
      <c r="M1441" s="74">
        <v>28.45</v>
      </c>
      <c r="N1441" s="74">
        <v>30.7</v>
      </c>
      <c r="O1441" s="74">
        <v>26.1</v>
      </c>
      <c r="P1441" s="74">
        <v>0</v>
      </c>
    </row>
    <row r="1442" spans="1:16">
      <c r="A1442" s="78">
        <v>0.72009259259236402</v>
      </c>
      <c r="B1442" s="74">
        <v>30620</v>
      </c>
      <c r="C1442" s="74">
        <v>40.98</v>
      </c>
      <c r="D1442" s="111"/>
      <c r="E1442" s="74">
        <v>35.06</v>
      </c>
      <c r="F1442" s="74">
        <v>42.29</v>
      </c>
      <c r="G1442" s="74">
        <v>388.7</v>
      </c>
      <c r="H1442" s="74">
        <v>35.74</v>
      </c>
      <c r="I1442" s="74">
        <v>34.4</v>
      </c>
      <c r="J1442" s="74">
        <v>104.8</v>
      </c>
      <c r="K1442" s="74">
        <v>28</v>
      </c>
      <c r="L1442" s="74">
        <v>26.9</v>
      </c>
      <c r="M1442" s="74">
        <v>28.4</v>
      </c>
      <c r="N1442" s="74">
        <v>30.55</v>
      </c>
      <c r="O1442" s="74">
        <v>26.05</v>
      </c>
      <c r="P1442" s="74">
        <v>0</v>
      </c>
    </row>
    <row r="1443" spans="1:16">
      <c r="A1443" s="78">
        <v>0.72020833333310597</v>
      </c>
      <c r="B1443" s="74">
        <v>30630</v>
      </c>
      <c r="C1443" s="74">
        <v>40.96</v>
      </c>
      <c r="D1443" s="111"/>
      <c r="E1443" s="74">
        <v>35.06</v>
      </c>
      <c r="F1443" s="74">
        <v>42.47</v>
      </c>
      <c r="G1443" s="74">
        <v>388.5</v>
      </c>
      <c r="H1443" s="74">
        <v>35.75</v>
      </c>
      <c r="I1443" s="74">
        <v>34.409999999999997</v>
      </c>
      <c r="J1443" s="74">
        <v>105.3</v>
      </c>
      <c r="K1443" s="74">
        <v>28</v>
      </c>
      <c r="L1443" s="74">
        <v>26.9</v>
      </c>
      <c r="M1443" s="74">
        <v>28.45</v>
      </c>
      <c r="N1443" s="74">
        <v>30.65</v>
      </c>
      <c r="O1443" s="74">
        <v>26.2</v>
      </c>
      <c r="P1443" s="74">
        <v>0</v>
      </c>
    </row>
    <row r="1444" spans="1:16">
      <c r="A1444" s="78">
        <v>0.72032407407384602</v>
      </c>
      <c r="B1444" s="74">
        <v>30640</v>
      </c>
      <c r="C1444" s="74">
        <v>40.86</v>
      </c>
      <c r="D1444" s="111"/>
      <c r="E1444" s="74">
        <v>35.08</v>
      </c>
      <c r="F1444" s="74">
        <v>42.42</v>
      </c>
      <c r="G1444" s="74">
        <v>387.7</v>
      </c>
      <c r="H1444" s="74">
        <v>35.78</v>
      </c>
      <c r="I1444" s="74">
        <v>34.4</v>
      </c>
      <c r="J1444" s="74">
        <v>104.4</v>
      </c>
      <c r="K1444" s="74">
        <v>27.95</v>
      </c>
      <c r="L1444" s="74">
        <v>26.9</v>
      </c>
      <c r="M1444" s="74">
        <v>28.45</v>
      </c>
      <c r="N1444" s="74">
        <v>30.65</v>
      </c>
      <c r="O1444" s="74">
        <v>26.05</v>
      </c>
      <c r="P1444" s="74">
        <v>0</v>
      </c>
    </row>
    <row r="1445" spans="1:16">
      <c r="A1445" s="78">
        <v>0.72043981481458697</v>
      </c>
      <c r="B1445" s="74">
        <v>30650</v>
      </c>
      <c r="C1445" s="74">
        <v>40.67</v>
      </c>
      <c r="D1445" s="111"/>
      <c r="E1445" s="74">
        <v>35.090000000000003</v>
      </c>
      <c r="F1445" s="74">
        <v>42.41</v>
      </c>
      <c r="G1445" s="74">
        <v>387.1</v>
      </c>
      <c r="H1445" s="74">
        <v>35.78</v>
      </c>
      <c r="I1445" s="74">
        <v>34.4</v>
      </c>
      <c r="J1445" s="74">
        <v>103.15</v>
      </c>
      <c r="K1445" s="74">
        <v>28.05</v>
      </c>
      <c r="L1445" s="74">
        <v>26.9</v>
      </c>
      <c r="M1445" s="74">
        <v>28.45</v>
      </c>
      <c r="N1445" s="74">
        <v>30.55</v>
      </c>
      <c r="O1445" s="74">
        <v>26.05</v>
      </c>
      <c r="P1445" s="74">
        <v>0</v>
      </c>
    </row>
    <row r="1446" spans="1:16">
      <c r="A1446" s="78">
        <v>0.72055555555532702</v>
      </c>
      <c r="B1446" s="74">
        <v>30660</v>
      </c>
      <c r="C1446" s="74">
        <v>41</v>
      </c>
      <c r="D1446" s="111"/>
      <c r="E1446" s="74">
        <v>35.1</v>
      </c>
      <c r="F1446" s="74">
        <v>42.52</v>
      </c>
      <c r="G1446" s="74">
        <v>388</v>
      </c>
      <c r="H1446" s="74">
        <v>35.79</v>
      </c>
      <c r="I1446" s="74">
        <v>34.4</v>
      </c>
      <c r="J1446" s="74">
        <v>104.55</v>
      </c>
      <c r="K1446" s="74">
        <v>28.1</v>
      </c>
      <c r="L1446" s="74">
        <v>26.9</v>
      </c>
      <c r="M1446" s="74">
        <v>28.4</v>
      </c>
      <c r="N1446" s="74">
        <v>30.55</v>
      </c>
      <c r="O1446" s="74">
        <v>25.8</v>
      </c>
      <c r="P1446" s="74">
        <v>0</v>
      </c>
    </row>
    <row r="1447" spans="1:16">
      <c r="A1447" s="78">
        <v>0.72067129629606796</v>
      </c>
      <c r="B1447" s="74">
        <v>30670</v>
      </c>
      <c r="C1447" s="74">
        <v>40.85</v>
      </c>
      <c r="D1447" s="111"/>
      <c r="E1447" s="74">
        <v>35.1</v>
      </c>
      <c r="F1447" s="74">
        <v>42.4</v>
      </c>
      <c r="G1447" s="74">
        <v>388.4</v>
      </c>
      <c r="H1447" s="74">
        <v>35.81</v>
      </c>
      <c r="I1447" s="74">
        <v>34.409999999999997</v>
      </c>
      <c r="J1447" s="74">
        <v>103.2</v>
      </c>
      <c r="K1447" s="74">
        <v>28.15</v>
      </c>
      <c r="L1447" s="74">
        <v>26.9</v>
      </c>
      <c r="M1447" s="74">
        <v>28.45</v>
      </c>
      <c r="N1447" s="74">
        <v>30.65</v>
      </c>
      <c r="O1447" s="74">
        <v>25.9</v>
      </c>
      <c r="P1447" s="74">
        <v>0</v>
      </c>
    </row>
    <row r="1448" spans="1:16">
      <c r="A1448" s="78">
        <v>0.72078703703680802</v>
      </c>
      <c r="B1448" s="74">
        <v>30680</v>
      </c>
      <c r="C1448" s="74">
        <v>41.11</v>
      </c>
      <c r="D1448" s="111"/>
      <c r="E1448" s="74">
        <v>35.11</v>
      </c>
      <c r="F1448" s="74">
        <v>42.59</v>
      </c>
      <c r="G1448" s="74">
        <v>388.6</v>
      </c>
      <c r="H1448" s="74">
        <v>35.799999999999997</v>
      </c>
      <c r="I1448" s="74">
        <v>34.44</v>
      </c>
      <c r="J1448" s="74">
        <v>105.05</v>
      </c>
      <c r="K1448" s="74">
        <v>28.1</v>
      </c>
      <c r="L1448" s="74">
        <v>26.9</v>
      </c>
      <c r="M1448" s="74">
        <v>28.5</v>
      </c>
      <c r="N1448" s="74">
        <v>30.65</v>
      </c>
      <c r="O1448" s="74">
        <v>25.7</v>
      </c>
      <c r="P1448" s="74">
        <v>0</v>
      </c>
    </row>
    <row r="1449" spans="1:16">
      <c r="A1449" s="78">
        <v>0.72090277777754896</v>
      </c>
      <c r="B1449" s="74">
        <v>30690</v>
      </c>
      <c r="C1449" s="74">
        <v>41.04</v>
      </c>
      <c r="D1449" s="111"/>
      <c r="E1449" s="74">
        <v>35.11</v>
      </c>
      <c r="F1449" s="74">
        <v>42.58</v>
      </c>
      <c r="G1449" s="74">
        <v>390</v>
      </c>
      <c r="H1449" s="74">
        <v>35.799999999999997</v>
      </c>
      <c r="I1449" s="74">
        <v>34.450000000000003</v>
      </c>
      <c r="J1449" s="74">
        <v>104.35</v>
      </c>
      <c r="K1449" s="74">
        <v>28.15</v>
      </c>
      <c r="L1449" s="74">
        <v>26.9</v>
      </c>
      <c r="M1449" s="74">
        <v>28.4</v>
      </c>
      <c r="N1449" s="74">
        <v>30.6</v>
      </c>
      <c r="O1449" s="74">
        <v>25.95</v>
      </c>
      <c r="P1449" s="74">
        <v>0</v>
      </c>
    </row>
    <row r="1450" spans="1:16">
      <c r="A1450" s="78">
        <v>0.72101851851829002</v>
      </c>
      <c r="B1450" s="74">
        <v>30700</v>
      </c>
      <c r="C1450" s="74">
        <v>41.14</v>
      </c>
      <c r="D1450" s="111"/>
      <c r="E1450" s="74">
        <v>35.11</v>
      </c>
      <c r="F1450" s="74">
        <v>42.6</v>
      </c>
      <c r="G1450" s="74">
        <v>387.7</v>
      </c>
      <c r="H1450" s="74">
        <v>35.840000000000003</v>
      </c>
      <c r="I1450" s="74">
        <v>34.44</v>
      </c>
      <c r="J1450" s="74">
        <v>104.15</v>
      </c>
      <c r="K1450" s="74">
        <v>28.1</v>
      </c>
      <c r="L1450" s="74">
        <v>26.9</v>
      </c>
      <c r="M1450" s="74">
        <v>28.45</v>
      </c>
      <c r="N1450" s="74">
        <v>30.6</v>
      </c>
      <c r="O1450" s="74">
        <v>25.95</v>
      </c>
      <c r="P1450" s="74">
        <v>0</v>
      </c>
    </row>
    <row r="1451" spans="1:16">
      <c r="A1451" s="78">
        <v>0.72113425925902996</v>
      </c>
      <c r="B1451" s="74">
        <v>30710</v>
      </c>
      <c r="C1451" s="74">
        <v>41</v>
      </c>
      <c r="D1451" s="111"/>
      <c r="E1451" s="74">
        <v>35.130000000000003</v>
      </c>
      <c r="F1451" s="74">
        <v>42.63</v>
      </c>
      <c r="G1451" s="74">
        <v>387</v>
      </c>
      <c r="H1451" s="74">
        <v>35.85</v>
      </c>
      <c r="I1451" s="74">
        <v>34.44</v>
      </c>
      <c r="J1451" s="74">
        <v>102.55</v>
      </c>
      <c r="K1451" s="74">
        <v>28.1</v>
      </c>
      <c r="L1451" s="74">
        <v>26.9</v>
      </c>
      <c r="M1451" s="74">
        <v>28.4</v>
      </c>
      <c r="N1451" s="74">
        <v>30.65</v>
      </c>
      <c r="O1451" s="74">
        <v>25.9</v>
      </c>
      <c r="P1451" s="74">
        <v>0</v>
      </c>
    </row>
    <row r="1452" spans="1:16">
      <c r="A1452" s="78">
        <v>0.72124999999977102</v>
      </c>
      <c r="B1452" s="74">
        <v>30720</v>
      </c>
      <c r="C1452" s="74">
        <v>41.08</v>
      </c>
      <c r="D1452" s="111"/>
      <c r="E1452" s="74">
        <v>35.119999999999997</v>
      </c>
      <c r="F1452" s="74">
        <v>42.57</v>
      </c>
      <c r="G1452" s="74">
        <v>387.7</v>
      </c>
      <c r="H1452" s="74">
        <v>35.880000000000003</v>
      </c>
      <c r="I1452" s="74">
        <v>34.44</v>
      </c>
      <c r="J1452" s="74">
        <v>104.75</v>
      </c>
      <c r="K1452" s="74">
        <v>28.05</v>
      </c>
      <c r="L1452" s="74">
        <v>26.9</v>
      </c>
      <c r="M1452" s="74">
        <v>28.4</v>
      </c>
      <c r="N1452" s="74">
        <v>30.7</v>
      </c>
      <c r="O1452" s="74">
        <v>25.9</v>
      </c>
      <c r="P1452" s="74">
        <v>0</v>
      </c>
    </row>
    <row r="1453" spans="1:16">
      <c r="A1453" s="78">
        <v>0.72136574074051296</v>
      </c>
      <c r="B1453" s="74">
        <v>30730</v>
      </c>
      <c r="C1453" s="74">
        <v>41.21</v>
      </c>
      <c r="D1453" s="111"/>
      <c r="E1453" s="74">
        <v>35.130000000000003</v>
      </c>
      <c r="F1453" s="74">
        <v>42.56</v>
      </c>
      <c r="G1453" s="74">
        <v>385.8</v>
      </c>
      <c r="H1453" s="74">
        <v>35.909999999999997</v>
      </c>
      <c r="I1453" s="74">
        <v>34.44</v>
      </c>
      <c r="J1453" s="74">
        <v>105.2</v>
      </c>
      <c r="K1453" s="74">
        <v>28.05</v>
      </c>
      <c r="L1453" s="74">
        <v>26.9</v>
      </c>
      <c r="M1453" s="74">
        <v>28.4</v>
      </c>
      <c r="N1453" s="74">
        <v>30.75</v>
      </c>
      <c r="O1453" s="74">
        <v>25.9</v>
      </c>
      <c r="P1453" s="74">
        <v>0</v>
      </c>
    </row>
    <row r="1454" spans="1:16">
      <c r="A1454" s="78">
        <v>0.72148148148125202</v>
      </c>
      <c r="B1454" s="74">
        <v>30740</v>
      </c>
      <c r="C1454" s="74">
        <v>41.18</v>
      </c>
      <c r="D1454" s="111"/>
      <c r="E1454" s="74">
        <v>35.130000000000003</v>
      </c>
      <c r="F1454" s="74">
        <v>42.6</v>
      </c>
      <c r="G1454" s="74">
        <v>386.4</v>
      </c>
      <c r="H1454" s="74">
        <v>35.9</v>
      </c>
      <c r="I1454" s="74">
        <v>34.450000000000003</v>
      </c>
      <c r="J1454" s="74">
        <v>104.5</v>
      </c>
      <c r="K1454" s="74">
        <v>28.05</v>
      </c>
      <c r="L1454" s="74">
        <v>26.9</v>
      </c>
      <c r="M1454" s="74">
        <v>28.45</v>
      </c>
      <c r="N1454" s="74">
        <v>30.75</v>
      </c>
      <c r="O1454" s="74">
        <v>26</v>
      </c>
      <c r="P1454" s="74">
        <v>0</v>
      </c>
    </row>
    <row r="1455" spans="1:16">
      <c r="A1455" s="78">
        <v>0.72159722222199396</v>
      </c>
      <c r="B1455" s="74">
        <v>30750</v>
      </c>
      <c r="C1455" s="74">
        <v>41.15</v>
      </c>
      <c r="D1455" s="111"/>
      <c r="E1455" s="74">
        <v>35.130000000000003</v>
      </c>
      <c r="F1455" s="74">
        <v>42.72</v>
      </c>
      <c r="G1455" s="74">
        <v>387</v>
      </c>
      <c r="H1455" s="74">
        <v>35.92</v>
      </c>
      <c r="I1455" s="74">
        <v>34.450000000000003</v>
      </c>
      <c r="J1455" s="74">
        <v>104</v>
      </c>
      <c r="K1455" s="74">
        <v>28.05</v>
      </c>
      <c r="L1455" s="74">
        <v>26.9</v>
      </c>
      <c r="M1455" s="74">
        <v>28.45</v>
      </c>
      <c r="N1455" s="74">
        <v>30.75</v>
      </c>
      <c r="O1455" s="74">
        <v>26</v>
      </c>
      <c r="P1455" s="74">
        <v>0</v>
      </c>
    </row>
    <row r="1456" spans="1:16">
      <c r="A1456" s="78">
        <v>0.72171296296273402</v>
      </c>
      <c r="B1456" s="74">
        <v>30760</v>
      </c>
      <c r="C1456" s="74">
        <v>41.15</v>
      </c>
      <c r="D1456" s="111"/>
      <c r="E1456" s="74">
        <v>35.14</v>
      </c>
      <c r="F1456" s="74">
        <v>42.94</v>
      </c>
      <c r="G1456" s="74">
        <v>387.3</v>
      </c>
      <c r="H1456" s="74">
        <v>35.9</v>
      </c>
      <c r="I1456" s="74">
        <v>34.479999999999997</v>
      </c>
      <c r="J1456" s="74">
        <v>105.3</v>
      </c>
      <c r="K1456" s="74">
        <v>28.05</v>
      </c>
      <c r="L1456" s="74">
        <v>26.9</v>
      </c>
      <c r="M1456" s="74">
        <v>28.45</v>
      </c>
      <c r="N1456" s="74">
        <v>30.6</v>
      </c>
      <c r="O1456" s="74">
        <v>25.85</v>
      </c>
      <c r="P1456" s="74">
        <v>0</v>
      </c>
    </row>
    <row r="1457" spans="1:16">
      <c r="A1457" s="78">
        <v>0.72182870370347496</v>
      </c>
      <c r="B1457" s="74">
        <v>30770</v>
      </c>
      <c r="C1457" s="74">
        <v>40.950000000000003</v>
      </c>
      <c r="D1457" s="111"/>
      <c r="E1457" s="74">
        <v>35.15</v>
      </c>
      <c r="F1457" s="74">
        <v>43</v>
      </c>
      <c r="G1457" s="74">
        <v>385.3</v>
      </c>
      <c r="H1457" s="74">
        <v>35.9</v>
      </c>
      <c r="I1457" s="74">
        <v>34.47</v>
      </c>
      <c r="J1457" s="74">
        <v>104.8</v>
      </c>
      <c r="K1457" s="74">
        <v>28.05</v>
      </c>
      <c r="L1457" s="74">
        <v>26.9</v>
      </c>
      <c r="M1457" s="74">
        <v>28.4</v>
      </c>
      <c r="N1457" s="74">
        <v>30.75</v>
      </c>
      <c r="O1457" s="74">
        <v>26.15</v>
      </c>
      <c r="P1457" s="74">
        <v>0</v>
      </c>
    </row>
    <row r="1458" spans="1:16">
      <c r="A1458" s="78">
        <v>0.72194444444421602</v>
      </c>
      <c r="B1458" s="74">
        <v>30780</v>
      </c>
      <c r="C1458" s="74">
        <v>41.2</v>
      </c>
      <c r="D1458" s="111"/>
      <c r="E1458" s="74">
        <v>35.159999999999997</v>
      </c>
      <c r="F1458" s="74">
        <v>43.05</v>
      </c>
      <c r="G1458" s="74">
        <v>386.5</v>
      </c>
      <c r="H1458" s="74">
        <v>35.92</v>
      </c>
      <c r="I1458" s="74">
        <v>34.479999999999997</v>
      </c>
      <c r="J1458" s="74">
        <v>104.1</v>
      </c>
      <c r="K1458" s="74">
        <v>28.1</v>
      </c>
      <c r="L1458" s="74">
        <v>26.9</v>
      </c>
      <c r="M1458" s="74">
        <v>28.4</v>
      </c>
      <c r="N1458" s="74">
        <v>30.7</v>
      </c>
      <c r="O1458" s="74">
        <v>25.7</v>
      </c>
      <c r="P1458" s="74">
        <v>0</v>
      </c>
    </row>
    <row r="1459" spans="1:16">
      <c r="A1459" s="78">
        <v>0.72206018518495696</v>
      </c>
      <c r="B1459" s="74">
        <v>30790</v>
      </c>
      <c r="C1459" s="74">
        <v>41</v>
      </c>
      <c r="D1459" s="111"/>
      <c r="E1459" s="74">
        <v>35.159999999999997</v>
      </c>
      <c r="F1459" s="74">
        <v>42.9</v>
      </c>
      <c r="G1459" s="74">
        <v>387.5</v>
      </c>
      <c r="H1459" s="74">
        <v>35.93</v>
      </c>
      <c r="I1459" s="74">
        <v>34.49</v>
      </c>
      <c r="J1459" s="74">
        <v>104.65</v>
      </c>
      <c r="K1459" s="74">
        <v>28.1</v>
      </c>
      <c r="L1459" s="74">
        <v>26.9</v>
      </c>
      <c r="M1459" s="74">
        <v>28.45</v>
      </c>
      <c r="N1459" s="74">
        <v>30.8</v>
      </c>
      <c r="O1459" s="74">
        <v>25.75</v>
      </c>
      <c r="P1459" s="74">
        <v>0</v>
      </c>
    </row>
    <row r="1460" spans="1:16">
      <c r="A1460" s="78">
        <v>0.72217592592569702</v>
      </c>
      <c r="B1460" s="74">
        <v>30800</v>
      </c>
      <c r="C1460" s="74">
        <v>41.12</v>
      </c>
      <c r="D1460" s="111"/>
      <c r="E1460" s="74">
        <v>35.159999999999997</v>
      </c>
      <c r="F1460" s="74">
        <v>42.72</v>
      </c>
      <c r="G1460" s="74">
        <v>388.1</v>
      </c>
      <c r="H1460" s="74">
        <v>35.96</v>
      </c>
      <c r="I1460" s="74">
        <v>34.49</v>
      </c>
      <c r="J1460" s="74">
        <v>104.25</v>
      </c>
      <c r="K1460" s="74">
        <v>28.15</v>
      </c>
      <c r="L1460" s="74">
        <v>26.9</v>
      </c>
      <c r="M1460" s="74">
        <v>28.45</v>
      </c>
      <c r="N1460" s="74">
        <v>30.7</v>
      </c>
      <c r="O1460" s="74">
        <v>25.7</v>
      </c>
      <c r="P1460" s="74">
        <v>0</v>
      </c>
    </row>
    <row r="1461" spans="1:16">
      <c r="A1461" s="78">
        <v>0.72229166666643796</v>
      </c>
      <c r="B1461" s="74">
        <v>30810</v>
      </c>
      <c r="C1461" s="74">
        <v>41.09</v>
      </c>
      <c r="D1461" s="111"/>
      <c r="E1461" s="74">
        <v>35.17</v>
      </c>
      <c r="F1461" s="74">
        <v>42.6</v>
      </c>
      <c r="G1461" s="74">
        <v>387.9</v>
      </c>
      <c r="H1461" s="74">
        <v>35.97</v>
      </c>
      <c r="I1461" s="74">
        <v>34.51</v>
      </c>
      <c r="J1461" s="74">
        <v>104.75</v>
      </c>
      <c r="K1461" s="74">
        <v>28.15</v>
      </c>
      <c r="L1461" s="74">
        <v>26.9</v>
      </c>
      <c r="M1461" s="74">
        <v>28.45</v>
      </c>
      <c r="N1461" s="74">
        <v>30.7</v>
      </c>
      <c r="O1461" s="74">
        <v>25.65</v>
      </c>
      <c r="P1461" s="74">
        <v>0</v>
      </c>
    </row>
    <row r="1462" spans="1:16">
      <c r="A1462" s="78">
        <v>0.72240740740717801</v>
      </c>
      <c r="B1462" s="74">
        <v>30820</v>
      </c>
      <c r="C1462" s="74">
        <v>41.05</v>
      </c>
      <c r="D1462" s="111"/>
      <c r="E1462" s="74">
        <v>35.17</v>
      </c>
      <c r="F1462" s="74">
        <v>42.83</v>
      </c>
      <c r="G1462" s="74">
        <v>387.9</v>
      </c>
      <c r="H1462" s="74">
        <v>35.96</v>
      </c>
      <c r="I1462" s="74">
        <v>34.520000000000003</v>
      </c>
      <c r="J1462" s="74">
        <v>104.65</v>
      </c>
      <c r="K1462" s="74">
        <v>28.2</v>
      </c>
      <c r="L1462" s="74">
        <v>26.9</v>
      </c>
      <c r="M1462" s="74">
        <v>28.5</v>
      </c>
      <c r="N1462" s="74">
        <v>30.65</v>
      </c>
      <c r="O1462" s="74">
        <v>25.55</v>
      </c>
      <c r="P1462" s="74">
        <v>0</v>
      </c>
    </row>
    <row r="1463" spans="1:16">
      <c r="A1463" s="78">
        <v>0.72252314814791896</v>
      </c>
      <c r="B1463" s="74">
        <v>30830</v>
      </c>
      <c r="C1463" s="74">
        <v>40.98</v>
      </c>
      <c r="D1463" s="111"/>
      <c r="E1463" s="74">
        <v>35.159999999999997</v>
      </c>
      <c r="F1463" s="74">
        <v>42.64</v>
      </c>
      <c r="G1463" s="74">
        <v>387.3</v>
      </c>
      <c r="H1463" s="74">
        <v>35.950000000000003</v>
      </c>
      <c r="I1463" s="74">
        <v>34.54</v>
      </c>
      <c r="J1463" s="74">
        <v>105</v>
      </c>
      <c r="K1463" s="74">
        <v>28.15</v>
      </c>
      <c r="L1463" s="74">
        <v>26.85</v>
      </c>
      <c r="M1463" s="74">
        <v>28.5</v>
      </c>
      <c r="N1463" s="74">
        <v>30.6</v>
      </c>
      <c r="O1463" s="74">
        <v>25.8</v>
      </c>
      <c r="P1463" s="74">
        <v>0</v>
      </c>
    </row>
    <row r="1464" spans="1:16">
      <c r="A1464" s="78">
        <v>0.72263888888865901</v>
      </c>
      <c r="B1464" s="74">
        <v>30840</v>
      </c>
      <c r="C1464" s="74">
        <v>41.08</v>
      </c>
      <c r="D1464" s="111"/>
      <c r="E1464" s="74">
        <v>35.18</v>
      </c>
      <c r="F1464" s="74">
        <v>42.73</v>
      </c>
      <c r="G1464" s="74">
        <v>386.4</v>
      </c>
      <c r="H1464" s="74">
        <v>35.979999999999997</v>
      </c>
      <c r="I1464" s="74">
        <v>34.51</v>
      </c>
      <c r="J1464" s="74">
        <v>105.25</v>
      </c>
      <c r="K1464" s="74">
        <v>28.15</v>
      </c>
      <c r="L1464" s="74">
        <v>26.9</v>
      </c>
      <c r="M1464" s="74">
        <v>28.5</v>
      </c>
      <c r="N1464" s="74">
        <v>30.65</v>
      </c>
      <c r="O1464" s="74">
        <v>25.75</v>
      </c>
      <c r="P1464" s="74">
        <v>0</v>
      </c>
    </row>
    <row r="1465" spans="1:16">
      <c r="A1465" s="78">
        <v>0.72275462962940096</v>
      </c>
      <c r="B1465" s="74">
        <v>30850</v>
      </c>
      <c r="C1465" s="74">
        <v>41.09</v>
      </c>
      <c r="D1465" s="111"/>
      <c r="E1465" s="74">
        <v>35.18</v>
      </c>
      <c r="F1465" s="74">
        <v>43.01</v>
      </c>
      <c r="G1465" s="74">
        <v>387</v>
      </c>
      <c r="H1465" s="74">
        <v>35.99</v>
      </c>
      <c r="I1465" s="74">
        <v>34.51</v>
      </c>
      <c r="J1465" s="74">
        <v>104.7</v>
      </c>
      <c r="K1465" s="74">
        <v>28.15</v>
      </c>
      <c r="L1465" s="74">
        <v>26.85</v>
      </c>
      <c r="M1465" s="74">
        <v>28.5</v>
      </c>
      <c r="N1465" s="74">
        <v>30.7</v>
      </c>
      <c r="O1465" s="74">
        <v>25.65</v>
      </c>
      <c r="P1465" s="74">
        <v>0</v>
      </c>
    </row>
    <row r="1466" spans="1:16">
      <c r="A1466" s="78">
        <v>0.72287037037014001</v>
      </c>
      <c r="B1466" s="74">
        <v>30860</v>
      </c>
      <c r="C1466" s="74">
        <v>41.1</v>
      </c>
      <c r="D1466" s="111"/>
      <c r="E1466" s="74">
        <v>35.17</v>
      </c>
      <c r="F1466" s="74">
        <v>42.86</v>
      </c>
      <c r="G1466" s="74">
        <v>387.6</v>
      </c>
      <c r="H1466" s="74">
        <v>35.99</v>
      </c>
      <c r="I1466" s="74">
        <v>34.51</v>
      </c>
      <c r="J1466" s="74">
        <v>103</v>
      </c>
      <c r="K1466" s="74">
        <v>28.2</v>
      </c>
      <c r="L1466" s="74">
        <v>26.9</v>
      </c>
      <c r="M1466" s="74">
        <v>28.5</v>
      </c>
      <c r="N1466" s="74">
        <v>30.65</v>
      </c>
      <c r="O1466" s="74">
        <v>25.5</v>
      </c>
      <c r="P1466" s="74">
        <v>0</v>
      </c>
    </row>
    <row r="1467" spans="1:16">
      <c r="A1467" s="78">
        <v>0.72298611111088196</v>
      </c>
      <c r="B1467" s="74">
        <v>30870</v>
      </c>
      <c r="C1467" s="74">
        <v>40.909999999999997</v>
      </c>
      <c r="D1467" s="111"/>
      <c r="E1467" s="74">
        <v>35.19</v>
      </c>
      <c r="F1467" s="74">
        <v>42.74</v>
      </c>
      <c r="G1467" s="74">
        <v>388</v>
      </c>
      <c r="H1467" s="74">
        <v>36</v>
      </c>
      <c r="I1467" s="74">
        <v>34.520000000000003</v>
      </c>
      <c r="J1467" s="74">
        <v>104.9</v>
      </c>
      <c r="K1467" s="74">
        <v>28.15</v>
      </c>
      <c r="L1467" s="74">
        <v>26.9</v>
      </c>
      <c r="M1467" s="74">
        <v>28.5</v>
      </c>
      <c r="N1467" s="74">
        <v>30.7</v>
      </c>
      <c r="O1467" s="74">
        <v>25.7</v>
      </c>
      <c r="P1467" s="74">
        <v>0</v>
      </c>
    </row>
    <row r="1468" spans="1:16">
      <c r="A1468" s="78">
        <v>0.72310185185162301</v>
      </c>
      <c r="B1468" s="74">
        <v>30880</v>
      </c>
      <c r="C1468" s="74">
        <v>41.16</v>
      </c>
      <c r="D1468" s="111"/>
      <c r="E1468" s="74">
        <v>35.200000000000003</v>
      </c>
      <c r="F1468" s="74">
        <v>42.54</v>
      </c>
      <c r="G1468" s="74">
        <v>386</v>
      </c>
      <c r="H1468" s="74">
        <v>36.03</v>
      </c>
      <c r="I1468" s="74">
        <v>34.5</v>
      </c>
      <c r="J1468" s="74">
        <v>104.05</v>
      </c>
      <c r="K1468" s="74">
        <v>28.15</v>
      </c>
      <c r="L1468" s="74">
        <v>26.9</v>
      </c>
      <c r="M1468" s="74">
        <v>28.55</v>
      </c>
      <c r="N1468" s="74">
        <v>30.7</v>
      </c>
      <c r="O1468" s="74">
        <v>25.6</v>
      </c>
      <c r="P1468" s="74">
        <v>0</v>
      </c>
    </row>
    <row r="1469" spans="1:16">
      <c r="A1469" s="78">
        <v>0.72321759259236296</v>
      </c>
      <c r="B1469" s="74">
        <v>30890</v>
      </c>
      <c r="C1469" s="74">
        <v>41.17</v>
      </c>
      <c r="D1469" s="111"/>
      <c r="E1469" s="74">
        <v>35.200000000000003</v>
      </c>
      <c r="F1469" s="74">
        <v>42.73</v>
      </c>
      <c r="G1469" s="74">
        <v>387.7</v>
      </c>
      <c r="H1469" s="74">
        <v>36.01</v>
      </c>
      <c r="I1469" s="74">
        <v>34.47</v>
      </c>
      <c r="J1469" s="74">
        <v>104.3</v>
      </c>
      <c r="K1469" s="74">
        <v>28.2</v>
      </c>
      <c r="L1469" s="74">
        <v>26.85</v>
      </c>
      <c r="M1469" s="74">
        <v>28.6</v>
      </c>
      <c r="N1469" s="74">
        <v>30.65</v>
      </c>
      <c r="O1469" s="74">
        <v>25.7</v>
      </c>
      <c r="P1469" s="74">
        <v>0</v>
      </c>
    </row>
    <row r="1470" spans="1:16">
      <c r="A1470" s="78">
        <v>0.72333333333310401</v>
      </c>
      <c r="B1470" s="74">
        <v>30900</v>
      </c>
      <c r="C1470" s="74">
        <v>41.11</v>
      </c>
      <c r="D1470" s="111"/>
      <c r="E1470" s="74">
        <v>35.200000000000003</v>
      </c>
      <c r="F1470" s="74">
        <v>42.74</v>
      </c>
      <c r="G1470" s="74">
        <v>388.8</v>
      </c>
      <c r="H1470" s="74">
        <v>36.03</v>
      </c>
      <c r="I1470" s="74">
        <v>34.47</v>
      </c>
      <c r="J1470" s="74">
        <v>104.55</v>
      </c>
      <c r="K1470" s="74">
        <v>28.2</v>
      </c>
      <c r="L1470" s="74">
        <v>26.85</v>
      </c>
      <c r="M1470" s="74">
        <v>28.6</v>
      </c>
      <c r="N1470" s="74">
        <v>30.75</v>
      </c>
      <c r="O1470" s="74">
        <v>25.6</v>
      </c>
      <c r="P1470" s="74">
        <v>0</v>
      </c>
    </row>
    <row r="1471" spans="1:16">
      <c r="A1471" s="78">
        <v>0.72344907407384496</v>
      </c>
      <c r="B1471" s="74">
        <v>30910</v>
      </c>
      <c r="C1471" s="74">
        <v>41.09</v>
      </c>
      <c r="D1471" s="111"/>
      <c r="E1471" s="74">
        <v>35.200000000000003</v>
      </c>
      <c r="F1471" s="74">
        <v>42.87</v>
      </c>
      <c r="G1471" s="74">
        <v>388.7</v>
      </c>
      <c r="H1471" s="74">
        <v>36.049999999999997</v>
      </c>
      <c r="I1471" s="74">
        <v>34.479999999999997</v>
      </c>
      <c r="J1471" s="74">
        <v>103.35</v>
      </c>
      <c r="K1471" s="74">
        <v>28.15</v>
      </c>
      <c r="L1471" s="74">
        <v>26.9</v>
      </c>
      <c r="M1471" s="74">
        <v>28.6</v>
      </c>
      <c r="N1471" s="74">
        <v>30.75</v>
      </c>
      <c r="O1471" s="74">
        <v>25.55</v>
      </c>
      <c r="P1471" s="74">
        <v>0</v>
      </c>
    </row>
    <row r="1472" spans="1:16">
      <c r="A1472" s="78">
        <v>0.72356481481458501</v>
      </c>
      <c r="B1472" s="74">
        <v>30920</v>
      </c>
      <c r="C1472" s="74">
        <v>41.06</v>
      </c>
      <c r="D1472" s="111"/>
      <c r="E1472" s="74">
        <v>35.21</v>
      </c>
      <c r="F1472" s="74">
        <v>42.75</v>
      </c>
      <c r="G1472" s="74">
        <v>390</v>
      </c>
      <c r="H1472" s="74">
        <v>36.04</v>
      </c>
      <c r="I1472" s="74">
        <v>34.5</v>
      </c>
      <c r="J1472" s="74">
        <v>104.25</v>
      </c>
      <c r="K1472" s="74">
        <v>28.15</v>
      </c>
      <c r="L1472" s="74">
        <v>26.9</v>
      </c>
      <c r="M1472" s="74">
        <v>28.55</v>
      </c>
      <c r="N1472" s="74">
        <v>30.7</v>
      </c>
      <c r="O1472" s="74">
        <v>25.55</v>
      </c>
      <c r="P1472" s="74">
        <v>0</v>
      </c>
    </row>
    <row r="1473" spans="1:16">
      <c r="A1473" s="78">
        <v>0.72368055555532596</v>
      </c>
      <c r="B1473" s="74">
        <v>30930</v>
      </c>
      <c r="C1473" s="74">
        <v>41.21</v>
      </c>
      <c r="D1473" s="111"/>
      <c r="E1473" s="74">
        <v>35.200000000000003</v>
      </c>
      <c r="F1473" s="74">
        <v>42.58</v>
      </c>
      <c r="G1473" s="74">
        <v>387.4</v>
      </c>
      <c r="H1473" s="74">
        <v>36.11</v>
      </c>
      <c r="I1473" s="74">
        <v>34.47</v>
      </c>
      <c r="J1473" s="74">
        <v>105.65</v>
      </c>
      <c r="K1473" s="74">
        <v>28.15</v>
      </c>
      <c r="L1473" s="74">
        <v>26.9</v>
      </c>
      <c r="M1473" s="74">
        <v>28.65</v>
      </c>
      <c r="N1473" s="74">
        <v>30.75</v>
      </c>
      <c r="O1473" s="74">
        <v>25.75</v>
      </c>
      <c r="P1473" s="74">
        <v>0</v>
      </c>
    </row>
    <row r="1474" spans="1:16">
      <c r="A1474" s="78">
        <v>0.72379629629606601</v>
      </c>
      <c r="B1474" s="74">
        <v>30940</v>
      </c>
      <c r="C1474" s="74">
        <v>41.23</v>
      </c>
      <c r="D1474" s="111"/>
      <c r="E1474" s="74">
        <v>35.21</v>
      </c>
      <c r="F1474" s="74">
        <v>42.32</v>
      </c>
      <c r="G1474" s="74">
        <v>389.1</v>
      </c>
      <c r="H1474" s="74">
        <v>36.1</v>
      </c>
      <c r="I1474" s="74">
        <v>34.43</v>
      </c>
      <c r="J1474" s="74">
        <v>104</v>
      </c>
      <c r="K1474" s="74">
        <v>28.2</v>
      </c>
      <c r="L1474" s="74">
        <v>26.9</v>
      </c>
      <c r="M1474" s="74">
        <v>28.6</v>
      </c>
      <c r="N1474" s="74">
        <v>30.8</v>
      </c>
      <c r="O1474" s="74">
        <v>25.55</v>
      </c>
      <c r="P1474" s="74">
        <v>0</v>
      </c>
    </row>
    <row r="1475" spans="1:16">
      <c r="A1475" s="78">
        <v>0.72391203703680695</v>
      </c>
      <c r="B1475" s="74">
        <v>30950</v>
      </c>
      <c r="C1475" s="74">
        <v>41.24</v>
      </c>
      <c r="D1475" s="111"/>
      <c r="E1475" s="74">
        <v>35.21</v>
      </c>
      <c r="F1475" s="74">
        <v>42.49</v>
      </c>
      <c r="G1475" s="74">
        <v>389.3</v>
      </c>
      <c r="H1475" s="74">
        <v>36.07</v>
      </c>
      <c r="I1475" s="74">
        <v>34.43</v>
      </c>
      <c r="J1475" s="74">
        <v>103.75</v>
      </c>
      <c r="K1475" s="74">
        <v>28.15</v>
      </c>
      <c r="L1475" s="74">
        <v>26.9</v>
      </c>
      <c r="M1475" s="74">
        <v>28.6</v>
      </c>
      <c r="N1475" s="74">
        <v>30.75</v>
      </c>
      <c r="O1475" s="74">
        <v>25.65</v>
      </c>
      <c r="P1475" s="74">
        <v>0</v>
      </c>
    </row>
    <row r="1476" spans="1:16">
      <c r="A1476" s="78">
        <v>0.72402777777754701</v>
      </c>
      <c r="B1476" s="74">
        <v>30960</v>
      </c>
      <c r="C1476" s="74">
        <v>41.02</v>
      </c>
      <c r="D1476" s="111"/>
      <c r="E1476" s="74">
        <v>35.21</v>
      </c>
      <c r="F1476" s="74">
        <v>42.42</v>
      </c>
      <c r="G1476" s="74">
        <v>389.5</v>
      </c>
      <c r="H1476" s="74">
        <v>36.06</v>
      </c>
      <c r="I1476" s="74">
        <v>34.42</v>
      </c>
      <c r="J1476" s="74">
        <v>104.3</v>
      </c>
      <c r="K1476" s="74">
        <v>28.15</v>
      </c>
      <c r="L1476" s="74">
        <v>26.9</v>
      </c>
      <c r="M1476" s="74">
        <v>28.5</v>
      </c>
      <c r="N1476" s="74">
        <v>30.75</v>
      </c>
      <c r="O1476" s="74">
        <v>25.5</v>
      </c>
      <c r="P1476" s="74">
        <v>0</v>
      </c>
    </row>
    <row r="1477" spans="1:16">
      <c r="A1477" s="78">
        <v>0.72414351851828895</v>
      </c>
      <c r="B1477" s="74">
        <v>30970</v>
      </c>
      <c r="C1477" s="74">
        <v>41.26</v>
      </c>
      <c r="D1477" s="111"/>
      <c r="E1477" s="74">
        <v>35.22</v>
      </c>
      <c r="F1477" s="74">
        <v>42.5</v>
      </c>
      <c r="G1477" s="74">
        <v>390.3</v>
      </c>
      <c r="H1477" s="74">
        <v>36.049999999999997</v>
      </c>
      <c r="I1477" s="74">
        <v>34.43</v>
      </c>
      <c r="J1477" s="74">
        <v>103.75</v>
      </c>
      <c r="K1477" s="74">
        <v>28.15</v>
      </c>
      <c r="L1477" s="74">
        <v>26.9</v>
      </c>
      <c r="M1477" s="74">
        <v>28.5</v>
      </c>
      <c r="N1477" s="74">
        <v>30.8</v>
      </c>
      <c r="O1477" s="74">
        <v>25.6</v>
      </c>
      <c r="P1477" s="74">
        <v>0</v>
      </c>
    </row>
    <row r="1478" spans="1:16">
      <c r="A1478" s="78">
        <v>0.72425925925902801</v>
      </c>
      <c r="B1478" s="74">
        <v>30980</v>
      </c>
      <c r="C1478" s="74">
        <v>41.17</v>
      </c>
      <c r="D1478" s="111"/>
      <c r="E1478" s="74">
        <v>35.229999999999997</v>
      </c>
      <c r="F1478" s="74">
        <v>42.47</v>
      </c>
      <c r="G1478" s="74">
        <v>390</v>
      </c>
      <c r="H1478" s="74">
        <v>36.020000000000003</v>
      </c>
      <c r="I1478" s="74">
        <v>34.43</v>
      </c>
      <c r="J1478" s="74">
        <v>103.4</v>
      </c>
      <c r="K1478" s="74">
        <v>28.2</v>
      </c>
      <c r="L1478" s="74">
        <v>26.85</v>
      </c>
      <c r="M1478" s="74">
        <v>28.5</v>
      </c>
      <c r="N1478" s="74">
        <v>30.4</v>
      </c>
      <c r="O1478" s="74">
        <v>25.5</v>
      </c>
      <c r="P1478" s="74">
        <v>0</v>
      </c>
    </row>
    <row r="1479" spans="1:16">
      <c r="A1479" s="78">
        <v>0.72437499999976995</v>
      </c>
      <c r="B1479" s="74">
        <v>30990</v>
      </c>
      <c r="C1479" s="74">
        <v>41.34</v>
      </c>
      <c r="D1479" s="111"/>
      <c r="E1479" s="74">
        <v>35.22</v>
      </c>
      <c r="F1479" s="74">
        <v>42.35</v>
      </c>
      <c r="G1479" s="74">
        <v>390.1</v>
      </c>
      <c r="H1479" s="74">
        <v>35.97</v>
      </c>
      <c r="I1479" s="74">
        <v>34.43</v>
      </c>
      <c r="J1479" s="74">
        <v>104.3</v>
      </c>
      <c r="K1479" s="74">
        <v>28.2</v>
      </c>
      <c r="L1479" s="74">
        <v>26.85</v>
      </c>
      <c r="M1479" s="74">
        <v>28.5</v>
      </c>
      <c r="N1479" s="74">
        <v>30.65</v>
      </c>
      <c r="O1479" s="74">
        <v>25.45</v>
      </c>
      <c r="P1479" s="74">
        <v>0</v>
      </c>
    </row>
    <row r="1480" spans="1:16">
      <c r="A1480" s="78">
        <v>0.72449074074051101</v>
      </c>
      <c r="B1480" s="74">
        <v>31000</v>
      </c>
      <c r="C1480" s="74">
        <v>41.28</v>
      </c>
      <c r="D1480" s="111"/>
      <c r="E1480" s="74">
        <v>35.229999999999997</v>
      </c>
      <c r="F1480" s="74">
        <v>42.85</v>
      </c>
      <c r="G1480" s="74">
        <v>388.9</v>
      </c>
      <c r="H1480" s="74">
        <v>35.950000000000003</v>
      </c>
      <c r="I1480" s="74">
        <v>34.44</v>
      </c>
      <c r="J1480" s="74">
        <v>104.05</v>
      </c>
      <c r="K1480" s="74">
        <v>28.25</v>
      </c>
      <c r="L1480" s="74">
        <v>26.85</v>
      </c>
      <c r="M1480" s="74">
        <v>28.45</v>
      </c>
      <c r="N1480" s="74">
        <v>30.5</v>
      </c>
      <c r="O1480" s="74">
        <v>25.45</v>
      </c>
      <c r="P1480" s="74">
        <v>0</v>
      </c>
    </row>
    <row r="1481" spans="1:16">
      <c r="A1481" s="78">
        <v>0.72460648148125095</v>
      </c>
      <c r="B1481" s="74">
        <v>31010</v>
      </c>
      <c r="C1481" s="74">
        <v>41.3</v>
      </c>
      <c r="D1481" s="111"/>
      <c r="E1481" s="74">
        <v>35.24</v>
      </c>
      <c r="F1481" s="74">
        <v>42.56</v>
      </c>
      <c r="G1481" s="74">
        <v>388.2</v>
      </c>
      <c r="H1481" s="74">
        <v>35.94</v>
      </c>
      <c r="I1481" s="74">
        <v>34.42</v>
      </c>
      <c r="J1481" s="74">
        <v>104.4</v>
      </c>
      <c r="K1481" s="74">
        <v>28.25</v>
      </c>
      <c r="L1481" s="74">
        <v>26.85</v>
      </c>
      <c r="M1481" s="74">
        <v>28.45</v>
      </c>
      <c r="N1481" s="74">
        <v>30.55</v>
      </c>
      <c r="O1481" s="74">
        <v>25.5</v>
      </c>
      <c r="P1481" s="74">
        <v>0</v>
      </c>
    </row>
    <row r="1482" spans="1:16">
      <c r="A1482" s="78">
        <v>0.72472222222199201</v>
      </c>
      <c r="B1482" s="74">
        <v>31020</v>
      </c>
      <c r="C1482" s="74">
        <v>41.06</v>
      </c>
      <c r="D1482" s="111"/>
      <c r="E1482" s="74">
        <v>35.24</v>
      </c>
      <c r="F1482" s="74">
        <v>42.6</v>
      </c>
      <c r="G1482" s="74">
        <v>389.1</v>
      </c>
      <c r="H1482" s="74">
        <v>35.979999999999997</v>
      </c>
      <c r="I1482" s="74">
        <v>34.42</v>
      </c>
      <c r="J1482" s="74">
        <v>103.5</v>
      </c>
      <c r="K1482" s="74">
        <v>28.2</v>
      </c>
      <c r="L1482" s="74">
        <v>26.9</v>
      </c>
      <c r="M1482" s="74">
        <v>28.45</v>
      </c>
      <c r="N1482" s="74">
        <v>30.45</v>
      </c>
      <c r="O1482" s="74">
        <v>25.4</v>
      </c>
      <c r="P1482" s="74">
        <v>0</v>
      </c>
    </row>
    <row r="1483" spans="1:16">
      <c r="A1483" s="78">
        <v>0.72483796296273295</v>
      </c>
      <c r="B1483" s="74">
        <v>31030</v>
      </c>
      <c r="C1483" s="74">
        <v>41.2</v>
      </c>
      <c r="D1483" s="111"/>
      <c r="E1483" s="74">
        <v>35.24</v>
      </c>
      <c r="F1483" s="74">
        <v>42.68</v>
      </c>
      <c r="G1483" s="74">
        <v>388.8</v>
      </c>
      <c r="H1483" s="74">
        <v>35.99</v>
      </c>
      <c r="I1483" s="74">
        <v>34.44</v>
      </c>
      <c r="J1483" s="74">
        <v>104.35</v>
      </c>
      <c r="K1483" s="74">
        <v>28.15</v>
      </c>
      <c r="L1483" s="74">
        <v>26.9</v>
      </c>
      <c r="M1483" s="74">
        <v>28.5</v>
      </c>
      <c r="N1483" s="74">
        <v>30.65</v>
      </c>
      <c r="O1483" s="74">
        <v>25.6</v>
      </c>
      <c r="P1483" s="74">
        <v>0</v>
      </c>
    </row>
    <row r="1484" spans="1:16">
      <c r="A1484" s="78">
        <v>0.72495370370347301</v>
      </c>
      <c r="B1484" s="74">
        <v>31040</v>
      </c>
      <c r="C1484" s="74">
        <v>41.09</v>
      </c>
      <c r="D1484" s="111"/>
      <c r="E1484" s="74">
        <v>35.24</v>
      </c>
      <c r="F1484" s="74">
        <v>42.53</v>
      </c>
      <c r="G1484" s="74">
        <v>390.1</v>
      </c>
      <c r="H1484" s="74">
        <v>36</v>
      </c>
      <c r="I1484" s="74">
        <v>34.44</v>
      </c>
      <c r="J1484" s="74">
        <v>104.2</v>
      </c>
      <c r="K1484" s="74">
        <v>28.1</v>
      </c>
      <c r="L1484" s="74">
        <v>26.9</v>
      </c>
      <c r="M1484" s="74">
        <v>28.4</v>
      </c>
      <c r="N1484" s="74">
        <v>30.75</v>
      </c>
      <c r="O1484" s="74">
        <v>25.65</v>
      </c>
      <c r="P1484" s="74">
        <v>0</v>
      </c>
    </row>
    <row r="1485" spans="1:16">
      <c r="A1485" s="78">
        <v>0.72506944444421395</v>
      </c>
      <c r="B1485" s="74">
        <v>31050</v>
      </c>
      <c r="C1485" s="74">
        <v>41.2</v>
      </c>
      <c r="D1485" s="111"/>
      <c r="E1485" s="74">
        <v>35.24</v>
      </c>
      <c r="F1485" s="74">
        <v>42.51</v>
      </c>
      <c r="G1485" s="74">
        <v>390.1</v>
      </c>
      <c r="H1485" s="74">
        <v>36</v>
      </c>
      <c r="I1485" s="74">
        <v>34.43</v>
      </c>
      <c r="J1485" s="74">
        <v>104.65</v>
      </c>
      <c r="K1485" s="74">
        <v>28.15</v>
      </c>
      <c r="L1485" s="74">
        <v>26.9</v>
      </c>
      <c r="M1485" s="74">
        <v>28.45</v>
      </c>
      <c r="N1485" s="74">
        <v>30.7</v>
      </c>
      <c r="O1485" s="74">
        <v>25.55</v>
      </c>
      <c r="P1485" s="74">
        <v>0</v>
      </c>
    </row>
    <row r="1486" spans="1:16">
      <c r="A1486" s="78">
        <v>0.72518518518495401</v>
      </c>
      <c r="B1486" s="74">
        <v>31060</v>
      </c>
      <c r="C1486" s="74">
        <v>41.18</v>
      </c>
      <c r="D1486" s="111"/>
      <c r="E1486" s="74">
        <v>35.24</v>
      </c>
      <c r="F1486" s="74">
        <v>42.6</v>
      </c>
      <c r="G1486" s="74">
        <v>388</v>
      </c>
      <c r="H1486" s="74">
        <v>36</v>
      </c>
      <c r="I1486" s="74">
        <v>34.44</v>
      </c>
      <c r="J1486" s="74">
        <v>104.55</v>
      </c>
      <c r="K1486" s="74">
        <v>28.15</v>
      </c>
      <c r="L1486" s="74">
        <v>26.9</v>
      </c>
      <c r="M1486" s="74">
        <v>28.4</v>
      </c>
      <c r="N1486" s="74">
        <v>30.75</v>
      </c>
      <c r="O1486" s="74">
        <v>25.55</v>
      </c>
      <c r="P1486" s="74">
        <v>0</v>
      </c>
    </row>
    <row r="1487" spans="1:16">
      <c r="A1487" s="78">
        <v>0.72530092592569495</v>
      </c>
      <c r="B1487" s="74">
        <v>31070</v>
      </c>
      <c r="C1487" s="74">
        <v>41.24</v>
      </c>
      <c r="D1487" s="111"/>
      <c r="E1487" s="74">
        <v>35.25</v>
      </c>
      <c r="F1487" s="74">
        <v>42.86</v>
      </c>
      <c r="G1487" s="74">
        <v>388.1</v>
      </c>
      <c r="H1487" s="74">
        <v>35.97</v>
      </c>
      <c r="I1487" s="74">
        <v>34.44</v>
      </c>
      <c r="J1487" s="74">
        <v>104.15</v>
      </c>
      <c r="K1487" s="74">
        <v>28.1</v>
      </c>
      <c r="L1487" s="74">
        <v>26.9</v>
      </c>
      <c r="M1487" s="74">
        <v>28.4</v>
      </c>
      <c r="N1487" s="74">
        <v>30.55</v>
      </c>
      <c r="O1487" s="74">
        <v>25.75</v>
      </c>
      <c r="P1487" s="74">
        <v>0</v>
      </c>
    </row>
    <row r="1488" spans="1:16">
      <c r="A1488" s="78">
        <v>0.72541666666643501</v>
      </c>
      <c r="B1488" s="74">
        <v>31080</v>
      </c>
      <c r="C1488" s="74">
        <v>41.31</v>
      </c>
      <c r="D1488" s="111"/>
      <c r="E1488" s="74">
        <v>35.22</v>
      </c>
      <c r="F1488" s="74">
        <v>42.7</v>
      </c>
      <c r="G1488" s="74">
        <v>389.2</v>
      </c>
      <c r="H1488" s="74">
        <v>35.93</v>
      </c>
      <c r="I1488" s="74">
        <v>34.44</v>
      </c>
      <c r="J1488" s="74">
        <v>103.45</v>
      </c>
      <c r="K1488" s="74">
        <v>28.1</v>
      </c>
      <c r="L1488" s="74">
        <v>26.9</v>
      </c>
      <c r="M1488" s="74">
        <v>28.75</v>
      </c>
      <c r="N1488" s="74">
        <v>30.7</v>
      </c>
      <c r="O1488" s="74">
        <v>25.75</v>
      </c>
      <c r="P1488" s="74">
        <v>0</v>
      </c>
    </row>
    <row r="1489" spans="1:16">
      <c r="A1489" s="78">
        <v>0.72553240740717695</v>
      </c>
      <c r="B1489" s="74">
        <v>31090</v>
      </c>
      <c r="C1489" s="74">
        <v>41.33</v>
      </c>
      <c r="D1489" s="111"/>
      <c r="E1489" s="74">
        <v>35.24</v>
      </c>
      <c r="F1489" s="74">
        <v>42.36</v>
      </c>
      <c r="G1489" s="74">
        <v>389.7</v>
      </c>
      <c r="H1489" s="74">
        <v>35.799999999999997</v>
      </c>
      <c r="I1489" s="74">
        <v>34.43</v>
      </c>
      <c r="J1489" s="74">
        <v>103.9</v>
      </c>
      <c r="K1489" s="74">
        <v>28.1</v>
      </c>
      <c r="L1489" s="74">
        <v>26.9</v>
      </c>
      <c r="M1489" s="74">
        <v>28.7</v>
      </c>
      <c r="N1489" s="74">
        <v>30.8</v>
      </c>
      <c r="O1489" s="74">
        <v>25.55</v>
      </c>
      <c r="P1489" s="74">
        <v>0</v>
      </c>
    </row>
    <row r="1490" spans="1:16">
      <c r="A1490" s="78">
        <v>0.72564814814791601</v>
      </c>
      <c r="B1490" s="74">
        <v>31100</v>
      </c>
      <c r="C1490" s="74">
        <v>41.53</v>
      </c>
      <c r="D1490" s="111"/>
      <c r="E1490" s="74">
        <v>35.25</v>
      </c>
      <c r="F1490" s="74">
        <v>42.27</v>
      </c>
      <c r="G1490" s="74">
        <v>388.7</v>
      </c>
      <c r="H1490" s="74">
        <v>36.119999999999997</v>
      </c>
      <c r="I1490" s="74">
        <v>34.42</v>
      </c>
      <c r="J1490" s="74">
        <v>104.9</v>
      </c>
      <c r="K1490" s="74">
        <v>28.05</v>
      </c>
      <c r="L1490" s="74">
        <v>26.9</v>
      </c>
      <c r="M1490" s="74">
        <v>28.8</v>
      </c>
      <c r="N1490" s="74">
        <v>30.5</v>
      </c>
      <c r="O1490" s="74">
        <v>25.75</v>
      </c>
      <c r="P1490" s="74">
        <v>0</v>
      </c>
    </row>
    <row r="1491" spans="1:16">
      <c r="A1491" s="78">
        <v>0.72576388888865795</v>
      </c>
      <c r="B1491" s="74">
        <v>31110</v>
      </c>
      <c r="C1491" s="74">
        <v>41.32</v>
      </c>
      <c r="D1491" s="111"/>
      <c r="E1491" s="74">
        <v>35.28</v>
      </c>
      <c r="F1491" s="74">
        <v>42.48</v>
      </c>
      <c r="G1491" s="74">
        <v>389.9</v>
      </c>
      <c r="H1491" s="74">
        <v>36.35</v>
      </c>
      <c r="I1491" s="74">
        <v>34.44</v>
      </c>
      <c r="J1491" s="74">
        <v>103.85</v>
      </c>
      <c r="K1491" s="74">
        <v>28.05</v>
      </c>
      <c r="L1491" s="74">
        <v>26.9</v>
      </c>
      <c r="M1491" s="74">
        <v>29.05</v>
      </c>
      <c r="N1491" s="74">
        <v>30.75</v>
      </c>
      <c r="O1491" s="74">
        <v>26</v>
      </c>
      <c r="P1491" s="74">
        <v>0</v>
      </c>
    </row>
    <row r="1492" spans="1:16">
      <c r="A1492" s="78">
        <v>0.725879629629399</v>
      </c>
      <c r="B1492" s="74">
        <v>31120</v>
      </c>
      <c r="C1492" s="74">
        <v>41.52</v>
      </c>
      <c r="D1492" s="111"/>
      <c r="E1492" s="74">
        <v>35.29</v>
      </c>
      <c r="F1492" s="74">
        <v>42.16</v>
      </c>
      <c r="G1492" s="74">
        <v>390.5</v>
      </c>
      <c r="H1492" s="74">
        <v>36.340000000000003</v>
      </c>
      <c r="I1492" s="74">
        <v>34.43</v>
      </c>
      <c r="J1492" s="74">
        <v>104.95</v>
      </c>
      <c r="K1492" s="74">
        <v>28.1</v>
      </c>
      <c r="L1492" s="74">
        <v>26.85</v>
      </c>
      <c r="M1492" s="74">
        <v>29.15</v>
      </c>
      <c r="N1492" s="74">
        <v>30.9</v>
      </c>
      <c r="O1492" s="74">
        <v>25.7</v>
      </c>
      <c r="P1492" s="74">
        <v>0</v>
      </c>
    </row>
    <row r="1493" spans="1:16">
      <c r="A1493" s="78">
        <v>0.72599537037013895</v>
      </c>
      <c r="B1493" s="74">
        <v>31130</v>
      </c>
      <c r="C1493" s="74">
        <v>41.41</v>
      </c>
      <c r="D1493" s="111"/>
      <c r="E1493" s="74">
        <v>35.299999999999997</v>
      </c>
      <c r="F1493" s="74">
        <v>42.49</v>
      </c>
      <c r="G1493" s="74">
        <v>390.9</v>
      </c>
      <c r="H1493" s="74">
        <v>36.32</v>
      </c>
      <c r="I1493" s="74">
        <v>34.46</v>
      </c>
      <c r="J1493" s="74">
        <v>104.55</v>
      </c>
      <c r="K1493" s="74">
        <v>28.05</v>
      </c>
      <c r="L1493" s="74">
        <v>26.85</v>
      </c>
      <c r="M1493" s="74">
        <v>29.45</v>
      </c>
      <c r="N1493" s="74">
        <v>31</v>
      </c>
      <c r="O1493" s="74">
        <v>25.55</v>
      </c>
      <c r="P1493" s="74">
        <v>0</v>
      </c>
    </row>
    <row r="1494" spans="1:16">
      <c r="A1494" s="78">
        <v>0.72611111111088</v>
      </c>
      <c r="B1494" s="74">
        <v>31140</v>
      </c>
      <c r="C1494" s="74">
        <v>41.59</v>
      </c>
      <c r="D1494" s="111"/>
      <c r="E1494" s="74">
        <v>35.340000000000003</v>
      </c>
      <c r="F1494" s="74">
        <v>42.5</v>
      </c>
      <c r="G1494" s="74">
        <v>389.2</v>
      </c>
      <c r="H1494" s="74">
        <v>36.31</v>
      </c>
      <c r="I1494" s="74">
        <v>34.51</v>
      </c>
      <c r="J1494" s="74">
        <v>104.85</v>
      </c>
      <c r="K1494" s="74">
        <v>28</v>
      </c>
      <c r="L1494" s="74">
        <v>26.85</v>
      </c>
      <c r="M1494" s="74">
        <v>29.3</v>
      </c>
      <c r="N1494" s="74">
        <v>30.75</v>
      </c>
      <c r="O1494" s="74">
        <v>25.55</v>
      </c>
      <c r="P1494" s="74">
        <v>0</v>
      </c>
    </row>
    <row r="1495" spans="1:16">
      <c r="A1495" s="78">
        <v>0.72622685185162095</v>
      </c>
      <c r="B1495" s="74">
        <v>31150</v>
      </c>
      <c r="C1495" s="74">
        <v>41.66</v>
      </c>
      <c r="D1495" s="111"/>
      <c r="E1495" s="74">
        <v>35.35</v>
      </c>
      <c r="F1495" s="74">
        <v>42.59</v>
      </c>
      <c r="G1495" s="74">
        <v>390.7</v>
      </c>
      <c r="H1495" s="74">
        <v>36.26</v>
      </c>
      <c r="I1495" s="74">
        <v>34.520000000000003</v>
      </c>
      <c r="J1495" s="74">
        <v>104.4</v>
      </c>
      <c r="K1495" s="74">
        <v>28</v>
      </c>
      <c r="L1495" s="74">
        <v>26.85</v>
      </c>
      <c r="M1495" s="74">
        <v>29.3</v>
      </c>
      <c r="N1495" s="74">
        <v>31.05</v>
      </c>
      <c r="O1495" s="74">
        <v>26</v>
      </c>
      <c r="P1495" s="74">
        <v>0</v>
      </c>
    </row>
    <row r="1496" spans="1:16">
      <c r="A1496" s="78">
        <v>0.726342592592361</v>
      </c>
      <c r="B1496" s="74">
        <v>31160</v>
      </c>
      <c r="C1496" s="74">
        <v>41.57</v>
      </c>
      <c r="D1496" s="111"/>
      <c r="E1496" s="74">
        <v>35.380000000000003</v>
      </c>
      <c r="F1496" s="74">
        <v>42.59</v>
      </c>
      <c r="G1496" s="74">
        <v>390.1</v>
      </c>
      <c r="H1496" s="74">
        <v>36.26</v>
      </c>
      <c r="I1496" s="74">
        <v>34.54</v>
      </c>
      <c r="J1496" s="74">
        <v>104.3</v>
      </c>
      <c r="K1496" s="74">
        <v>28</v>
      </c>
      <c r="L1496" s="74">
        <v>26.85</v>
      </c>
      <c r="M1496" s="74">
        <v>29.35</v>
      </c>
      <c r="N1496" s="74">
        <v>30.8</v>
      </c>
      <c r="O1496" s="74">
        <v>25.75</v>
      </c>
      <c r="P1496" s="74">
        <v>0</v>
      </c>
    </row>
    <row r="1497" spans="1:16">
      <c r="A1497" s="78">
        <v>0.72645833333310195</v>
      </c>
      <c r="B1497" s="74">
        <v>31170</v>
      </c>
      <c r="C1497" s="74">
        <v>41.76</v>
      </c>
      <c r="D1497" s="111"/>
      <c r="E1497" s="74">
        <v>35.409999999999997</v>
      </c>
      <c r="F1497" s="74">
        <v>42.78</v>
      </c>
      <c r="G1497" s="74">
        <v>389.8</v>
      </c>
      <c r="H1497" s="74">
        <v>36.24</v>
      </c>
      <c r="I1497" s="74">
        <v>34.57</v>
      </c>
      <c r="J1497" s="74">
        <v>103.55</v>
      </c>
      <c r="K1497" s="74">
        <v>28</v>
      </c>
      <c r="L1497" s="74">
        <v>26.85</v>
      </c>
      <c r="M1497" s="74">
        <v>29.45</v>
      </c>
      <c r="N1497" s="74">
        <v>31.1</v>
      </c>
      <c r="O1497" s="74">
        <v>25.9</v>
      </c>
      <c r="P1497" s="74">
        <v>0</v>
      </c>
    </row>
    <row r="1498" spans="1:16">
      <c r="A1498" s="78">
        <v>0.726574074073842</v>
      </c>
      <c r="B1498" s="74">
        <v>31180</v>
      </c>
      <c r="C1498" s="74">
        <v>41.81</v>
      </c>
      <c r="D1498" s="111"/>
      <c r="E1498" s="74">
        <v>35.42</v>
      </c>
      <c r="F1498" s="74">
        <v>42.79</v>
      </c>
      <c r="G1498" s="74">
        <v>389.7</v>
      </c>
      <c r="H1498" s="74">
        <v>36.1</v>
      </c>
      <c r="I1498" s="74">
        <v>34.6</v>
      </c>
      <c r="J1498" s="74">
        <v>104.75</v>
      </c>
      <c r="K1498" s="74">
        <v>27.9</v>
      </c>
      <c r="L1498" s="74">
        <v>26.85</v>
      </c>
      <c r="M1498" s="74">
        <v>29.1</v>
      </c>
      <c r="N1498" s="74">
        <v>31</v>
      </c>
      <c r="O1498" s="74">
        <v>25.75</v>
      </c>
      <c r="P1498" s="74">
        <v>0</v>
      </c>
    </row>
    <row r="1499" spans="1:16">
      <c r="A1499" s="78">
        <v>0.72668981481458295</v>
      </c>
      <c r="B1499" s="74">
        <v>31190</v>
      </c>
      <c r="C1499" s="74">
        <v>41.61</v>
      </c>
      <c r="D1499" s="111"/>
      <c r="E1499" s="74">
        <v>35.450000000000003</v>
      </c>
      <c r="F1499" s="74">
        <v>43.07</v>
      </c>
      <c r="G1499" s="74">
        <v>387.5</v>
      </c>
      <c r="H1499" s="74">
        <v>35.880000000000003</v>
      </c>
      <c r="I1499" s="74">
        <v>34.630000000000003</v>
      </c>
      <c r="J1499" s="74">
        <v>103.7</v>
      </c>
      <c r="K1499" s="74">
        <v>27.95</v>
      </c>
      <c r="L1499" s="74">
        <v>26.8</v>
      </c>
      <c r="M1499" s="74">
        <v>29.15</v>
      </c>
      <c r="N1499" s="74">
        <v>31.05</v>
      </c>
      <c r="O1499" s="74">
        <v>25.75</v>
      </c>
      <c r="P1499" s="74">
        <v>0</v>
      </c>
    </row>
    <row r="1500" spans="1:16">
      <c r="A1500" s="78">
        <v>0.726805555555323</v>
      </c>
      <c r="B1500" s="74">
        <v>31200</v>
      </c>
      <c r="C1500" s="74">
        <v>41.87</v>
      </c>
      <c r="D1500" s="111"/>
      <c r="E1500" s="74">
        <v>35.409999999999997</v>
      </c>
      <c r="F1500" s="74">
        <v>43.08</v>
      </c>
      <c r="G1500" s="74">
        <v>391.2</v>
      </c>
      <c r="H1500" s="74">
        <v>35.619999999999997</v>
      </c>
      <c r="I1500" s="74">
        <v>34.619999999999997</v>
      </c>
      <c r="J1500" s="74">
        <v>104.45</v>
      </c>
      <c r="K1500" s="74">
        <v>27.9</v>
      </c>
      <c r="L1500" s="74">
        <v>26.8</v>
      </c>
      <c r="M1500" s="74">
        <v>29.1</v>
      </c>
      <c r="N1500" s="74">
        <v>31.05</v>
      </c>
      <c r="O1500" s="74">
        <v>25.85</v>
      </c>
      <c r="P1500" s="74">
        <v>0</v>
      </c>
    </row>
    <row r="1501" spans="1:16">
      <c r="A1501" s="78">
        <v>0.72692129629606494</v>
      </c>
      <c r="B1501" s="74">
        <v>31210</v>
      </c>
      <c r="C1501" s="74">
        <v>41.77</v>
      </c>
      <c r="D1501" s="111"/>
      <c r="E1501" s="74">
        <v>35.46</v>
      </c>
      <c r="F1501" s="74">
        <v>43.06</v>
      </c>
      <c r="G1501" s="74">
        <v>389.7</v>
      </c>
      <c r="H1501" s="74">
        <v>35.479999999999997</v>
      </c>
      <c r="I1501" s="74">
        <v>34.61</v>
      </c>
      <c r="J1501" s="74">
        <v>105.1</v>
      </c>
      <c r="K1501" s="74">
        <v>27.9</v>
      </c>
      <c r="L1501" s="74">
        <v>26.8</v>
      </c>
      <c r="M1501" s="74">
        <v>29.15</v>
      </c>
      <c r="N1501" s="74">
        <v>30.65</v>
      </c>
      <c r="O1501" s="74">
        <v>25.7</v>
      </c>
      <c r="P1501" s="74">
        <v>0</v>
      </c>
    </row>
    <row r="1502" spans="1:16">
      <c r="A1502" s="78">
        <v>0.727037037036804</v>
      </c>
      <c r="B1502" s="74">
        <v>31220</v>
      </c>
      <c r="C1502" s="74">
        <v>41.96</v>
      </c>
      <c r="D1502" s="111"/>
      <c r="E1502" s="74">
        <v>35.47</v>
      </c>
      <c r="F1502" s="74">
        <v>42.92</v>
      </c>
      <c r="G1502" s="74">
        <v>389.2</v>
      </c>
      <c r="H1502" s="74">
        <v>35.700000000000003</v>
      </c>
      <c r="I1502" s="74">
        <v>34.630000000000003</v>
      </c>
      <c r="J1502" s="74">
        <v>103.5</v>
      </c>
      <c r="K1502" s="74">
        <v>27.95</v>
      </c>
      <c r="L1502" s="74">
        <v>26.8</v>
      </c>
      <c r="M1502" s="74">
        <v>29</v>
      </c>
      <c r="N1502" s="74">
        <v>30.6</v>
      </c>
      <c r="O1502" s="74">
        <v>25.75</v>
      </c>
      <c r="P1502" s="74">
        <v>0</v>
      </c>
    </row>
    <row r="1503" spans="1:16">
      <c r="A1503" s="78">
        <v>0.72715277777754594</v>
      </c>
      <c r="B1503" s="74">
        <v>31230</v>
      </c>
      <c r="C1503" s="74">
        <v>41.82</v>
      </c>
      <c r="D1503" s="111"/>
      <c r="E1503" s="74">
        <v>35.479999999999997</v>
      </c>
      <c r="F1503" s="74">
        <v>43.04</v>
      </c>
      <c r="G1503" s="74">
        <v>388.4</v>
      </c>
      <c r="H1503" s="74">
        <v>35.78</v>
      </c>
      <c r="I1503" s="74">
        <v>34.630000000000003</v>
      </c>
      <c r="J1503" s="74">
        <v>104.7</v>
      </c>
      <c r="K1503" s="74">
        <v>27.9</v>
      </c>
      <c r="L1503" s="74">
        <v>26.8</v>
      </c>
      <c r="M1503" s="74">
        <v>28.75</v>
      </c>
      <c r="N1503" s="74">
        <v>30.65</v>
      </c>
      <c r="O1503" s="74">
        <v>25.8</v>
      </c>
      <c r="P1503" s="74">
        <v>0</v>
      </c>
    </row>
    <row r="1504" spans="1:16">
      <c r="A1504" s="78">
        <v>0.727268518518287</v>
      </c>
      <c r="B1504" s="74">
        <v>31240</v>
      </c>
      <c r="C1504" s="74">
        <v>41.8</v>
      </c>
      <c r="D1504" s="111"/>
      <c r="E1504" s="74">
        <v>35.49</v>
      </c>
      <c r="F1504" s="74">
        <v>42.88</v>
      </c>
      <c r="G1504" s="74">
        <v>385</v>
      </c>
      <c r="H1504" s="74">
        <v>35.799999999999997</v>
      </c>
      <c r="I1504" s="74">
        <v>34.590000000000003</v>
      </c>
      <c r="J1504" s="74">
        <v>104.45</v>
      </c>
      <c r="K1504" s="74">
        <v>27.9</v>
      </c>
      <c r="L1504" s="74">
        <v>26.8</v>
      </c>
      <c r="M1504" s="74">
        <v>28.65</v>
      </c>
      <c r="N1504" s="74">
        <v>30.75</v>
      </c>
      <c r="O1504" s="74">
        <v>25.8</v>
      </c>
      <c r="P1504" s="74">
        <v>0</v>
      </c>
    </row>
    <row r="1505" spans="1:16">
      <c r="A1505" s="78">
        <v>0.72738425925902594</v>
      </c>
      <c r="B1505" s="74">
        <v>31250</v>
      </c>
      <c r="C1505" s="74">
        <v>41.81</v>
      </c>
      <c r="D1505" s="111"/>
      <c r="E1505" s="74">
        <v>35.51</v>
      </c>
      <c r="F1505" s="74">
        <v>42.73</v>
      </c>
      <c r="G1505" s="74">
        <v>384.9</v>
      </c>
      <c r="H1505" s="74">
        <v>35.85</v>
      </c>
      <c r="I1505" s="74">
        <v>34.590000000000003</v>
      </c>
      <c r="J1505" s="74">
        <v>104.3</v>
      </c>
      <c r="K1505" s="74">
        <v>27.95</v>
      </c>
      <c r="L1505" s="74">
        <v>26.85</v>
      </c>
      <c r="M1505" s="74">
        <v>28.65</v>
      </c>
      <c r="N1505" s="74">
        <v>30.85</v>
      </c>
      <c r="O1505" s="74">
        <v>25.9</v>
      </c>
      <c r="P1505" s="74">
        <v>0</v>
      </c>
    </row>
    <row r="1506" spans="1:16">
      <c r="A1506" s="78">
        <v>0.727499999999768</v>
      </c>
      <c r="B1506" s="74">
        <v>31260</v>
      </c>
      <c r="C1506" s="74">
        <v>41.9</v>
      </c>
      <c r="D1506" s="111"/>
      <c r="E1506" s="74">
        <v>35.51</v>
      </c>
      <c r="F1506" s="74">
        <v>42.55</v>
      </c>
      <c r="G1506" s="74">
        <v>384.6</v>
      </c>
      <c r="H1506" s="74">
        <v>35.840000000000003</v>
      </c>
      <c r="I1506" s="74">
        <v>34.56</v>
      </c>
      <c r="J1506" s="74">
        <v>103.65</v>
      </c>
      <c r="K1506" s="74">
        <v>27.95</v>
      </c>
      <c r="L1506" s="74">
        <v>26.8</v>
      </c>
      <c r="M1506" s="74">
        <v>28.65</v>
      </c>
      <c r="N1506" s="74">
        <v>30.9</v>
      </c>
      <c r="O1506" s="74">
        <v>26</v>
      </c>
      <c r="P1506" s="74">
        <v>0</v>
      </c>
    </row>
    <row r="1507" spans="1:16">
      <c r="A1507" s="78">
        <v>0.72761574074050805</v>
      </c>
      <c r="B1507" s="74">
        <v>31270</v>
      </c>
      <c r="C1507" s="74">
        <v>41.9</v>
      </c>
      <c r="D1507" s="111"/>
      <c r="E1507" s="74">
        <v>35.54</v>
      </c>
      <c r="F1507" s="74">
        <v>42.74</v>
      </c>
      <c r="G1507" s="74">
        <v>387.5</v>
      </c>
      <c r="H1507" s="74">
        <v>35.81</v>
      </c>
      <c r="I1507" s="74">
        <v>34.56</v>
      </c>
      <c r="J1507" s="74">
        <v>104</v>
      </c>
      <c r="K1507" s="74">
        <v>28</v>
      </c>
      <c r="L1507" s="74">
        <v>26.85</v>
      </c>
      <c r="M1507" s="74">
        <v>28.6</v>
      </c>
      <c r="N1507" s="74">
        <v>30.85</v>
      </c>
      <c r="O1507" s="74">
        <v>25.8</v>
      </c>
      <c r="P1507" s="74">
        <v>0</v>
      </c>
    </row>
    <row r="1508" spans="1:16">
      <c r="A1508" s="78">
        <v>0.727731481481249</v>
      </c>
      <c r="B1508" s="74">
        <v>31280</v>
      </c>
      <c r="C1508" s="74">
        <v>41.97</v>
      </c>
      <c r="D1508" s="111"/>
      <c r="E1508" s="74">
        <v>35.549999999999997</v>
      </c>
      <c r="F1508" s="74">
        <v>42.73</v>
      </c>
      <c r="G1508" s="74">
        <v>386.6</v>
      </c>
      <c r="H1508" s="74">
        <v>35.86</v>
      </c>
      <c r="I1508" s="74">
        <v>34.54</v>
      </c>
      <c r="J1508" s="74">
        <v>103</v>
      </c>
      <c r="K1508" s="74">
        <v>28</v>
      </c>
      <c r="L1508" s="74">
        <v>26.85</v>
      </c>
      <c r="M1508" s="74">
        <v>28.6</v>
      </c>
      <c r="N1508" s="74">
        <v>30.9</v>
      </c>
      <c r="O1508" s="74">
        <v>25.8</v>
      </c>
      <c r="P1508" s="74">
        <v>0</v>
      </c>
    </row>
    <row r="1509" spans="1:16">
      <c r="A1509" s="78">
        <v>0.72784722222198905</v>
      </c>
      <c r="B1509" s="74">
        <v>31290</v>
      </c>
      <c r="C1509" s="74">
        <v>42.06</v>
      </c>
      <c r="D1509" s="111"/>
      <c r="E1509" s="74">
        <v>35.54</v>
      </c>
      <c r="F1509" s="74">
        <v>42.75</v>
      </c>
      <c r="G1509" s="74">
        <v>387.3</v>
      </c>
      <c r="H1509" s="74">
        <v>35.85</v>
      </c>
      <c r="I1509" s="74">
        <v>34.54</v>
      </c>
      <c r="J1509" s="74">
        <v>103.4</v>
      </c>
      <c r="K1509" s="74">
        <v>28</v>
      </c>
      <c r="L1509" s="74">
        <v>26.85</v>
      </c>
      <c r="M1509" s="74">
        <v>28.6</v>
      </c>
      <c r="N1509" s="74">
        <v>30.85</v>
      </c>
      <c r="O1509" s="74">
        <v>25.9</v>
      </c>
      <c r="P1509" s="74">
        <v>0</v>
      </c>
    </row>
    <row r="1510" spans="1:16">
      <c r="A1510" s="78">
        <v>0.72796296296273</v>
      </c>
      <c r="B1510" s="74">
        <v>31300</v>
      </c>
      <c r="C1510" s="74">
        <v>41.93</v>
      </c>
      <c r="D1510" s="111"/>
      <c r="E1510" s="74">
        <v>35.56</v>
      </c>
      <c r="F1510" s="74">
        <v>42.41</v>
      </c>
      <c r="G1510" s="74">
        <v>386.6</v>
      </c>
      <c r="H1510" s="74">
        <v>35.86</v>
      </c>
      <c r="I1510" s="74">
        <v>34.56</v>
      </c>
      <c r="J1510" s="74">
        <v>105.3</v>
      </c>
      <c r="K1510" s="74">
        <v>28</v>
      </c>
      <c r="L1510" s="74">
        <v>26.8</v>
      </c>
      <c r="M1510" s="74">
        <v>28.6</v>
      </c>
      <c r="N1510" s="74">
        <v>30.85</v>
      </c>
      <c r="O1510" s="74">
        <v>25.7</v>
      </c>
      <c r="P1510" s="74">
        <v>0</v>
      </c>
    </row>
    <row r="1511" spans="1:16">
      <c r="A1511" s="78">
        <v>0.72807870370347005</v>
      </c>
      <c r="B1511" s="74">
        <v>31310</v>
      </c>
      <c r="C1511" s="74">
        <v>42.24</v>
      </c>
      <c r="D1511" s="111"/>
      <c r="E1511" s="74">
        <v>35.57</v>
      </c>
      <c r="F1511" s="74">
        <v>42.52</v>
      </c>
      <c r="G1511" s="74">
        <v>386.7</v>
      </c>
      <c r="H1511" s="74">
        <v>35.869999999999997</v>
      </c>
      <c r="I1511" s="74">
        <v>34.54</v>
      </c>
      <c r="J1511" s="74">
        <v>105.1</v>
      </c>
      <c r="K1511" s="74">
        <v>27.95</v>
      </c>
      <c r="L1511" s="74">
        <v>26.85</v>
      </c>
      <c r="M1511" s="74">
        <v>28.55</v>
      </c>
      <c r="N1511" s="74">
        <v>30.85</v>
      </c>
      <c r="O1511" s="74">
        <v>25.75</v>
      </c>
      <c r="P1511" s="74">
        <v>0</v>
      </c>
    </row>
    <row r="1512" spans="1:16">
      <c r="A1512" s="78">
        <v>0.728194444444211</v>
      </c>
      <c r="B1512" s="74">
        <v>31320</v>
      </c>
      <c r="C1512" s="74">
        <v>42.16</v>
      </c>
      <c r="D1512" s="111"/>
      <c r="E1512" s="74">
        <v>35.58</v>
      </c>
      <c r="F1512" s="74">
        <v>42.5</v>
      </c>
      <c r="G1512" s="74">
        <v>388.7</v>
      </c>
      <c r="H1512" s="74">
        <v>35.89</v>
      </c>
      <c r="I1512" s="74">
        <v>34.520000000000003</v>
      </c>
      <c r="J1512" s="74">
        <v>103.55</v>
      </c>
      <c r="K1512" s="74">
        <v>28</v>
      </c>
      <c r="L1512" s="74">
        <v>26.85</v>
      </c>
      <c r="M1512" s="74">
        <v>28.5</v>
      </c>
      <c r="N1512" s="74">
        <v>30.8</v>
      </c>
      <c r="O1512" s="74">
        <v>25.75</v>
      </c>
      <c r="P1512" s="74">
        <v>0</v>
      </c>
    </row>
    <row r="1513" spans="1:16">
      <c r="A1513" s="78">
        <v>0.72831018518495205</v>
      </c>
      <c r="B1513" s="74">
        <v>31330</v>
      </c>
      <c r="C1513" s="74">
        <v>42.16</v>
      </c>
      <c r="D1513" s="111"/>
      <c r="E1513" s="74">
        <v>35.590000000000003</v>
      </c>
      <c r="F1513" s="74">
        <v>42.66</v>
      </c>
      <c r="G1513" s="74">
        <v>387.8</v>
      </c>
      <c r="H1513" s="74">
        <v>35.869999999999997</v>
      </c>
      <c r="I1513" s="74">
        <v>34.549999999999997</v>
      </c>
      <c r="J1513" s="74">
        <v>102.85</v>
      </c>
      <c r="K1513" s="74">
        <v>28</v>
      </c>
      <c r="L1513" s="74">
        <v>26.8</v>
      </c>
      <c r="M1513" s="74">
        <v>28.6</v>
      </c>
      <c r="N1513" s="74">
        <v>30.65</v>
      </c>
      <c r="O1513" s="74">
        <v>25.7</v>
      </c>
      <c r="P1513" s="74">
        <v>0</v>
      </c>
    </row>
    <row r="1514" spans="1:16">
      <c r="A1514" s="78">
        <v>0.728425925925692</v>
      </c>
      <c r="B1514" s="74">
        <v>31340</v>
      </c>
      <c r="C1514" s="74">
        <v>42.16</v>
      </c>
      <c r="D1514" s="111"/>
      <c r="E1514" s="74">
        <v>35.6</v>
      </c>
      <c r="F1514" s="74">
        <v>42.63</v>
      </c>
      <c r="G1514" s="74">
        <v>387.7</v>
      </c>
      <c r="H1514" s="74">
        <v>35.86</v>
      </c>
      <c r="I1514" s="74">
        <v>34.58</v>
      </c>
      <c r="J1514" s="74">
        <v>104.2</v>
      </c>
      <c r="K1514" s="74">
        <v>28.05</v>
      </c>
      <c r="L1514" s="74">
        <v>26.8</v>
      </c>
      <c r="M1514" s="74">
        <v>28.55</v>
      </c>
      <c r="N1514" s="74">
        <v>30.6</v>
      </c>
      <c r="O1514" s="74">
        <v>25.6</v>
      </c>
      <c r="P1514" s="74">
        <v>0</v>
      </c>
    </row>
    <row r="1515" spans="1:16">
      <c r="A1515" s="78">
        <v>0.72854166666643305</v>
      </c>
      <c r="B1515" s="74">
        <v>31350</v>
      </c>
      <c r="C1515" s="74">
        <v>42.21</v>
      </c>
      <c r="D1515" s="111"/>
      <c r="E1515" s="74">
        <v>35.6</v>
      </c>
      <c r="F1515" s="74">
        <v>42.77</v>
      </c>
      <c r="G1515" s="74">
        <v>388.3</v>
      </c>
      <c r="H1515" s="74">
        <v>35.86</v>
      </c>
      <c r="I1515" s="74">
        <v>34.6</v>
      </c>
      <c r="J1515" s="74">
        <v>103.85</v>
      </c>
      <c r="K1515" s="74">
        <v>28.1</v>
      </c>
      <c r="L1515" s="74">
        <v>26.8</v>
      </c>
      <c r="M1515" s="74">
        <v>28.5</v>
      </c>
      <c r="N1515" s="74">
        <v>30.65</v>
      </c>
      <c r="O1515" s="74">
        <v>25.55</v>
      </c>
      <c r="P1515" s="74">
        <v>0</v>
      </c>
    </row>
    <row r="1516" spans="1:16">
      <c r="A1516" s="78">
        <v>0.728657407407175</v>
      </c>
      <c r="B1516" s="74">
        <v>31360</v>
      </c>
      <c r="C1516" s="74">
        <v>42.36</v>
      </c>
      <c r="D1516" s="111"/>
      <c r="E1516" s="74">
        <v>35.619999999999997</v>
      </c>
      <c r="F1516" s="74">
        <v>42.75</v>
      </c>
      <c r="G1516" s="74">
        <v>389.7</v>
      </c>
      <c r="H1516" s="74">
        <v>35.89</v>
      </c>
      <c r="I1516" s="74">
        <v>34.61</v>
      </c>
      <c r="J1516" s="74">
        <v>103.1</v>
      </c>
      <c r="K1516" s="74">
        <v>28.1</v>
      </c>
      <c r="L1516" s="74">
        <v>26.8</v>
      </c>
      <c r="M1516" s="74">
        <v>28.55</v>
      </c>
      <c r="N1516" s="74">
        <v>30.65</v>
      </c>
      <c r="O1516" s="74">
        <v>25.45</v>
      </c>
      <c r="P1516" s="74">
        <v>0</v>
      </c>
    </row>
    <row r="1517" spans="1:16">
      <c r="A1517" s="78">
        <v>0.72877314814791405</v>
      </c>
      <c r="B1517" s="74">
        <v>31370</v>
      </c>
      <c r="C1517" s="74">
        <v>42.23</v>
      </c>
      <c r="D1517" s="111"/>
      <c r="E1517" s="74">
        <v>35.61</v>
      </c>
      <c r="F1517" s="74">
        <v>42.87</v>
      </c>
      <c r="G1517" s="74">
        <v>389.5</v>
      </c>
      <c r="H1517" s="74">
        <v>35.89</v>
      </c>
      <c r="I1517" s="74">
        <v>34.590000000000003</v>
      </c>
      <c r="J1517" s="74">
        <v>105.45</v>
      </c>
      <c r="K1517" s="74">
        <v>28.1</v>
      </c>
      <c r="L1517" s="74">
        <v>26.85</v>
      </c>
      <c r="M1517" s="74">
        <v>28.5</v>
      </c>
      <c r="N1517" s="74">
        <v>30.65</v>
      </c>
      <c r="O1517" s="74">
        <v>25.5</v>
      </c>
      <c r="P1517" s="74">
        <v>0</v>
      </c>
    </row>
    <row r="1518" spans="1:16">
      <c r="A1518" s="78">
        <v>0.72888888888865599</v>
      </c>
      <c r="B1518" s="74">
        <v>31380</v>
      </c>
      <c r="C1518" s="74">
        <v>42.2</v>
      </c>
      <c r="D1518" s="111"/>
      <c r="E1518" s="74">
        <v>35.630000000000003</v>
      </c>
      <c r="F1518" s="74">
        <v>42.82</v>
      </c>
      <c r="G1518" s="74">
        <v>388.1</v>
      </c>
      <c r="H1518" s="74">
        <v>35.92</v>
      </c>
      <c r="I1518" s="74">
        <v>34.590000000000003</v>
      </c>
      <c r="J1518" s="74">
        <v>105.35</v>
      </c>
      <c r="K1518" s="74">
        <v>28.1</v>
      </c>
      <c r="L1518" s="74">
        <v>26.8</v>
      </c>
      <c r="M1518" s="74">
        <v>28.55</v>
      </c>
      <c r="N1518" s="74">
        <v>30.65</v>
      </c>
      <c r="O1518" s="74">
        <v>25.65</v>
      </c>
      <c r="P1518" s="74">
        <v>0</v>
      </c>
    </row>
    <row r="1519" spans="1:16">
      <c r="A1519" s="78">
        <v>0.72900462962939605</v>
      </c>
      <c r="B1519" s="74">
        <v>31390</v>
      </c>
      <c r="C1519" s="74">
        <v>42.37</v>
      </c>
      <c r="D1519" s="111"/>
      <c r="E1519" s="74">
        <v>35.630000000000003</v>
      </c>
      <c r="F1519" s="74">
        <v>42.61</v>
      </c>
      <c r="G1519" s="74">
        <v>389.4</v>
      </c>
      <c r="H1519" s="74">
        <v>35.92</v>
      </c>
      <c r="I1519" s="74">
        <v>34.590000000000003</v>
      </c>
      <c r="J1519" s="74">
        <v>105.35</v>
      </c>
      <c r="K1519" s="74">
        <v>28.15</v>
      </c>
      <c r="L1519" s="74">
        <v>26.8</v>
      </c>
      <c r="M1519" s="74">
        <v>28.6</v>
      </c>
      <c r="N1519" s="74">
        <v>30.65</v>
      </c>
      <c r="O1519" s="74">
        <v>25.5</v>
      </c>
      <c r="P1519" s="74">
        <v>0</v>
      </c>
    </row>
    <row r="1520" spans="1:16">
      <c r="A1520" s="78">
        <v>0.72912037037013699</v>
      </c>
      <c r="B1520" s="74">
        <v>31400</v>
      </c>
      <c r="C1520" s="74">
        <v>42.05</v>
      </c>
      <c r="D1520" s="111"/>
      <c r="E1520" s="74">
        <v>35.64</v>
      </c>
      <c r="F1520" s="74">
        <v>42.6</v>
      </c>
      <c r="G1520" s="74">
        <v>389.4</v>
      </c>
      <c r="H1520" s="74">
        <v>35.92</v>
      </c>
      <c r="I1520" s="74">
        <v>34.57</v>
      </c>
      <c r="J1520" s="74">
        <v>104.85</v>
      </c>
      <c r="K1520" s="74">
        <v>28.1</v>
      </c>
      <c r="L1520" s="74">
        <v>26.8</v>
      </c>
      <c r="M1520" s="74">
        <v>28.6</v>
      </c>
      <c r="N1520" s="74">
        <v>30.55</v>
      </c>
      <c r="O1520" s="74">
        <v>25.55</v>
      </c>
      <c r="P1520" s="74">
        <v>0</v>
      </c>
    </row>
    <row r="1521" spans="1:16">
      <c r="A1521" s="78">
        <v>0.72923611111087705</v>
      </c>
      <c r="B1521" s="74">
        <v>31410</v>
      </c>
      <c r="C1521" s="74">
        <v>42.33</v>
      </c>
      <c r="D1521" s="111"/>
      <c r="E1521" s="74">
        <v>35.65</v>
      </c>
      <c r="F1521" s="74">
        <v>42.23</v>
      </c>
      <c r="G1521" s="74">
        <v>388</v>
      </c>
      <c r="H1521" s="74">
        <v>35.92</v>
      </c>
      <c r="I1521" s="74">
        <v>34.56</v>
      </c>
      <c r="J1521" s="74">
        <v>105.1</v>
      </c>
      <c r="K1521" s="74">
        <v>28.1</v>
      </c>
      <c r="L1521" s="74">
        <v>26.8</v>
      </c>
      <c r="M1521" s="74">
        <v>28.6</v>
      </c>
      <c r="N1521" s="74">
        <v>30.8</v>
      </c>
      <c r="O1521" s="74">
        <v>25.55</v>
      </c>
      <c r="P1521" s="74">
        <v>0</v>
      </c>
    </row>
    <row r="1522" spans="1:16">
      <c r="A1522" s="218" t="s">
        <v>277</v>
      </c>
      <c r="B1522" s="210"/>
      <c r="C1522" s="219">
        <f>TRIMMEAN(C13:C1521,0.3)</f>
        <v>40.047861873226097</v>
      </c>
      <c r="D1522" s="219"/>
      <c r="E1522" s="219">
        <f t="shared" ref="E1522:O1522" si="1">TRIMMEAN(E13:E1521,0.3)</f>
        <v>34.695714285714224</v>
      </c>
      <c r="F1522" s="219">
        <f t="shared" si="1"/>
        <v>41.93807947019868</v>
      </c>
      <c r="G1522" s="219">
        <f t="shared" si="1"/>
        <v>376.76527909176923</v>
      </c>
      <c r="H1522" s="219">
        <f t="shared" si="1"/>
        <v>35.701352885525061</v>
      </c>
      <c r="I1522" s="219">
        <f t="shared" si="1"/>
        <v>34.565307473982934</v>
      </c>
      <c r="J1522" s="219">
        <f t="shared" si="1"/>
        <v>105.35737937559119</v>
      </c>
      <c r="K1522" s="219">
        <f t="shared" si="1"/>
        <v>28.009224219489163</v>
      </c>
      <c r="L1522" s="219">
        <f t="shared" si="1"/>
        <v>26.756007568590427</v>
      </c>
      <c r="M1522" s="219">
        <f t="shared" si="1"/>
        <v>28.56444444444444</v>
      </c>
      <c r="N1522" s="219">
        <f t="shared" si="1"/>
        <v>30.719110690633862</v>
      </c>
      <c r="O1522" s="219">
        <f t="shared" si="1"/>
        <v>26.312582781456964</v>
      </c>
      <c r="P1522" s="109">
        <f>TRIMMEAN(P13:P1521,0.2)</f>
        <v>0</v>
      </c>
    </row>
    <row r="1523" spans="1:16">
      <c r="A1523" s="78"/>
      <c r="B1523" s="74"/>
      <c r="C1523" s="74"/>
      <c r="D1523" s="111"/>
      <c r="E1523" s="74"/>
      <c r="F1523" s="74"/>
      <c r="G1523" s="74"/>
      <c r="H1523" s="74"/>
      <c r="I1523" s="74"/>
      <c r="J1523" s="74"/>
      <c r="K1523" s="74"/>
      <c r="L1523" s="74"/>
      <c r="M1523" s="74"/>
      <c r="N1523" s="74"/>
      <c r="O1523" s="74"/>
      <c r="P1523" s="74"/>
    </row>
    <row r="1525" spans="1:16">
      <c r="A1525" s="79">
        <v>44268</v>
      </c>
    </row>
    <row r="1526" spans="1:16">
      <c r="A1526" s="229">
        <v>0.45278935185186803</v>
      </c>
      <c r="B1526" s="194">
        <v>4290</v>
      </c>
      <c r="C1526" s="194">
        <v>39.19</v>
      </c>
      <c r="D1526" s="194">
        <v>27.45</v>
      </c>
      <c r="E1526" s="194">
        <v>34.200000000000003</v>
      </c>
      <c r="F1526" s="194">
        <v>41.82</v>
      </c>
      <c r="G1526" s="194">
        <v>393.8</v>
      </c>
      <c r="H1526" s="194">
        <v>35.67</v>
      </c>
      <c r="I1526" s="194">
        <v>34.56</v>
      </c>
      <c r="J1526" s="194">
        <v>105.25</v>
      </c>
      <c r="K1526" s="194">
        <v>27.2</v>
      </c>
      <c r="L1526" s="194">
        <v>26.25</v>
      </c>
      <c r="M1526" s="194">
        <v>27.6</v>
      </c>
      <c r="N1526" s="194">
        <v>30.9</v>
      </c>
      <c r="O1526" s="194">
        <v>25.65</v>
      </c>
    </row>
    <row r="1527" spans="1:16">
      <c r="A1527" s="229">
        <v>0.45290509259260803</v>
      </c>
      <c r="B1527" s="194">
        <v>4300</v>
      </c>
      <c r="C1527" s="194">
        <v>39.07</v>
      </c>
      <c r="D1527" s="194">
        <v>27.49</v>
      </c>
      <c r="E1527" s="194">
        <v>34.19</v>
      </c>
      <c r="F1527" s="194">
        <v>41.87</v>
      </c>
      <c r="G1527" s="194">
        <v>394.1</v>
      </c>
      <c r="H1527" s="194">
        <v>35.68</v>
      </c>
      <c r="I1527" s="194">
        <v>34.56</v>
      </c>
      <c r="J1527" s="194">
        <v>104.75</v>
      </c>
      <c r="K1527" s="194">
        <v>27.15</v>
      </c>
      <c r="L1527" s="194">
        <v>26.25</v>
      </c>
      <c r="M1527" s="194">
        <v>27.35</v>
      </c>
      <c r="N1527" s="194">
        <v>30.6</v>
      </c>
      <c r="O1527" s="194">
        <v>25.7</v>
      </c>
    </row>
    <row r="1528" spans="1:16">
      <c r="A1528" s="229">
        <v>0.45302083333334903</v>
      </c>
      <c r="B1528" s="194">
        <v>4310</v>
      </c>
      <c r="C1528" s="194">
        <v>39.090000000000003</v>
      </c>
      <c r="D1528" s="194">
        <v>27.41</v>
      </c>
      <c r="E1528" s="194">
        <v>34.22</v>
      </c>
      <c r="F1528" s="194">
        <v>41.76</v>
      </c>
      <c r="G1528" s="194">
        <v>395.4</v>
      </c>
      <c r="H1528" s="194">
        <v>35.67</v>
      </c>
      <c r="I1528" s="194">
        <v>34.590000000000003</v>
      </c>
      <c r="J1528" s="194">
        <v>104.35</v>
      </c>
      <c r="K1528" s="194">
        <v>27.2</v>
      </c>
      <c r="L1528" s="194">
        <v>26.25</v>
      </c>
      <c r="M1528" s="194">
        <v>27.2</v>
      </c>
      <c r="N1528" s="194">
        <v>30.75</v>
      </c>
      <c r="O1528" s="194">
        <v>25.65</v>
      </c>
    </row>
    <row r="1529" spans="1:16">
      <c r="A1529" s="229">
        <v>0.45313657407409003</v>
      </c>
      <c r="B1529" s="194">
        <v>4320</v>
      </c>
      <c r="C1529" s="194">
        <v>39.03</v>
      </c>
      <c r="D1529" s="194">
        <v>27.4</v>
      </c>
      <c r="E1529" s="194">
        <v>34.200000000000003</v>
      </c>
      <c r="F1529" s="194">
        <v>41.69</v>
      </c>
      <c r="G1529" s="194">
        <v>395.4</v>
      </c>
      <c r="H1529" s="194">
        <v>35.58</v>
      </c>
      <c r="I1529" s="194">
        <v>34.520000000000003</v>
      </c>
      <c r="J1529" s="194">
        <v>103.9</v>
      </c>
      <c r="K1529" s="194">
        <v>27.25</v>
      </c>
      <c r="L1529" s="194">
        <v>26.25</v>
      </c>
      <c r="M1529" s="194">
        <v>27.15</v>
      </c>
      <c r="N1529" s="194">
        <v>30.6</v>
      </c>
      <c r="O1529" s="194">
        <v>25.7</v>
      </c>
    </row>
    <row r="1530" spans="1:16">
      <c r="A1530" s="229">
        <v>0.45325231481483103</v>
      </c>
      <c r="B1530" s="194">
        <v>4330</v>
      </c>
      <c r="C1530" s="194">
        <v>39.21</v>
      </c>
      <c r="D1530" s="194">
        <v>27.39</v>
      </c>
      <c r="E1530" s="194">
        <v>34.21</v>
      </c>
      <c r="F1530" s="194">
        <v>41.88</v>
      </c>
      <c r="G1530" s="194">
        <v>395.4</v>
      </c>
      <c r="H1530" s="194">
        <v>35.5</v>
      </c>
      <c r="I1530" s="194">
        <v>34.53</v>
      </c>
      <c r="J1530" s="194">
        <v>104.1</v>
      </c>
      <c r="K1530" s="194">
        <v>27.2</v>
      </c>
      <c r="L1530" s="194">
        <v>26.25</v>
      </c>
      <c r="M1530" s="194">
        <v>27.35</v>
      </c>
      <c r="N1530" s="194">
        <v>30.7</v>
      </c>
      <c r="O1530" s="194">
        <v>25.65</v>
      </c>
    </row>
    <row r="1531" spans="1:16">
      <c r="A1531" s="229">
        <v>0.45336805555557103</v>
      </c>
      <c r="B1531" s="194">
        <v>4340</v>
      </c>
      <c r="C1531" s="194">
        <v>39.119999999999997</v>
      </c>
      <c r="D1531" s="194">
        <v>27.33</v>
      </c>
      <c r="E1531" s="194">
        <v>34.21</v>
      </c>
      <c r="F1531" s="194">
        <v>41.92</v>
      </c>
      <c r="G1531" s="194">
        <v>396.7</v>
      </c>
      <c r="H1531" s="194">
        <v>35.51</v>
      </c>
      <c r="I1531" s="194">
        <v>34.53</v>
      </c>
      <c r="J1531" s="194">
        <v>105.7</v>
      </c>
      <c r="K1531" s="194">
        <v>27.2</v>
      </c>
      <c r="L1531" s="194">
        <v>26.2</v>
      </c>
      <c r="M1531" s="194">
        <v>27.35</v>
      </c>
      <c r="N1531" s="194">
        <v>30.75</v>
      </c>
      <c r="O1531" s="194">
        <v>25.65</v>
      </c>
    </row>
    <row r="1532" spans="1:16">
      <c r="A1532" s="229">
        <v>0.45348379629631203</v>
      </c>
      <c r="B1532" s="194">
        <v>4350</v>
      </c>
      <c r="C1532" s="194">
        <v>39.1</v>
      </c>
      <c r="D1532" s="194">
        <v>27.32</v>
      </c>
      <c r="E1532" s="194">
        <v>34.22</v>
      </c>
      <c r="F1532" s="194">
        <v>41.61</v>
      </c>
      <c r="G1532" s="194">
        <v>395.1</v>
      </c>
      <c r="H1532" s="194">
        <v>35.43</v>
      </c>
      <c r="I1532" s="194">
        <v>34.53</v>
      </c>
      <c r="J1532" s="194">
        <v>104.8</v>
      </c>
      <c r="K1532" s="194">
        <v>27.25</v>
      </c>
      <c r="L1532" s="194">
        <v>26.25</v>
      </c>
      <c r="M1532" s="194">
        <v>27.4</v>
      </c>
      <c r="N1532" s="194">
        <v>30.95</v>
      </c>
      <c r="O1532" s="194">
        <v>25.65</v>
      </c>
    </row>
    <row r="1533" spans="1:16">
      <c r="A1533" s="229">
        <v>0.45359953703705302</v>
      </c>
      <c r="B1533" s="194">
        <v>4360</v>
      </c>
      <c r="C1533" s="194">
        <v>39.200000000000003</v>
      </c>
      <c r="D1533" s="194">
        <v>27.33</v>
      </c>
      <c r="E1533" s="194">
        <v>34.21</v>
      </c>
      <c r="F1533" s="194">
        <v>41.66</v>
      </c>
      <c r="G1533" s="194">
        <v>396.3</v>
      </c>
      <c r="H1533" s="194">
        <v>35.43</v>
      </c>
      <c r="I1533" s="194">
        <v>34.54</v>
      </c>
      <c r="J1533" s="194">
        <v>105.5</v>
      </c>
      <c r="K1533" s="194">
        <v>27.25</v>
      </c>
      <c r="L1533" s="194">
        <v>26.25</v>
      </c>
      <c r="M1533" s="194">
        <v>27.35</v>
      </c>
      <c r="N1533" s="194">
        <v>30.8</v>
      </c>
      <c r="O1533" s="194">
        <v>25.7</v>
      </c>
    </row>
    <row r="1534" spans="1:16">
      <c r="A1534" s="229">
        <v>0.45371527777779402</v>
      </c>
      <c r="B1534" s="194">
        <v>4370</v>
      </c>
      <c r="C1534" s="194">
        <v>39.24</v>
      </c>
      <c r="D1534" s="194">
        <v>27.33</v>
      </c>
      <c r="E1534" s="194">
        <v>34.200000000000003</v>
      </c>
      <c r="F1534" s="194">
        <v>41.58</v>
      </c>
      <c r="G1534" s="194">
        <v>395.9</v>
      </c>
      <c r="H1534" s="194">
        <v>35.43</v>
      </c>
      <c r="I1534" s="194">
        <v>34.51</v>
      </c>
      <c r="J1534" s="194">
        <v>104.85</v>
      </c>
      <c r="K1534" s="194">
        <v>27.25</v>
      </c>
      <c r="L1534" s="194">
        <v>26.25</v>
      </c>
      <c r="M1534" s="194">
        <v>27.3</v>
      </c>
      <c r="N1534" s="194">
        <v>30.9</v>
      </c>
      <c r="O1534" s="194">
        <v>25.75</v>
      </c>
    </row>
    <row r="1535" spans="1:16">
      <c r="A1535" s="229">
        <v>0.45383101851853502</v>
      </c>
      <c r="B1535" s="194">
        <v>4380</v>
      </c>
      <c r="C1535" s="194">
        <v>39.24</v>
      </c>
      <c r="D1535" s="194">
        <v>27.36</v>
      </c>
      <c r="E1535" s="194">
        <v>34.19</v>
      </c>
      <c r="F1535" s="194">
        <v>41.89</v>
      </c>
      <c r="G1535" s="194">
        <v>396.4</v>
      </c>
      <c r="H1535" s="194">
        <v>35.450000000000003</v>
      </c>
      <c r="I1535" s="194">
        <v>34.54</v>
      </c>
      <c r="J1535" s="194">
        <v>105.65</v>
      </c>
      <c r="K1535" s="194">
        <v>27.25</v>
      </c>
      <c r="L1535" s="194">
        <v>26.2</v>
      </c>
      <c r="M1535" s="194">
        <v>27.4</v>
      </c>
      <c r="N1535" s="194">
        <v>30.4</v>
      </c>
      <c r="O1535" s="194">
        <v>25.7</v>
      </c>
    </row>
    <row r="1536" spans="1:16">
      <c r="A1536" s="229">
        <v>0.45394675925927502</v>
      </c>
      <c r="B1536" s="194">
        <v>4390</v>
      </c>
      <c r="C1536" s="194">
        <v>39.21</v>
      </c>
      <c r="D1536" s="194">
        <v>27.28</v>
      </c>
      <c r="E1536" s="194">
        <v>34.21</v>
      </c>
      <c r="F1536" s="194">
        <v>41.91</v>
      </c>
      <c r="G1536" s="194">
        <v>397</v>
      </c>
      <c r="H1536" s="194">
        <v>35.450000000000003</v>
      </c>
      <c r="I1536" s="194">
        <v>34.549999999999997</v>
      </c>
      <c r="J1536" s="194">
        <v>105.15</v>
      </c>
      <c r="K1536" s="194">
        <v>27.25</v>
      </c>
      <c r="L1536" s="194">
        <v>26.25</v>
      </c>
      <c r="M1536" s="194">
        <v>27.35</v>
      </c>
      <c r="N1536" s="194">
        <v>30.6</v>
      </c>
      <c r="O1536" s="194">
        <v>25.6</v>
      </c>
    </row>
    <row r="1537" spans="1:15">
      <c r="A1537" s="229">
        <v>0.45406250000001602</v>
      </c>
      <c r="B1537" s="194">
        <v>4400</v>
      </c>
      <c r="C1537" s="194">
        <v>39.130000000000003</v>
      </c>
      <c r="D1537" s="194">
        <v>27.16</v>
      </c>
      <c r="E1537" s="194">
        <v>34.200000000000003</v>
      </c>
      <c r="F1537" s="194">
        <v>41.84</v>
      </c>
      <c r="G1537" s="194">
        <v>395.5</v>
      </c>
      <c r="H1537" s="194">
        <v>35.49</v>
      </c>
      <c r="I1537" s="194">
        <v>34.549999999999997</v>
      </c>
      <c r="J1537" s="194">
        <v>105.4</v>
      </c>
      <c r="K1537" s="194">
        <v>27.25</v>
      </c>
      <c r="L1537" s="194">
        <v>26.2</v>
      </c>
      <c r="M1537" s="194">
        <v>27.25</v>
      </c>
      <c r="N1537" s="194">
        <v>30.8</v>
      </c>
      <c r="O1537" s="194">
        <v>25.7</v>
      </c>
    </row>
    <row r="1538" spans="1:15">
      <c r="A1538" s="229">
        <v>0.45417824074075702</v>
      </c>
      <c r="B1538" s="194">
        <v>4410</v>
      </c>
      <c r="C1538" s="194">
        <v>39.36</v>
      </c>
      <c r="D1538" s="194">
        <v>27.32</v>
      </c>
      <c r="E1538" s="194">
        <v>34.21</v>
      </c>
      <c r="F1538" s="194">
        <v>48.1</v>
      </c>
      <c r="G1538" s="194">
        <v>395.2</v>
      </c>
      <c r="H1538" s="194">
        <v>35.5</v>
      </c>
      <c r="I1538" s="194">
        <v>34.54</v>
      </c>
      <c r="J1538" s="194">
        <v>105.35</v>
      </c>
      <c r="K1538" s="194">
        <v>27.25</v>
      </c>
      <c r="L1538" s="194">
        <v>26.25</v>
      </c>
      <c r="M1538" s="194">
        <v>27.25</v>
      </c>
      <c r="N1538" s="194">
        <v>30.75</v>
      </c>
      <c r="O1538" s="194">
        <v>25.75</v>
      </c>
    </row>
    <row r="1539" spans="1:15">
      <c r="A1539" s="229">
        <v>0.45429398148149802</v>
      </c>
      <c r="B1539" s="194">
        <v>4420</v>
      </c>
      <c r="C1539" s="194">
        <v>39.26</v>
      </c>
      <c r="D1539" s="194">
        <v>27.41</v>
      </c>
      <c r="E1539" s="194">
        <v>34.19</v>
      </c>
      <c r="F1539" s="194">
        <v>40.11</v>
      </c>
      <c r="G1539" s="194">
        <v>397.1</v>
      </c>
      <c r="H1539" s="194">
        <v>35.39</v>
      </c>
      <c r="I1539" s="194">
        <v>34.57</v>
      </c>
      <c r="J1539" s="194">
        <v>105.2</v>
      </c>
      <c r="K1539" s="194">
        <v>27.2</v>
      </c>
      <c r="L1539" s="194">
        <v>26.25</v>
      </c>
      <c r="M1539" s="194">
        <v>27.4</v>
      </c>
      <c r="N1539" s="194">
        <v>30.6</v>
      </c>
      <c r="O1539" s="194">
        <v>25.7</v>
      </c>
    </row>
    <row r="1540" spans="1:15">
      <c r="A1540" s="229">
        <v>0.45440972222223802</v>
      </c>
      <c r="B1540" s="194">
        <v>4430</v>
      </c>
      <c r="C1540" s="194">
        <v>38.65</v>
      </c>
      <c r="D1540" s="194">
        <v>27.35</v>
      </c>
      <c r="E1540" s="194">
        <v>34.200000000000003</v>
      </c>
      <c r="F1540" s="194">
        <v>39.6</v>
      </c>
      <c r="G1540" s="194">
        <v>396</v>
      </c>
      <c r="H1540" s="194">
        <v>35.19</v>
      </c>
      <c r="I1540" s="194">
        <v>34.58</v>
      </c>
      <c r="J1540" s="194">
        <v>105.35</v>
      </c>
      <c r="K1540" s="194">
        <v>27.25</v>
      </c>
      <c r="L1540" s="194">
        <v>26.25</v>
      </c>
      <c r="M1540" s="194">
        <v>27.3</v>
      </c>
      <c r="N1540" s="194">
        <v>30.3</v>
      </c>
      <c r="O1540" s="194">
        <v>25.75</v>
      </c>
    </row>
    <row r="1541" spans="1:15">
      <c r="A1541" s="229">
        <v>0.45452546296297902</v>
      </c>
      <c r="B1541" s="194">
        <v>4440</v>
      </c>
      <c r="C1541" s="194">
        <v>38.49</v>
      </c>
      <c r="D1541" s="194">
        <v>27.33</v>
      </c>
      <c r="E1541" s="194">
        <v>34.19</v>
      </c>
      <c r="F1541" s="194">
        <v>39.22</v>
      </c>
      <c r="G1541" s="194">
        <v>394.2</v>
      </c>
      <c r="H1541" s="194">
        <v>35.1</v>
      </c>
      <c r="I1541" s="194">
        <v>34.58</v>
      </c>
      <c r="J1541" s="194">
        <v>105.7</v>
      </c>
      <c r="K1541" s="194">
        <v>27.25</v>
      </c>
      <c r="L1541" s="194">
        <v>26.25</v>
      </c>
      <c r="M1541" s="194">
        <v>27.3</v>
      </c>
      <c r="N1541" s="194">
        <v>30.65</v>
      </c>
      <c r="O1541" s="194">
        <v>25.75</v>
      </c>
    </row>
    <row r="1542" spans="1:15">
      <c r="A1542" s="229">
        <v>0.45464120370372002</v>
      </c>
      <c r="B1542" s="194">
        <v>4450</v>
      </c>
      <c r="C1542" s="194">
        <v>38.51</v>
      </c>
      <c r="D1542" s="194">
        <v>27.41</v>
      </c>
      <c r="E1542" s="194">
        <v>34.159999999999997</v>
      </c>
      <c r="F1542" s="194">
        <v>38.94</v>
      </c>
      <c r="G1542" s="194">
        <v>395</v>
      </c>
      <c r="H1542" s="194">
        <v>35</v>
      </c>
      <c r="I1542" s="194">
        <v>34.590000000000003</v>
      </c>
      <c r="J1542" s="194">
        <v>105.05</v>
      </c>
      <c r="K1542" s="194">
        <v>27.2</v>
      </c>
      <c r="L1542" s="194">
        <v>26.2</v>
      </c>
      <c r="M1542" s="194">
        <v>27.6</v>
      </c>
      <c r="N1542" s="194">
        <v>30.8</v>
      </c>
      <c r="O1542" s="194">
        <v>25.7</v>
      </c>
    </row>
    <row r="1543" spans="1:15">
      <c r="A1543" s="229">
        <v>0.45475694444446102</v>
      </c>
      <c r="B1543" s="194">
        <v>4460</v>
      </c>
      <c r="C1543" s="194">
        <v>38.5</v>
      </c>
      <c r="D1543" s="194">
        <v>27.39</v>
      </c>
      <c r="E1543" s="194">
        <v>34.17</v>
      </c>
      <c r="F1543" s="194">
        <v>38.729999999999997</v>
      </c>
      <c r="G1543" s="194">
        <v>396</v>
      </c>
      <c r="H1543" s="194">
        <v>34.909999999999997</v>
      </c>
      <c r="I1543" s="194">
        <v>34.590000000000003</v>
      </c>
      <c r="J1543" s="194">
        <v>105.45</v>
      </c>
      <c r="K1543" s="194">
        <v>27.25</v>
      </c>
      <c r="L1543" s="194">
        <v>26.2</v>
      </c>
      <c r="M1543" s="194">
        <v>27.7</v>
      </c>
      <c r="N1543" s="194">
        <v>30.95</v>
      </c>
      <c r="O1543" s="194">
        <v>25.7</v>
      </c>
    </row>
    <row r="1544" spans="1:15">
      <c r="A1544" s="229">
        <v>0.45487268518520202</v>
      </c>
      <c r="B1544" s="194">
        <v>4470</v>
      </c>
      <c r="C1544" s="194">
        <v>38.46</v>
      </c>
      <c r="D1544" s="194">
        <v>27.25</v>
      </c>
      <c r="E1544" s="194">
        <v>34.159999999999997</v>
      </c>
      <c r="F1544" s="194">
        <v>38.54</v>
      </c>
      <c r="G1544" s="194">
        <v>396.1</v>
      </c>
      <c r="H1544" s="194">
        <v>34.83</v>
      </c>
      <c r="I1544" s="194">
        <v>34.590000000000003</v>
      </c>
      <c r="J1544" s="194">
        <v>104.45</v>
      </c>
      <c r="K1544" s="194">
        <v>27.3</v>
      </c>
      <c r="L1544" s="194">
        <v>26.2</v>
      </c>
      <c r="M1544" s="194">
        <v>27.35</v>
      </c>
      <c r="N1544" s="194">
        <v>30.8</v>
      </c>
      <c r="O1544" s="194">
        <v>25.65</v>
      </c>
    </row>
    <row r="1545" spans="1:15">
      <c r="A1545" s="229">
        <v>0.45498842592594202</v>
      </c>
      <c r="B1545" s="194">
        <v>4480</v>
      </c>
      <c r="C1545" s="194">
        <v>38.46</v>
      </c>
      <c r="D1545" s="194">
        <v>27.39</v>
      </c>
      <c r="E1545" s="194">
        <v>34.17</v>
      </c>
      <c r="F1545" s="194">
        <v>38.4</v>
      </c>
      <c r="G1545" s="194">
        <v>397.5</v>
      </c>
      <c r="H1545" s="194">
        <v>34.770000000000003</v>
      </c>
      <c r="I1545" s="194">
        <v>34.61</v>
      </c>
      <c r="J1545" s="194">
        <v>105.8</v>
      </c>
      <c r="K1545" s="194">
        <v>27.2</v>
      </c>
      <c r="L1545" s="194">
        <v>26.2</v>
      </c>
      <c r="M1545" s="194">
        <v>27.45</v>
      </c>
      <c r="N1545" s="194">
        <v>30.6</v>
      </c>
      <c r="O1545" s="194">
        <v>25.65</v>
      </c>
    </row>
    <row r="1546" spans="1:15">
      <c r="A1546" s="229">
        <v>0.45510416666668302</v>
      </c>
      <c r="B1546" s="194">
        <v>4490</v>
      </c>
      <c r="C1546" s="194">
        <v>38.42</v>
      </c>
      <c r="D1546" s="194">
        <v>27.46</v>
      </c>
      <c r="E1546" s="194">
        <v>34.17</v>
      </c>
      <c r="F1546" s="194">
        <v>38.270000000000003</v>
      </c>
      <c r="G1546" s="194">
        <v>397.4</v>
      </c>
      <c r="H1546" s="194">
        <v>34.700000000000003</v>
      </c>
      <c r="I1546" s="194">
        <v>34.61</v>
      </c>
      <c r="J1546" s="194">
        <v>105.9</v>
      </c>
      <c r="K1546" s="194">
        <v>27.25</v>
      </c>
      <c r="L1546" s="194">
        <v>26.2</v>
      </c>
      <c r="M1546" s="194">
        <v>27.35</v>
      </c>
      <c r="N1546" s="194">
        <v>30.7</v>
      </c>
      <c r="O1546" s="194">
        <v>25.7</v>
      </c>
    </row>
    <row r="1547" spans="1:15">
      <c r="A1547" s="229">
        <v>0.45521990740742402</v>
      </c>
      <c r="B1547" s="194">
        <v>4500</v>
      </c>
      <c r="C1547" s="194">
        <v>38.380000000000003</v>
      </c>
      <c r="D1547" s="194">
        <v>27.32</v>
      </c>
      <c r="E1547" s="194">
        <v>34.18</v>
      </c>
      <c r="F1547" s="194">
        <v>38.15</v>
      </c>
      <c r="G1547" s="194">
        <v>397.1</v>
      </c>
      <c r="H1547" s="194">
        <v>34.700000000000003</v>
      </c>
      <c r="I1547" s="194">
        <v>34.619999999999997</v>
      </c>
      <c r="J1547" s="194">
        <v>105.15</v>
      </c>
      <c r="K1547" s="194">
        <v>27.25</v>
      </c>
      <c r="L1547" s="194">
        <v>26.25</v>
      </c>
      <c r="M1547" s="194">
        <v>27.35</v>
      </c>
      <c r="N1547" s="194">
        <v>30.3</v>
      </c>
      <c r="O1547" s="194">
        <v>25.7</v>
      </c>
    </row>
    <row r="1548" spans="1:15">
      <c r="A1548" s="229">
        <v>0.45533564814816502</v>
      </c>
      <c r="B1548" s="194">
        <v>4510</v>
      </c>
      <c r="C1548" s="194">
        <v>38.33</v>
      </c>
      <c r="D1548" s="194">
        <v>27.26</v>
      </c>
      <c r="E1548" s="194">
        <v>34.18</v>
      </c>
      <c r="F1548" s="194">
        <v>38.049999999999997</v>
      </c>
      <c r="G1548" s="194">
        <v>395.2</v>
      </c>
      <c r="H1548" s="194">
        <v>34.840000000000003</v>
      </c>
      <c r="I1548" s="194">
        <v>34.61</v>
      </c>
      <c r="J1548" s="194">
        <v>104.85</v>
      </c>
      <c r="K1548" s="194">
        <v>27.25</v>
      </c>
      <c r="L1548" s="194">
        <v>26.25</v>
      </c>
      <c r="M1548" s="194"/>
      <c r="N1548" s="194">
        <v>30.2</v>
      </c>
      <c r="O1548" s="194">
        <v>25.65</v>
      </c>
    </row>
    <row r="1549" spans="1:15">
      <c r="A1549" s="229">
        <v>0.45545138888890502</v>
      </c>
      <c r="B1549" s="194">
        <v>4520</v>
      </c>
      <c r="C1549" s="194">
        <v>38.32</v>
      </c>
      <c r="D1549" s="194">
        <v>27.37</v>
      </c>
      <c r="E1549" s="194">
        <v>34.19</v>
      </c>
      <c r="F1549" s="194">
        <v>37.979999999999997</v>
      </c>
      <c r="G1549" s="194">
        <v>395.1</v>
      </c>
      <c r="H1549" s="194">
        <v>34.85</v>
      </c>
      <c r="I1549" s="194">
        <v>34.64</v>
      </c>
      <c r="J1549" s="194">
        <v>104.6</v>
      </c>
      <c r="K1549" s="194">
        <v>27.25</v>
      </c>
      <c r="L1549" s="194">
        <v>26.2</v>
      </c>
      <c r="M1549" s="194"/>
      <c r="N1549" s="194">
        <v>30.15</v>
      </c>
      <c r="O1549" s="194">
        <v>25.8</v>
      </c>
    </row>
    <row r="1550" spans="1:15">
      <c r="A1550" s="229">
        <v>0.45556712962964602</v>
      </c>
      <c r="B1550" s="194">
        <v>4530</v>
      </c>
      <c r="C1550" s="194">
        <v>38.29</v>
      </c>
      <c r="D1550" s="194">
        <v>27.45</v>
      </c>
      <c r="E1550" s="194">
        <v>34.19</v>
      </c>
      <c r="F1550" s="194">
        <v>37.9</v>
      </c>
      <c r="G1550" s="194">
        <v>395.9</v>
      </c>
      <c r="H1550" s="194">
        <v>34.840000000000003</v>
      </c>
      <c r="I1550" s="194">
        <v>34.64</v>
      </c>
      <c r="J1550" s="194">
        <v>104.55</v>
      </c>
      <c r="K1550" s="194">
        <v>27.2</v>
      </c>
      <c r="L1550" s="194">
        <v>26.2</v>
      </c>
      <c r="M1550" s="194"/>
      <c r="N1550" s="194">
        <v>30.55</v>
      </c>
      <c r="O1550" s="194">
        <v>25.7</v>
      </c>
    </row>
    <row r="1551" spans="1:15">
      <c r="A1551" s="229">
        <v>0.45568287037038702</v>
      </c>
      <c r="B1551" s="194">
        <v>4540</v>
      </c>
      <c r="C1551" s="194">
        <v>38.270000000000003</v>
      </c>
      <c r="D1551" s="194">
        <v>27.51</v>
      </c>
      <c r="E1551" s="194">
        <v>34.19</v>
      </c>
      <c r="F1551" s="194">
        <v>37.82</v>
      </c>
      <c r="G1551" s="194">
        <v>396.4</v>
      </c>
      <c r="H1551" s="194">
        <v>34.83</v>
      </c>
      <c r="I1551" s="194">
        <v>34.619999999999997</v>
      </c>
      <c r="J1551" s="194">
        <v>104.4</v>
      </c>
      <c r="K1551" s="194">
        <v>27.25</v>
      </c>
      <c r="L1551" s="194">
        <v>26.25</v>
      </c>
      <c r="M1551" s="194"/>
      <c r="N1551" s="194">
        <v>30.5</v>
      </c>
      <c r="O1551" s="194">
        <v>25.7</v>
      </c>
    </row>
    <row r="1552" spans="1:15">
      <c r="A1552" s="229">
        <v>0.45579861111112802</v>
      </c>
      <c r="B1552" s="194">
        <v>4550</v>
      </c>
      <c r="C1552" s="194">
        <v>38.25</v>
      </c>
      <c r="D1552" s="194">
        <v>27.51</v>
      </c>
      <c r="E1552" s="194">
        <v>34.200000000000003</v>
      </c>
      <c r="F1552" s="194">
        <v>37.76</v>
      </c>
      <c r="G1552" s="194">
        <v>396.4</v>
      </c>
      <c r="H1552" s="194">
        <v>34.770000000000003</v>
      </c>
      <c r="I1552" s="194">
        <v>34.64</v>
      </c>
      <c r="J1552" s="194">
        <v>106.2</v>
      </c>
      <c r="K1552" s="194">
        <v>27.25</v>
      </c>
      <c r="L1552" s="194">
        <v>26.2</v>
      </c>
      <c r="M1552" s="194"/>
      <c r="N1552" s="194">
        <v>30.75</v>
      </c>
      <c r="O1552" s="194">
        <v>25.75</v>
      </c>
    </row>
    <row r="1553" spans="1:15">
      <c r="A1553" s="229">
        <v>0.45591435185186902</v>
      </c>
      <c r="B1553" s="194">
        <v>4560</v>
      </c>
      <c r="C1553" s="194">
        <v>38.39</v>
      </c>
      <c r="D1553" s="194">
        <v>27.61</v>
      </c>
      <c r="E1553" s="194">
        <v>34.200000000000003</v>
      </c>
      <c r="F1553" s="194">
        <v>37.71</v>
      </c>
      <c r="G1553" s="194">
        <v>395.9</v>
      </c>
      <c r="H1553" s="194">
        <v>34.729999999999997</v>
      </c>
      <c r="I1553" s="194">
        <v>34.659999999999997</v>
      </c>
      <c r="J1553" s="194">
        <v>105.2</v>
      </c>
      <c r="K1553" s="194">
        <v>27.3</v>
      </c>
      <c r="L1553" s="194">
        <v>26.2</v>
      </c>
      <c r="M1553" s="194"/>
      <c r="N1553" s="194">
        <v>30.75</v>
      </c>
      <c r="O1553" s="194">
        <v>25.7</v>
      </c>
    </row>
    <row r="1554" spans="1:15">
      <c r="A1554" s="229">
        <v>0.45603009259260902</v>
      </c>
      <c r="B1554" s="194">
        <v>4570</v>
      </c>
      <c r="C1554" s="194">
        <v>38.42</v>
      </c>
      <c r="D1554" s="194">
        <v>27.72</v>
      </c>
      <c r="E1554" s="194">
        <v>34.200000000000003</v>
      </c>
      <c r="F1554" s="194">
        <v>37.6</v>
      </c>
      <c r="G1554" s="194">
        <v>396.1</v>
      </c>
      <c r="H1554" s="194">
        <v>34.64</v>
      </c>
      <c r="I1554" s="194">
        <v>34.67</v>
      </c>
      <c r="J1554" s="194">
        <v>104.5</v>
      </c>
      <c r="K1554" s="194">
        <v>27.35</v>
      </c>
      <c r="L1554" s="194">
        <v>26.2</v>
      </c>
      <c r="M1554" s="194"/>
      <c r="N1554" s="194">
        <v>30.85</v>
      </c>
      <c r="O1554" s="194">
        <v>25.7</v>
      </c>
    </row>
    <row r="1555" spans="1:15">
      <c r="A1555" s="229">
        <v>0.45614583333335001</v>
      </c>
      <c r="B1555" s="194">
        <v>4580</v>
      </c>
      <c r="C1555" s="194">
        <v>38.409999999999997</v>
      </c>
      <c r="D1555" s="194">
        <v>27.63</v>
      </c>
      <c r="E1555" s="194">
        <v>34.200000000000003</v>
      </c>
      <c r="F1555" s="194">
        <v>39.17</v>
      </c>
      <c r="G1555" s="194">
        <v>394.7</v>
      </c>
      <c r="H1555" s="194">
        <v>34.56</v>
      </c>
      <c r="I1555" s="194">
        <v>34.65</v>
      </c>
      <c r="J1555" s="194">
        <v>105</v>
      </c>
      <c r="K1555" s="194">
        <v>27.35</v>
      </c>
      <c r="L1555" s="194">
        <v>26.2</v>
      </c>
      <c r="M1555" s="194"/>
      <c r="N1555" s="194">
        <v>30.85</v>
      </c>
      <c r="O1555" s="194">
        <v>25.7</v>
      </c>
    </row>
    <row r="1556" spans="1:15">
      <c r="A1556" s="229">
        <v>0.45626157407409101</v>
      </c>
      <c r="B1556" s="194">
        <v>4590</v>
      </c>
      <c r="C1556" s="194">
        <v>38.47</v>
      </c>
      <c r="D1556" s="194">
        <v>27.59</v>
      </c>
      <c r="E1556" s="194">
        <v>34.200000000000003</v>
      </c>
      <c r="F1556" s="194">
        <v>39.799999999999997</v>
      </c>
      <c r="G1556" s="194">
        <v>395.5</v>
      </c>
      <c r="H1556" s="194">
        <v>34.590000000000003</v>
      </c>
      <c r="I1556" s="194">
        <v>34.67</v>
      </c>
      <c r="J1556" s="194">
        <v>105.05</v>
      </c>
      <c r="K1556" s="194">
        <v>27.25</v>
      </c>
      <c r="L1556" s="194">
        <v>26.2</v>
      </c>
      <c r="M1556" s="194"/>
      <c r="N1556" s="194">
        <v>30.45</v>
      </c>
      <c r="O1556" s="194">
        <v>25.7</v>
      </c>
    </row>
    <row r="1557" spans="1:15">
      <c r="A1557" s="229">
        <v>0.45637731481483201</v>
      </c>
      <c r="B1557" s="194">
        <v>4600</v>
      </c>
      <c r="C1557" s="194">
        <v>38.6</v>
      </c>
      <c r="D1557" s="194">
        <v>27.72</v>
      </c>
      <c r="E1557" s="194">
        <v>34.21</v>
      </c>
      <c r="F1557" s="194">
        <v>40.18</v>
      </c>
      <c r="G1557" s="194">
        <v>395.3</v>
      </c>
      <c r="H1557" s="194">
        <v>34.6</v>
      </c>
      <c r="I1557" s="194">
        <v>34.68</v>
      </c>
      <c r="J1557" s="194">
        <v>105.2</v>
      </c>
      <c r="K1557" s="194">
        <v>27.3</v>
      </c>
      <c r="L1557" s="194">
        <v>26.2</v>
      </c>
      <c r="M1557" s="194"/>
      <c r="N1557" s="194">
        <v>31</v>
      </c>
      <c r="O1557" s="194">
        <v>25.7</v>
      </c>
    </row>
    <row r="1558" spans="1:15">
      <c r="A1558" s="229">
        <v>0.45649305555557201</v>
      </c>
      <c r="B1558" s="194">
        <v>4610</v>
      </c>
      <c r="C1558" s="194">
        <v>38.6</v>
      </c>
      <c r="D1558" s="194">
        <v>27.73</v>
      </c>
      <c r="E1558" s="194">
        <v>34.21</v>
      </c>
      <c r="F1558" s="194">
        <v>40.380000000000003</v>
      </c>
      <c r="G1558" s="194">
        <v>395.5</v>
      </c>
      <c r="H1558" s="194">
        <v>34.67</v>
      </c>
      <c r="I1558" s="194">
        <v>34.630000000000003</v>
      </c>
      <c r="J1558" s="194">
        <v>105.2</v>
      </c>
      <c r="K1558" s="194">
        <v>27.25</v>
      </c>
      <c r="L1558" s="194">
        <v>26.25</v>
      </c>
      <c r="M1558" s="194"/>
      <c r="N1558" s="194">
        <v>31.05</v>
      </c>
      <c r="O1558" s="194">
        <v>25.7</v>
      </c>
    </row>
    <row r="1559" spans="1:15">
      <c r="A1559" s="229">
        <v>0.45660879629631301</v>
      </c>
      <c r="B1559" s="194">
        <v>4620</v>
      </c>
      <c r="C1559" s="194">
        <v>38.61</v>
      </c>
      <c r="D1559" s="194">
        <v>27.77</v>
      </c>
      <c r="E1559" s="194">
        <v>34.21</v>
      </c>
      <c r="F1559" s="194">
        <v>40.83</v>
      </c>
      <c r="G1559" s="194">
        <v>396.6</v>
      </c>
      <c r="H1559" s="194">
        <v>34.770000000000003</v>
      </c>
      <c r="I1559" s="194">
        <v>34.64</v>
      </c>
      <c r="J1559" s="194">
        <v>105.4</v>
      </c>
      <c r="K1559" s="194">
        <v>27.2</v>
      </c>
      <c r="L1559" s="194">
        <v>26.2</v>
      </c>
      <c r="M1559" s="194"/>
      <c r="N1559" s="194">
        <v>30.8</v>
      </c>
      <c r="O1559" s="194">
        <v>25.65</v>
      </c>
    </row>
    <row r="1560" spans="1:15">
      <c r="A1560" s="229">
        <v>0.45672453703705401</v>
      </c>
      <c r="B1560" s="194">
        <v>4630</v>
      </c>
      <c r="C1560" s="194">
        <v>38.729999999999997</v>
      </c>
      <c r="D1560" s="194">
        <v>27.79</v>
      </c>
      <c r="E1560" s="194">
        <v>34.229999999999997</v>
      </c>
      <c r="F1560" s="194">
        <v>40.92</v>
      </c>
      <c r="G1560" s="194">
        <v>397.4</v>
      </c>
      <c r="H1560" s="194">
        <v>34.840000000000003</v>
      </c>
      <c r="I1560" s="194">
        <v>34.64</v>
      </c>
      <c r="J1560" s="194">
        <v>105.05</v>
      </c>
      <c r="K1560" s="194">
        <v>27.3</v>
      </c>
      <c r="L1560" s="194">
        <v>26.2</v>
      </c>
      <c r="M1560" s="194"/>
      <c r="N1560" s="194">
        <v>30.9</v>
      </c>
      <c r="O1560" s="194">
        <v>25.7</v>
      </c>
    </row>
    <row r="1561" spans="1:15">
      <c r="A1561" s="229">
        <v>0.45684027777779501</v>
      </c>
      <c r="B1561" s="194">
        <v>4640</v>
      </c>
      <c r="C1561" s="194">
        <v>38.82</v>
      </c>
      <c r="D1561" s="194">
        <v>27.88</v>
      </c>
      <c r="E1561" s="194">
        <v>34.229999999999997</v>
      </c>
      <c r="F1561" s="194">
        <v>41.16</v>
      </c>
      <c r="G1561" s="194">
        <v>396.9</v>
      </c>
      <c r="H1561" s="194">
        <v>34.89</v>
      </c>
      <c r="I1561" s="194">
        <v>34.65</v>
      </c>
      <c r="J1561" s="194">
        <v>105</v>
      </c>
      <c r="K1561" s="194">
        <v>27.2</v>
      </c>
      <c r="L1561" s="194">
        <v>26.2</v>
      </c>
      <c r="M1561" s="194"/>
      <c r="N1561" s="194">
        <v>31.3</v>
      </c>
      <c r="O1561" s="194">
        <v>25.65</v>
      </c>
    </row>
    <row r="1562" spans="1:15">
      <c r="A1562" s="229">
        <v>0.45695601851853601</v>
      </c>
      <c r="B1562" s="194">
        <v>4650</v>
      </c>
      <c r="C1562" s="194">
        <v>38.81</v>
      </c>
      <c r="D1562" s="194">
        <v>27.85</v>
      </c>
      <c r="E1562" s="194">
        <v>34.25</v>
      </c>
      <c r="F1562" s="194">
        <v>41.27</v>
      </c>
      <c r="G1562" s="194">
        <v>398.1</v>
      </c>
      <c r="H1562" s="194">
        <v>35</v>
      </c>
      <c r="I1562" s="194">
        <v>34.65</v>
      </c>
      <c r="J1562" s="194">
        <v>106.15</v>
      </c>
      <c r="K1562" s="194">
        <v>27.25</v>
      </c>
      <c r="L1562" s="194">
        <v>26.25</v>
      </c>
      <c r="M1562" s="194"/>
      <c r="N1562" s="194">
        <v>30.95</v>
      </c>
      <c r="O1562" s="194">
        <v>25.7</v>
      </c>
    </row>
    <row r="1563" spans="1:15">
      <c r="A1563" s="229">
        <v>0.45707175925927601</v>
      </c>
      <c r="B1563" s="194">
        <v>4660</v>
      </c>
      <c r="C1563" s="194">
        <v>38.909999999999997</v>
      </c>
      <c r="D1563" s="194">
        <v>27.95</v>
      </c>
      <c r="E1563" s="194">
        <v>34.26</v>
      </c>
      <c r="F1563" s="194">
        <v>41.4</v>
      </c>
      <c r="G1563" s="194">
        <v>398.9</v>
      </c>
      <c r="H1563" s="194">
        <v>35.090000000000003</v>
      </c>
      <c r="I1563" s="194">
        <v>34.659999999999997</v>
      </c>
      <c r="J1563" s="194">
        <v>105.15</v>
      </c>
      <c r="K1563" s="194">
        <v>27.3</v>
      </c>
      <c r="L1563" s="194">
        <v>26.25</v>
      </c>
      <c r="M1563" s="194"/>
      <c r="N1563" s="194">
        <v>30.9</v>
      </c>
      <c r="O1563" s="194">
        <v>25.8</v>
      </c>
    </row>
    <row r="1564" spans="1:15">
      <c r="A1564" s="229">
        <v>0.45718750000001701</v>
      </c>
      <c r="B1564" s="194">
        <v>4670</v>
      </c>
      <c r="C1564" s="194">
        <v>38.9</v>
      </c>
      <c r="D1564" s="194">
        <v>27.83</v>
      </c>
      <c r="E1564" s="194">
        <v>34.26</v>
      </c>
      <c r="F1564" s="194">
        <v>41.52</v>
      </c>
      <c r="G1564" s="194">
        <v>398.1</v>
      </c>
      <c r="H1564" s="194">
        <v>35.1</v>
      </c>
      <c r="I1564" s="194">
        <v>34.68</v>
      </c>
      <c r="J1564" s="194">
        <v>106.8</v>
      </c>
      <c r="K1564" s="194">
        <v>27.25</v>
      </c>
      <c r="L1564" s="194">
        <v>26.25</v>
      </c>
      <c r="M1564" s="194"/>
      <c r="N1564" s="194">
        <v>31.5</v>
      </c>
      <c r="O1564" s="194">
        <v>25.75</v>
      </c>
    </row>
    <row r="1565" spans="1:15">
      <c r="A1565" s="229">
        <v>0.45730324074075801</v>
      </c>
      <c r="B1565" s="194">
        <v>4680</v>
      </c>
      <c r="C1565" s="194">
        <v>38.86</v>
      </c>
      <c r="D1565" s="194">
        <v>27.85</v>
      </c>
      <c r="E1565" s="194">
        <v>34.270000000000003</v>
      </c>
      <c r="F1565" s="194">
        <v>41.64</v>
      </c>
      <c r="G1565" s="194">
        <v>397.9</v>
      </c>
      <c r="H1565" s="194">
        <v>35.19</v>
      </c>
      <c r="I1565" s="194">
        <v>34.659999999999997</v>
      </c>
      <c r="J1565" s="194">
        <v>105.6</v>
      </c>
      <c r="K1565" s="194">
        <v>27.25</v>
      </c>
      <c r="L1565" s="194">
        <v>26.25</v>
      </c>
      <c r="M1565" s="194"/>
      <c r="N1565" s="194">
        <v>30.9</v>
      </c>
      <c r="O1565" s="194">
        <v>25.75</v>
      </c>
    </row>
    <row r="1566" spans="1:15">
      <c r="A1566" s="229">
        <v>0.45741898148149901</v>
      </c>
      <c r="B1566" s="194">
        <v>4690</v>
      </c>
      <c r="C1566" s="194">
        <v>39</v>
      </c>
      <c r="D1566" s="194">
        <v>27.95</v>
      </c>
      <c r="E1566" s="194">
        <v>34.26</v>
      </c>
      <c r="F1566" s="194">
        <v>41.8</v>
      </c>
      <c r="G1566" s="194">
        <v>398</v>
      </c>
      <c r="H1566" s="194">
        <v>35.270000000000003</v>
      </c>
      <c r="I1566" s="194">
        <v>34.659999999999997</v>
      </c>
      <c r="J1566" s="194">
        <v>106.2</v>
      </c>
      <c r="K1566" s="194">
        <v>27.3</v>
      </c>
      <c r="L1566" s="194">
        <v>26.2</v>
      </c>
      <c r="M1566" s="194"/>
      <c r="N1566" s="194">
        <v>30.75</v>
      </c>
      <c r="O1566" s="194">
        <v>25.7</v>
      </c>
    </row>
    <row r="1567" spans="1:15">
      <c r="A1567" s="229">
        <v>0.45753472222223901</v>
      </c>
      <c r="B1567" s="194">
        <v>4700</v>
      </c>
      <c r="C1567" s="194">
        <v>39.1</v>
      </c>
      <c r="D1567" s="194">
        <v>27.94</v>
      </c>
      <c r="E1567" s="194">
        <v>34.29</v>
      </c>
      <c r="F1567" s="194">
        <v>42</v>
      </c>
      <c r="G1567" s="194">
        <v>399.1</v>
      </c>
      <c r="H1567" s="194">
        <v>35.32</v>
      </c>
      <c r="I1567" s="194">
        <v>34.700000000000003</v>
      </c>
      <c r="J1567" s="194">
        <v>105.05</v>
      </c>
      <c r="K1567" s="194">
        <v>27.25</v>
      </c>
      <c r="L1567" s="194">
        <v>26.25</v>
      </c>
      <c r="M1567" s="194"/>
      <c r="N1567" s="194">
        <v>31.05</v>
      </c>
      <c r="O1567" s="194">
        <v>25.7</v>
      </c>
    </row>
    <row r="1568" spans="1:15">
      <c r="A1568" s="229">
        <v>0.45765046296298001</v>
      </c>
      <c r="B1568" s="194">
        <v>4710</v>
      </c>
      <c r="C1568" s="194">
        <v>39.04</v>
      </c>
      <c r="D1568" s="194">
        <v>27.83</v>
      </c>
      <c r="E1568" s="194">
        <v>34.299999999999997</v>
      </c>
      <c r="F1568" s="194">
        <v>41.95</v>
      </c>
      <c r="G1568" s="194">
        <v>397.9</v>
      </c>
      <c r="H1568" s="194">
        <v>35.369999999999997</v>
      </c>
      <c r="I1568" s="194">
        <v>34.69</v>
      </c>
      <c r="J1568" s="194">
        <v>105.15</v>
      </c>
      <c r="K1568" s="194">
        <v>27.25</v>
      </c>
      <c r="L1568" s="194">
        <v>26.25</v>
      </c>
      <c r="M1568" s="194"/>
      <c r="N1568" s="194">
        <v>30.9</v>
      </c>
      <c r="O1568" s="194">
        <v>25.7</v>
      </c>
    </row>
    <row r="1569" spans="1:15">
      <c r="A1569" s="229">
        <v>0.45776620370372101</v>
      </c>
      <c r="B1569" s="194">
        <v>4720</v>
      </c>
      <c r="C1569" s="194">
        <v>39.1</v>
      </c>
      <c r="D1569" s="194">
        <v>27.85</v>
      </c>
      <c r="E1569" s="194">
        <v>34.31</v>
      </c>
      <c r="F1569" s="194">
        <v>42.13</v>
      </c>
      <c r="G1569" s="194">
        <v>397.4</v>
      </c>
      <c r="H1569" s="194">
        <v>35.42</v>
      </c>
      <c r="I1569" s="194">
        <v>34.700000000000003</v>
      </c>
      <c r="J1569" s="194">
        <v>105.45</v>
      </c>
      <c r="K1569" s="194">
        <v>27.3</v>
      </c>
      <c r="L1569" s="194">
        <v>26.25</v>
      </c>
      <c r="M1569" s="194"/>
      <c r="N1569" s="194">
        <v>30.85</v>
      </c>
      <c r="O1569" s="194">
        <v>25.8</v>
      </c>
    </row>
    <row r="1570" spans="1:15">
      <c r="A1570" s="229">
        <v>0.45788194444446201</v>
      </c>
      <c r="B1570" s="194">
        <v>4730</v>
      </c>
      <c r="C1570" s="194">
        <v>39.270000000000003</v>
      </c>
      <c r="D1570" s="194">
        <v>27.95</v>
      </c>
      <c r="E1570" s="194">
        <v>34.33</v>
      </c>
      <c r="F1570" s="194">
        <v>42.13</v>
      </c>
      <c r="G1570" s="194">
        <v>396.8</v>
      </c>
      <c r="H1570" s="194">
        <v>35.47</v>
      </c>
      <c r="I1570" s="194">
        <v>34.729999999999997</v>
      </c>
      <c r="J1570" s="194">
        <v>104.75</v>
      </c>
      <c r="K1570" s="194">
        <v>27.3</v>
      </c>
      <c r="L1570" s="194">
        <v>26.25</v>
      </c>
      <c r="M1570" s="194"/>
      <c r="N1570" s="194">
        <v>31.1</v>
      </c>
      <c r="O1570" s="194">
        <v>25.75</v>
      </c>
    </row>
    <row r="1571" spans="1:15">
      <c r="A1571" s="229">
        <v>0.45799768518520301</v>
      </c>
      <c r="B1571" s="194">
        <v>4740</v>
      </c>
      <c r="C1571" s="194">
        <v>39.22</v>
      </c>
      <c r="D1571" s="194">
        <v>27.95</v>
      </c>
      <c r="E1571" s="194">
        <v>34.340000000000003</v>
      </c>
      <c r="F1571" s="194">
        <v>42.18</v>
      </c>
      <c r="G1571" s="194">
        <v>396.8</v>
      </c>
      <c r="H1571" s="194">
        <v>35.42</v>
      </c>
      <c r="I1571" s="194">
        <v>34.700000000000003</v>
      </c>
      <c r="J1571" s="194">
        <v>105</v>
      </c>
      <c r="K1571" s="194">
        <v>27.25</v>
      </c>
      <c r="L1571" s="194">
        <v>26.25</v>
      </c>
      <c r="M1571" s="194"/>
      <c r="N1571" s="194">
        <v>31.5</v>
      </c>
      <c r="O1571" s="194">
        <v>25.75</v>
      </c>
    </row>
    <row r="1572" spans="1:15">
      <c r="A1572" s="229">
        <v>0.45811342592594301</v>
      </c>
      <c r="B1572" s="194">
        <v>4750</v>
      </c>
      <c r="C1572" s="194">
        <v>39.119999999999997</v>
      </c>
      <c r="D1572" s="194">
        <v>27.94</v>
      </c>
      <c r="E1572" s="194">
        <v>34.36</v>
      </c>
      <c r="F1572" s="194">
        <v>42.22</v>
      </c>
      <c r="G1572" s="194">
        <v>396</v>
      </c>
      <c r="H1572" s="194">
        <v>35.5</v>
      </c>
      <c r="I1572" s="194">
        <v>34.700000000000003</v>
      </c>
      <c r="J1572" s="194">
        <v>105.35</v>
      </c>
      <c r="K1572" s="194">
        <v>27.3</v>
      </c>
      <c r="L1572" s="194">
        <v>26.25</v>
      </c>
      <c r="M1572" s="194"/>
      <c r="N1572" s="194">
        <v>31.5</v>
      </c>
      <c r="O1572" s="194">
        <v>25.7</v>
      </c>
    </row>
    <row r="1573" spans="1:15">
      <c r="A1573" s="229">
        <v>0.45822916666668401</v>
      </c>
      <c r="B1573" s="194">
        <v>4760</v>
      </c>
      <c r="C1573" s="194">
        <v>39.119999999999997</v>
      </c>
      <c r="D1573" s="194">
        <v>27.97</v>
      </c>
      <c r="E1573" s="194">
        <v>34.340000000000003</v>
      </c>
      <c r="F1573" s="194">
        <v>42.3</v>
      </c>
      <c r="G1573" s="194">
        <v>397.2</v>
      </c>
      <c r="H1573" s="194">
        <v>35.549999999999997</v>
      </c>
      <c r="I1573" s="194">
        <v>34.71</v>
      </c>
      <c r="J1573" s="194">
        <v>104.7</v>
      </c>
      <c r="K1573" s="194">
        <v>27.3</v>
      </c>
      <c r="L1573" s="194">
        <v>26.2</v>
      </c>
      <c r="M1573" s="194"/>
      <c r="N1573" s="194">
        <v>31.5</v>
      </c>
      <c r="O1573" s="194">
        <v>25.75</v>
      </c>
    </row>
    <row r="1574" spans="1:15">
      <c r="A1574" s="229">
        <v>0.45834490740742501</v>
      </c>
      <c r="B1574" s="194">
        <v>4770</v>
      </c>
      <c r="C1574" s="194">
        <v>39.19</v>
      </c>
      <c r="D1574" s="194">
        <v>27.9</v>
      </c>
      <c r="E1574" s="194">
        <v>34.35</v>
      </c>
      <c r="F1574" s="194">
        <v>42.32</v>
      </c>
      <c r="G1574" s="194">
        <v>397.3</v>
      </c>
      <c r="H1574" s="194">
        <v>35.6</v>
      </c>
      <c r="I1574" s="194">
        <v>34.75</v>
      </c>
      <c r="J1574" s="194">
        <v>105.55</v>
      </c>
      <c r="K1574" s="194">
        <v>27.25</v>
      </c>
      <c r="L1574" s="194">
        <v>26.25</v>
      </c>
      <c r="M1574" s="194"/>
      <c r="N1574" s="194">
        <v>31.2</v>
      </c>
      <c r="O1574" s="194">
        <v>25.7</v>
      </c>
    </row>
    <row r="1575" spans="1:15">
      <c r="A1575" s="229">
        <v>0.45846064814816601</v>
      </c>
      <c r="B1575" s="194">
        <v>4780</v>
      </c>
      <c r="C1575" s="194">
        <v>39.26</v>
      </c>
      <c r="D1575" s="194">
        <v>27.94</v>
      </c>
      <c r="E1575" s="194">
        <v>34.369999999999997</v>
      </c>
      <c r="F1575" s="194">
        <v>42.27</v>
      </c>
      <c r="G1575" s="194">
        <v>397.7</v>
      </c>
      <c r="H1575" s="194">
        <v>35.67</v>
      </c>
      <c r="I1575" s="194">
        <v>34.75</v>
      </c>
      <c r="J1575" s="194">
        <v>104.8</v>
      </c>
      <c r="K1575" s="194">
        <v>27.25</v>
      </c>
      <c r="L1575" s="194">
        <v>26.2</v>
      </c>
      <c r="M1575" s="194"/>
      <c r="N1575" s="194">
        <v>31.2</v>
      </c>
      <c r="O1575" s="194">
        <v>25.7</v>
      </c>
    </row>
    <row r="1576" spans="1:15">
      <c r="A1576" s="229">
        <v>0.45857638888890601</v>
      </c>
      <c r="B1576" s="194">
        <v>4790</v>
      </c>
      <c r="C1576" s="194">
        <v>39.35</v>
      </c>
      <c r="D1576" s="194">
        <v>28.09</v>
      </c>
      <c r="E1576" s="194">
        <v>34.380000000000003</v>
      </c>
      <c r="F1576" s="194">
        <v>42.18</v>
      </c>
      <c r="G1576" s="194">
        <v>397.2</v>
      </c>
      <c r="H1576" s="194">
        <v>35.71</v>
      </c>
      <c r="I1576" s="194">
        <v>34.75</v>
      </c>
      <c r="J1576" s="194">
        <v>104.7</v>
      </c>
      <c r="K1576" s="194">
        <v>27.25</v>
      </c>
      <c r="L1576" s="194">
        <v>26.25</v>
      </c>
      <c r="M1576" s="194"/>
      <c r="N1576" s="194">
        <v>31.35</v>
      </c>
      <c r="O1576" s="194">
        <v>25.75</v>
      </c>
    </row>
    <row r="1577" spans="1:15">
      <c r="A1577" s="229">
        <v>0.45869212962964701</v>
      </c>
      <c r="B1577" s="194">
        <v>4800</v>
      </c>
      <c r="C1577" s="194">
        <v>39.29</v>
      </c>
      <c r="D1577" s="194">
        <v>28.05</v>
      </c>
      <c r="E1577" s="194">
        <v>34.39</v>
      </c>
      <c r="F1577" s="194">
        <v>42.34</v>
      </c>
      <c r="G1577" s="194">
        <v>397.2</v>
      </c>
      <c r="H1577" s="194">
        <v>35.729999999999997</v>
      </c>
      <c r="I1577" s="194">
        <v>34.75</v>
      </c>
      <c r="J1577" s="194">
        <v>106.1</v>
      </c>
      <c r="K1577" s="194">
        <v>27.25</v>
      </c>
      <c r="L1577" s="194">
        <v>26.25</v>
      </c>
      <c r="M1577" s="194"/>
      <c r="N1577" s="194">
        <v>31.4</v>
      </c>
      <c r="O1577" s="194">
        <v>25.8</v>
      </c>
    </row>
    <row r="1578" spans="1:15">
      <c r="A1578" s="229">
        <v>0.458807870370388</v>
      </c>
      <c r="B1578" s="194">
        <v>4810</v>
      </c>
      <c r="C1578" s="194">
        <v>39.299999999999997</v>
      </c>
      <c r="D1578" s="194">
        <v>28.1</v>
      </c>
      <c r="E1578" s="194">
        <v>34.380000000000003</v>
      </c>
      <c r="F1578" s="194">
        <v>42.29</v>
      </c>
      <c r="G1578" s="194">
        <v>398.3</v>
      </c>
      <c r="H1578" s="194">
        <v>35.76</v>
      </c>
      <c r="I1578" s="194">
        <v>34.700000000000003</v>
      </c>
      <c r="J1578" s="194">
        <v>105.6</v>
      </c>
      <c r="K1578" s="194">
        <v>27.25</v>
      </c>
      <c r="L1578" s="194">
        <v>26.25</v>
      </c>
      <c r="M1578" s="194"/>
      <c r="N1578" s="194">
        <v>31.4</v>
      </c>
      <c r="O1578" s="194">
        <v>25.75</v>
      </c>
    </row>
    <row r="1579" spans="1:15">
      <c r="A1579" s="229">
        <v>0.458923611111129</v>
      </c>
      <c r="B1579" s="194">
        <v>4820</v>
      </c>
      <c r="C1579" s="194">
        <v>39.33</v>
      </c>
      <c r="D1579" s="194">
        <v>28.06</v>
      </c>
      <c r="E1579" s="194">
        <v>34.42</v>
      </c>
      <c r="F1579" s="194">
        <v>42.37</v>
      </c>
      <c r="G1579" s="194">
        <v>397.2</v>
      </c>
      <c r="H1579" s="194">
        <v>35.799999999999997</v>
      </c>
      <c r="I1579" s="194">
        <v>34.729999999999997</v>
      </c>
      <c r="J1579" s="194">
        <v>106.15</v>
      </c>
      <c r="K1579" s="194">
        <v>27.3</v>
      </c>
      <c r="L1579" s="194">
        <v>26.2</v>
      </c>
      <c r="M1579" s="194"/>
      <c r="N1579" s="194">
        <v>31.2</v>
      </c>
      <c r="O1579" s="194">
        <v>25.7</v>
      </c>
    </row>
    <row r="1580" spans="1:15">
      <c r="A1580" s="229">
        <v>0.45903935185187</v>
      </c>
      <c r="B1580" s="194">
        <v>4830</v>
      </c>
      <c r="C1580" s="194">
        <v>39.46</v>
      </c>
      <c r="D1580" s="194">
        <v>28.1</v>
      </c>
      <c r="E1580" s="194">
        <v>34.42</v>
      </c>
      <c r="F1580" s="194">
        <v>42.5</v>
      </c>
      <c r="G1580" s="194">
        <v>398.7</v>
      </c>
      <c r="H1580" s="194">
        <v>35.840000000000003</v>
      </c>
      <c r="I1580" s="194">
        <v>34.76</v>
      </c>
      <c r="J1580" s="194">
        <v>105.65</v>
      </c>
      <c r="K1580" s="194">
        <v>27.3</v>
      </c>
      <c r="L1580" s="194">
        <v>26.2</v>
      </c>
      <c r="M1580" s="194"/>
      <c r="N1580" s="194">
        <v>31.05</v>
      </c>
      <c r="O1580" s="194">
        <v>25.75</v>
      </c>
    </row>
    <row r="1581" spans="1:15">
      <c r="A1581" s="229">
        <v>0.45915509259261</v>
      </c>
      <c r="B1581" s="194">
        <v>4840</v>
      </c>
      <c r="C1581" s="194">
        <v>39.54</v>
      </c>
      <c r="D1581" s="194">
        <v>28.1</v>
      </c>
      <c r="E1581" s="194">
        <v>34.42</v>
      </c>
      <c r="F1581" s="194">
        <v>42.66</v>
      </c>
      <c r="G1581" s="194">
        <v>397.6</v>
      </c>
      <c r="H1581" s="194">
        <v>35.81</v>
      </c>
      <c r="I1581" s="194">
        <v>34.75</v>
      </c>
      <c r="J1581" s="194">
        <v>105.8</v>
      </c>
      <c r="K1581" s="194">
        <v>27.3</v>
      </c>
      <c r="L1581" s="194">
        <v>26.2</v>
      </c>
      <c r="M1581" s="194"/>
      <c r="N1581" s="194">
        <v>31.45</v>
      </c>
      <c r="O1581" s="194">
        <v>25.7</v>
      </c>
    </row>
    <row r="1582" spans="1:15">
      <c r="A1582" s="229">
        <v>0.459270833333351</v>
      </c>
      <c r="B1582" s="194">
        <v>4850</v>
      </c>
      <c r="C1582" s="194">
        <v>39.47</v>
      </c>
      <c r="D1582" s="194">
        <v>28.12</v>
      </c>
      <c r="E1582" s="194">
        <v>34.42</v>
      </c>
      <c r="F1582" s="194">
        <v>42.43</v>
      </c>
      <c r="G1582" s="194">
        <v>397.2</v>
      </c>
      <c r="H1582" s="194">
        <v>35.83</v>
      </c>
      <c r="I1582" s="194">
        <v>34.700000000000003</v>
      </c>
      <c r="J1582" s="194">
        <v>105.85</v>
      </c>
      <c r="K1582" s="194">
        <v>27.3</v>
      </c>
      <c r="L1582" s="194">
        <v>26.2</v>
      </c>
      <c r="M1582" s="194"/>
      <c r="N1582" s="194">
        <v>31.15</v>
      </c>
      <c r="O1582" s="194">
        <v>25.65</v>
      </c>
    </row>
    <row r="1583" spans="1:15">
      <c r="A1583" s="229">
        <v>0.459386574074092</v>
      </c>
      <c r="B1583" s="194">
        <v>4860</v>
      </c>
      <c r="C1583" s="194">
        <v>39.51</v>
      </c>
      <c r="D1583" s="194">
        <v>28</v>
      </c>
      <c r="E1583" s="194">
        <v>34.43</v>
      </c>
      <c r="F1583" s="194">
        <v>42.61</v>
      </c>
      <c r="G1583" s="194">
        <v>397.3</v>
      </c>
      <c r="H1583" s="194">
        <v>35.880000000000003</v>
      </c>
      <c r="I1583" s="194">
        <v>34.71</v>
      </c>
      <c r="J1583" s="194">
        <v>105.8</v>
      </c>
      <c r="K1583" s="194">
        <v>27.3</v>
      </c>
      <c r="L1583" s="194">
        <v>26.2</v>
      </c>
      <c r="M1583" s="194"/>
      <c r="N1583" s="194">
        <v>30.95</v>
      </c>
      <c r="O1583" s="194">
        <v>25.7</v>
      </c>
    </row>
    <row r="1584" spans="1:15">
      <c r="A1584" s="229">
        <v>0.459502314814833</v>
      </c>
      <c r="B1584" s="194">
        <v>4870</v>
      </c>
      <c r="C1584" s="194">
        <v>39.47</v>
      </c>
      <c r="D1584" s="194">
        <v>28.1</v>
      </c>
      <c r="E1584" s="194">
        <v>34.46</v>
      </c>
      <c r="F1584" s="194">
        <v>42.56</v>
      </c>
      <c r="G1584" s="194">
        <v>397.8</v>
      </c>
      <c r="H1584" s="194">
        <v>35.93</v>
      </c>
      <c r="I1584" s="194">
        <v>34.729999999999997</v>
      </c>
      <c r="J1584" s="194">
        <v>105.85</v>
      </c>
      <c r="K1584" s="194">
        <v>27.35</v>
      </c>
      <c r="L1584" s="194">
        <v>26.2</v>
      </c>
      <c r="M1584" s="194"/>
      <c r="N1584" s="194">
        <v>31.2</v>
      </c>
      <c r="O1584" s="194">
        <v>25.7</v>
      </c>
    </row>
    <row r="1585" spans="1:15">
      <c r="A1585" s="229">
        <v>0.459618055555573</v>
      </c>
      <c r="B1585" s="194">
        <v>4880</v>
      </c>
      <c r="C1585" s="194">
        <v>39.42</v>
      </c>
      <c r="D1585" s="194">
        <v>28.1</v>
      </c>
      <c r="E1585" s="194">
        <v>34.47</v>
      </c>
      <c r="F1585" s="194">
        <v>42.68</v>
      </c>
      <c r="G1585" s="194">
        <v>397.1</v>
      </c>
      <c r="H1585" s="194">
        <v>35.94</v>
      </c>
      <c r="I1585" s="194">
        <v>34.76</v>
      </c>
      <c r="J1585" s="194">
        <v>105.75</v>
      </c>
      <c r="K1585" s="194">
        <v>27.35</v>
      </c>
      <c r="L1585" s="194">
        <v>26.2</v>
      </c>
      <c r="M1585" s="194"/>
      <c r="N1585" s="194">
        <v>31.1</v>
      </c>
      <c r="O1585" s="194">
        <v>25.75</v>
      </c>
    </row>
    <row r="1586" spans="1:15">
      <c r="A1586" s="229">
        <v>0.459733796296314</v>
      </c>
      <c r="B1586" s="194">
        <v>4890</v>
      </c>
      <c r="C1586" s="194">
        <v>39.49</v>
      </c>
      <c r="D1586" s="194">
        <v>28.05</v>
      </c>
      <c r="E1586" s="194">
        <v>34.49</v>
      </c>
      <c r="F1586" s="194">
        <v>42.59</v>
      </c>
      <c r="G1586" s="194">
        <v>399.1</v>
      </c>
      <c r="H1586" s="194">
        <v>35.96</v>
      </c>
      <c r="I1586" s="194">
        <v>34.770000000000003</v>
      </c>
      <c r="J1586" s="194">
        <v>105.3</v>
      </c>
      <c r="K1586" s="194">
        <v>27.35</v>
      </c>
      <c r="L1586" s="194">
        <v>26.2</v>
      </c>
      <c r="M1586" s="194"/>
      <c r="N1586" s="194">
        <v>31.45</v>
      </c>
      <c r="O1586" s="194">
        <v>25.7</v>
      </c>
    </row>
    <row r="1587" spans="1:15">
      <c r="A1587" s="229">
        <v>0.459849537037055</v>
      </c>
      <c r="B1587" s="194">
        <v>4900</v>
      </c>
      <c r="C1587" s="194">
        <v>39.5</v>
      </c>
      <c r="D1587" s="194">
        <v>28.09</v>
      </c>
      <c r="E1587" s="194">
        <v>34.49</v>
      </c>
      <c r="F1587" s="194">
        <v>42.86</v>
      </c>
      <c r="G1587" s="194">
        <v>398.3</v>
      </c>
      <c r="H1587" s="194">
        <v>35.950000000000003</v>
      </c>
      <c r="I1587" s="194">
        <v>34.799999999999997</v>
      </c>
      <c r="J1587" s="194">
        <v>105.95</v>
      </c>
      <c r="K1587" s="194">
        <v>27.35</v>
      </c>
      <c r="L1587" s="194">
        <v>26.2</v>
      </c>
      <c r="M1587" s="194"/>
      <c r="N1587" s="194">
        <v>31.5</v>
      </c>
      <c r="O1587" s="194">
        <v>25.8</v>
      </c>
    </row>
    <row r="1588" spans="1:15">
      <c r="A1588" s="229">
        <v>0.459965277777796</v>
      </c>
      <c r="B1588" s="194">
        <v>4910</v>
      </c>
      <c r="C1588" s="194">
        <v>39.58</v>
      </c>
      <c r="D1588" s="194">
        <v>27.93</v>
      </c>
      <c r="E1588" s="194">
        <v>34.49</v>
      </c>
      <c r="F1588" s="194">
        <v>42.6</v>
      </c>
      <c r="G1588" s="194">
        <v>398.1</v>
      </c>
      <c r="H1588" s="194">
        <v>36.090000000000003</v>
      </c>
      <c r="I1588" s="194">
        <v>34.78</v>
      </c>
      <c r="J1588" s="194">
        <v>105.95</v>
      </c>
      <c r="K1588" s="194">
        <v>27.3</v>
      </c>
      <c r="L1588" s="194">
        <v>26.2</v>
      </c>
      <c r="M1588" s="194"/>
      <c r="N1588" s="194">
        <v>31.5</v>
      </c>
      <c r="O1588" s="194">
        <v>25.7</v>
      </c>
    </row>
    <row r="1589" spans="1:15">
      <c r="A1589" s="229">
        <v>0.460081018518536</v>
      </c>
      <c r="B1589" s="194">
        <v>4920</v>
      </c>
      <c r="C1589" s="194">
        <v>39.520000000000003</v>
      </c>
      <c r="D1589" s="194">
        <v>27.91</v>
      </c>
      <c r="E1589" s="194">
        <v>34.49</v>
      </c>
      <c r="F1589" s="194">
        <v>42.74</v>
      </c>
      <c r="G1589" s="194">
        <v>398.6</v>
      </c>
      <c r="H1589" s="194">
        <v>35.67</v>
      </c>
      <c r="I1589" s="194">
        <v>34.79</v>
      </c>
      <c r="J1589" s="194">
        <v>105.65</v>
      </c>
      <c r="K1589" s="194">
        <v>27.3</v>
      </c>
      <c r="L1589" s="194">
        <v>26.2</v>
      </c>
      <c r="M1589" s="194"/>
      <c r="N1589" s="194">
        <v>31.35</v>
      </c>
      <c r="O1589" s="194">
        <v>25.75</v>
      </c>
    </row>
    <row r="1590" spans="1:15">
      <c r="A1590" s="229">
        <v>0.460196759259277</v>
      </c>
      <c r="B1590" s="194">
        <v>4930</v>
      </c>
      <c r="C1590" s="194">
        <v>39.39</v>
      </c>
      <c r="D1590" s="194">
        <v>27.89</v>
      </c>
      <c r="E1590" s="194">
        <v>34.49</v>
      </c>
      <c r="F1590" s="194">
        <v>42.74</v>
      </c>
      <c r="G1590" s="194">
        <v>397.4</v>
      </c>
      <c r="H1590" s="194">
        <v>35.630000000000003</v>
      </c>
      <c r="I1590" s="194">
        <v>34.799999999999997</v>
      </c>
      <c r="J1590" s="194">
        <v>106.1</v>
      </c>
      <c r="K1590" s="194">
        <v>27.35</v>
      </c>
      <c r="L1590" s="194">
        <v>26.2</v>
      </c>
      <c r="M1590" s="194"/>
      <c r="N1590" s="194">
        <v>30.8</v>
      </c>
      <c r="O1590" s="194">
        <v>25.75</v>
      </c>
    </row>
    <row r="1591" spans="1:15">
      <c r="A1591" s="229">
        <v>0.460312500000018</v>
      </c>
      <c r="B1591" s="194">
        <v>4940</v>
      </c>
      <c r="C1591" s="194">
        <v>39.44</v>
      </c>
      <c r="D1591" s="194">
        <v>27.88</v>
      </c>
      <c r="E1591" s="194">
        <v>34.49</v>
      </c>
      <c r="F1591" s="194">
        <v>42.75</v>
      </c>
      <c r="G1591" s="194">
        <v>398.1</v>
      </c>
      <c r="H1591" s="194">
        <v>35.39</v>
      </c>
      <c r="I1591" s="194">
        <v>34.79</v>
      </c>
      <c r="J1591" s="194">
        <v>106.3</v>
      </c>
      <c r="K1591" s="194">
        <v>27.3</v>
      </c>
      <c r="L1591" s="194">
        <v>26.2</v>
      </c>
      <c r="M1591" s="194"/>
      <c r="N1591" s="194">
        <v>31.25</v>
      </c>
      <c r="O1591" s="194">
        <v>25.75</v>
      </c>
    </row>
    <row r="1592" spans="1:15">
      <c r="A1592" s="229">
        <v>0.460428240740759</v>
      </c>
      <c r="B1592" s="194">
        <v>4950</v>
      </c>
      <c r="C1592" s="194">
        <v>39.450000000000003</v>
      </c>
      <c r="D1592" s="194">
        <v>27.72</v>
      </c>
      <c r="E1592" s="194">
        <v>34.51</v>
      </c>
      <c r="F1592" s="194">
        <v>42.8</v>
      </c>
      <c r="G1592" s="194">
        <v>397.9</v>
      </c>
      <c r="H1592" s="194">
        <v>35.43</v>
      </c>
      <c r="I1592" s="194">
        <v>34.770000000000003</v>
      </c>
      <c r="J1592" s="194">
        <v>107.1</v>
      </c>
      <c r="K1592" s="194">
        <v>27.35</v>
      </c>
      <c r="L1592" s="194">
        <v>26.2</v>
      </c>
      <c r="M1592" s="194"/>
      <c r="N1592" s="194">
        <v>31.05</v>
      </c>
      <c r="O1592" s="194">
        <v>25.75</v>
      </c>
    </row>
    <row r="1593" spans="1:15">
      <c r="A1593" s="229">
        <v>0.4605439814815</v>
      </c>
      <c r="B1593" s="194">
        <v>4960</v>
      </c>
      <c r="C1593" s="194">
        <v>39.44</v>
      </c>
      <c r="D1593" s="194">
        <v>27.7</v>
      </c>
      <c r="E1593" s="194">
        <v>34.49</v>
      </c>
      <c r="F1593" s="194">
        <v>40.14</v>
      </c>
      <c r="G1593" s="194">
        <v>398.7</v>
      </c>
      <c r="H1593" s="194">
        <v>35.07</v>
      </c>
      <c r="I1593" s="194">
        <v>34.75</v>
      </c>
      <c r="J1593" s="194">
        <v>105.95</v>
      </c>
      <c r="K1593" s="194">
        <v>27.3</v>
      </c>
      <c r="L1593" s="194">
        <v>26.25</v>
      </c>
      <c r="M1593" s="194"/>
      <c r="N1593" s="194">
        <v>31</v>
      </c>
      <c r="O1593" s="194">
        <v>25.75</v>
      </c>
    </row>
    <row r="1594" spans="1:15">
      <c r="A1594" s="229">
        <v>0.46065972222224</v>
      </c>
      <c r="B1594" s="194">
        <v>4970</v>
      </c>
      <c r="C1594" s="194">
        <v>39.39</v>
      </c>
      <c r="D1594" s="194">
        <v>27.61</v>
      </c>
      <c r="E1594" s="194">
        <v>34.5</v>
      </c>
      <c r="F1594" s="194">
        <v>39.54</v>
      </c>
      <c r="G1594" s="194">
        <v>398.2</v>
      </c>
      <c r="H1594" s="194">
        <v>34.9</v>
      </c>
      <c r="I1594" s="194">
        <v>34.700000000000003</v>
      </c>
      <c r="J1594" s="194">
        <v>105.8</v>
      </c>
      <c r="K1594" s="194">
        <v>27.25</v>
      </c>
      <c r="L1594" s="194">
        <v>26.25</v>
      </c>
      <c r="M1594" s="194"/>
      <c r="N1594" s="194">
        <v>30.9</v>
      </c>
      <c r="O1594" s="194">
        <v>25.75</v>
      </c>
    </row>
    <row r="1595" spans="1:15">
      <c r="A1595" s="229">
        <v>0.460775462962981</v>
      </c>
      <c r="B1595" s="194">
        <v>4980</v>
      </c>
      <c r="C1595" s="194">
        <v>39.51</v>
      </c>
      <c r="D1595" s="194">
        <v>27.41</v>
      </c>
      <c r="E1595" s="194">
        <v>34.51</v>
      </c>
      <c r="F1595" s="194">
        <v>39.44</v>
      </c>
      <c r="G1595" s="194">
        <v>399.1</v>
      </c>
      <c r="H1595" s="194">
        <v>35.020000000000003</v>
      </c>
      <c r="I1595" s="194">
        <v>34.68</v>
      </c>
      <c r="J1595" s="194">
        <v>104.8</v>
      </c>
      <c r="K1595" s="194">
        <v>27.25</v>
      </c>
      <c r="L1595" s="194">
        <v>26.25</v>
      </c>
      <c r="M1595" s="194"/>
      <c r="N1595" s="194">
        <v>30.85</v>
      </c>
      <c r="O1595" s="194">
        <v>25.75</v>
      </c>
    </row>
    <row r="1596" spans="1:15">
      <c r="A1596" s="229">
        <v>0.460891203703722</v>
      </c>
      <c r="B1596" s="194">
        <v>4990</v>
      </c>
      <c r="C1596" s="194">
        <v>39.479999999999997</v>
      </c>
      <c r="D1596" s="194">
        <v>27.43</v>
      </c>
      <c r="E1596" s="194">
        <v>34.51</v>
      </c>
      <c r="F1596" s="194">
        <v>39.17</v>
      </c>
      <c r="G1596" s="194">
        <v>397.4</v>
      </c>
      <c r="H1596" s="194">
        <v>35.01</v>
      </c>
      <c r="I1596" s="194">
        <v>34.71</v>
      </c>
      <c r="J1596" s="194">
        <v>107.1</v>
      </c>
      <c r="K1596" s="194">
        <v>27.15</v>
      </c>
      <c r="L1596" s="194">
        <v>26.25</v>
      </c>
      <c r="M1596" s="194"/>
      <c r="N1596" s="194">
        <v>30.7</v>
      </c>
      <c r="O1596" s="194">
        <v>25.75</v>
      </c>
    </row>
    <row r="1597" spans="1:15">
      <c r="A1597" s="229">
        <v>0.461006944444463</v>
      </c>
      <c r="B1597" s="194">
        <v>5000</v>
      </c>
      <c r="C1597" s="194">
        <v>39.44</v>
      </c>
      <c r="D1597" s="194">
        <v>27.57</v>
      </c>
      <c r="E1597" s="194">
        <v>34.49</v>
      </c>
      <c r="F1597" s="194">
        <v>38.92</v>
      </c>
      <c r="G1597" s="194">
        <v>397</v>
      </c>
      <c r="H1597" s="194">
        <v>34.869999999999997</v>
      </c>
      <c r="I1597" s="194">
        <v>34.69</v>
      </c>
      <c r="J1597" s="194">
        <v>107.6</v>
      </c>
      <c r="K1597" s="194">
        <v>27.1</v>
      </c>
      <c r="L1597" s="194">
        <v>26.25</v>
      </c>
      <c r="M1597" s="194"/>
      <c r="N1597" s="194">
        <v>30.6</v>
      </c>
      <c r="O1597" s="194">
        <v>25.75</v>
      </c>
    </row>
    <row r="1598" spans="1:15">
      <c r="A1598" s="229">
        <v>0.461122685185203</v>
      </c>
      <c r="B1598" s="194">
        <v>5010</v>
      </c>
      <c r="C1598" s="194">
        <v>39.24</v>
      </c>
      <c r="D1598" s="194">
        <v>27.38</v>
      </c>
      <c r="E1598" s="194">
        <v>34.5</v>
      </c>
      <c r="F1598" s="194">
        <v>38.74</v>
      </c>
      <c r="G1598" s="194">
        <v>395.9</v>
      </c>
      <c r="H1598" s="194">
        <v>34.880000000000003</v>
      </c>
      <c r="I1598" s="194">
        <v>34.72</v>
      </c>
      <c r="J1598" s="194">
        <v>106.2</v>
      </c>
      <c r="K1598" s="194">
        <v>27.05</v>
      </c>
      <c r="L1598" s="194">
        <v>26.3</v>
      </c>
      <c r="M1598" s="194"/>
      <c r="N1598" s="194">
        <v>30.7</v>
      </c>
      <c r="O1598" s="194">
        <v>25.85</v>
      </c>
    </row>
    <row r="1599" spans="1:15">
      <c r="A1599" s="229">
        <v>0.461238425925944</v>
      </c>
      <c r="B1599" s="194">
        <v>5020</v>
      </c>
      <c r="C1599" s="194">
        <v>39.42</v>
      </c>
      <c r="D1599" s="194">
        <v>27.52</v>
      </c>
      <c r="E1599" s="194">
        <v>34.5</v>
      </c>
      <c r="F1599" s="194">
        <v>38.590000000000003</v>
      </c>
      <c r="G1599" s="194">
        <v>396.3</v>
      </c>
      <c r="H1599" s="194">
        <v>34.81</v>
      </c>
      <c r="I1599" s="194">
        <v>34.75</v>
      </c>
      <c r="J1599" s="194">
        <v>104.05</v>
      </c>
      <c r="K1599" s="194">
        <v>27</v>
      </c>
      <c r="L1599" s="194">
        <v>26.25</v>
      </c>
      <c r="M1599" s="194"/>
      <c r="N1599" s="194">
        <v>30.4</v>
      </c>
      <c r="O1599" s="194">
        <v>25.85</v>
      </c>
    </row>
    <row r="1600" spans="1:15">
      <c r="A1600" s="229">
        <v>0.46135416666668499</v>
      </c>
      <c r="B1600" s="194">
        <v>5030</v>
      </c>
      <c r="C1600" s="194">
        <v>39.42</v>
      </c>
      <c r="D1600" s="194">
        <v>27.4</v>
      </c>
      <c r="E1600" s="194">
        <v>34.51</v>
      </c>
      <c r="F1600" s="194">
        <v>38.450000000000003</v>
      </c>
      <c r="G1600" s="194">
        <v>397.7</v>
      </c>
      <c r="H1600" s="194">
        <v>34.78</v>
      </c>
      <c r="I1600" s="194">
        <v>34.729999999999997</v>
      </c>
      <c r="J1600" s="194">
        <v>104.9</v>
      </c>
      <c r="K1600" s="194">
        <v>27</v>
      </c>
      <c r="L1600" s="194">
        <v>26.3</v>
      </c>
      <c r="M1600" s="194"/>
      <c r="N1600" s="194">
        <v>30.85</v>
      </c>
      <c r="O1600" s="194">
        <v>25.85</v>
      </c>
    </row>
    <row r="1601" spans="1:15">
      <c r="A1601" s="229">
        <v>0.46146990740742599</v>
      </c>
      <c r="B1601" s="194">
        <v>5040</v>
      </c>
      <c r="C1601" s="194">
        <v>39.51</v>
      </c>
      <c r="D1601" s="194">
        <v>27.43</v>
      </c>
      <c r="E1601" s="194">
        <v>34.5</v>
      </c>
      <c r="F1601" s="194">
        <v>38.36</v>
      </c>
      <c r="G1601" s="194">
        <v>398.2</v>
      </c>
      <c r="H1601" s="194">
        <v>34.78</v>
      </c>
      <c r="I1601" s="194">
        <v>34.74</v>
      </c>
      <c r="J1601" s="194">
        <v>105.2</v>
      </c>
      <c r="K1601" s="194">
        <v>27</v>
      </c>
      <c r="L1601" s="194">
        <v>26.3</v>
      </c>
      <c r="M1601" s="194"/>
      <c r="N1601" s="194">
        <v>30.95</v>
      </c>
      <c r="O1601" s="194">
        <v>25.9</v>
      </c>
    </row>
    <row r="1602" spans="1:15">
      <c r="A1602" s="229">
        <v>0.46158564814816699</v>
      </c>
      <c r="B1602" s="194">
        <v>5050</v>
      </c>
      <c r="C1602" s="194">
        <v>39.5</v>
      </c>
      <c r="D1602" s="194">
        <v>27.42</v>
      </c>
      <c r="E1602" s="194">
        <v>34.49</v>
      </c>
      <c r="F1602" s="194">
        <v>38.24</v>
      </c>
      <c r="G1602" s="194">
        <v>397.2</v>
      </c>
      <c r="H1602" s="194">
        <v>34.770000000000003</v>
      </c>
      <c r="I1602" s="194">
        <v>34.75</v>
      </c>
      <c r="J1602" s="194">
        <v>105</v>
      </c>
      <c r="K1602" s="194">
        <v>26.95</v>
      </c>
      <c r="L1602" s="194">
        <v>26.3</v>
      </c>
      <c r="M1602" s="194"/>
      <c r="N1602" s="194">
        <v>30.75</v>
      </c>
      <c r="O1602" s="194">
        <v>25.85</v>
      </c>
    </row>
    <row r="1603" spans="1:15">
      <c r="A1603" s="229">
        <v>0.46170138888890699</v>
      </c>
      <c r="B1603" s="194">
        <v>5060</v>
      </c>
      <c r="C1603" s="194">
        <v>39.49</v>
      </c>
      <c r="D1603" s="194">
        <v>27.46</v>
      </c>
      <c r="E1603" s="194">
        <v>34.49</v>
      </c>
      <c r="F1603" s="194">
        <v>38.15</v>
      </c>
      <c r="G1603" s="194">
        <v>397.8</v>
      </c>
      <c r="H1603" s="194">
        <v>34.700000000000003</v>
      </c>
      <c r="I1603" s="194">
        <v>34.78</v>
      </c>
      <c r="J1603" s="194">
        <v>104.15</v>
      </c>
      <c r="K1603" s="194">
        <v>26.95</v>
      </c>
      <c r="L1603" s="194">
        <v>26.3</v>
      </c>
      <c r="M1603" s="194"/>
      <c r="N1603" s="194">
        <v>30.6</v>
      </c>
      <c r="O1603" s="194">
        <v>25.9</v>
      </c>
    </row>
    <row r="1604" spans="1:15">
      <c r="A1604" s="229">
        <v>0.46181712962964799</v>
      </c>
      <c r="B1604" s="194">
        <v>5070</v>
      </c>
      <c r="C1604" s="194">
        <v>39.51</v>
      </c>
      <c r="D1604" s="194">
        <v>27.45</v>
      </c>
      <c r="E1604" s="194">
        <v>34.5</v>
      </c>
      <c r="F1604" s="194">
        <v>38.06</v>
      </c>
      <c r="G1604" s="194">
        <v>397.2</v>
      </c>
      <c r="H1604" s="194">
        <v>34.61</v>
      </c>
      <c r="I1604" s="194">
        <v>34.79</v>
      </c>
      <c r="J1604" s="194">
        <v>104.2</v>
      </c>
      <c r="K1604" s="194">
        <v>26.95</v>
      </c>
      <c r="L1604" s="194">
        <v>26.3</v>
      </c>
      <c r="M1604" s="194"/>
      <c r="N1604" s="194">
        <v>30.85</v>
      </c>
      <c r="O1604" s="194">
        <v>25.9</v>
      </c>
    </row>
    <row r="1605" spans="1:15">
      <c r="A1605" s="229">
        <v>0.46193287037038899</v>
      </c>
      <c r="B1605" s="194">
        <v>5080</v>
      </c>
      <c r="C1605" s="194">
        <v>39.409999999999997</v>
      </c>
      <c r="D1605" s="194">
        <v>27.5</v>
      </c>
      <c r="E1605" s="194">
        <v>34.47</v>
      </c>
      <c r="F1605" s="194">
        <v>37.979999999999997</v>
      </c>
      <c r="G1605" s="194">
        <v>396.5</v>
      </c>
      <c r="H1605" s="194">
        <v>34.5</v>
      </c>
      <c r="I1605" s="194">
        <v>34.79</v>
      </c>
      <c r="J1605" s="194">
        <v>104.65</v>
      </c>
      <c r="K1605" s="194">
        <v>26.9</v>
      </c>
      <c r="L1605" s="194">
        <v>26.25</v>
      </c>
      <c r="M1605" s="194"/>
      <c r="N1605" s="194">
        <v>30.7</v>
      </c>
      <c r="O1605" s="194">
        <v>25.9</v>
      </c>
    </row>
    <row r="1606" spans="1:15">
      <c r="A1606" s="229">
        <v>0.46204861111112999</v>
      </c>
      <c r="B1606" s="194">
        <v>5090</v>
      </c>
      <c r="C1606" s="194">
        <v>39.49</v>
      </c>
      <c r="D1606" s="194">
        <v>27.32</v>
      </c>
      <c r="E1606" s="194">
        <v>34.479999999999997</v>
      </c>
      <c r="F1606" s="194">
        <v>37.93</v>
      </c>
      <c r="G1606" s="194">
        <v>397.2</v>
      </c>
      <c r="H1606" s="194">
        <v>34.32</v>
      </c>
      <c r="I1606" s="194">
        <v>34.799999999999997</v>
      </c>
      <c r="J1606" s="194">
        <v>104.6</v>
      </c>
      <c r="K1606" s="194">
        <v>26.9</v>
      </c>
      <c r="L1606" s="194">
        <v>26.3</v>
      </c>
      <c r="M1606" s="194"/>
      <c r="N1606" s="194">
        <v>30.5</v>
      </c>
      <c r="O1606" s="194">
        <v>25.9</v>
      </c>
    </row>
    <row r="1607" spans="1:15">
      <c r="A1607" s="229">
        <v>0.46216435185186999</v>
      </c>
      <c r="B1607" s="194">
        <v>5100</v>
      </c>
      <c r="C1607" s="194">
        <v>39.520000000000003</v>
      </c>
      <c r="D1607" s="194">
        <v>27.29</v>
      </c>
      <c r="E1607" s="194">
        <v>34.479999999999997</v>
      </c>
      <c r="F1607" s="194">
        <v>37.869999999999997</v>
      </c>
      <c r="G1607" s="194">
        <v>396.8</v>
      </c>
      <c r="H1607" s="194">
        <v>34.450000000000003</v>
      </c>
      <c r="I1607" s="194">
        <v>34.799999999999997</v>
      </c>
      <c r="J1607" s="194">
        <v>104.2</v>
      </c>
      <c r="K1607" s="194">
        <v>27</v>
      </c>
      <c r="L1607" s="194">
        <v>26.3</v>
      </c>
      <c r="M1607" s="194"/>
      <c r="N1607" s="194">
        <v>30.5</v>
      </c>
      <c r="O1607" s="194">
        <v>25.95</v>
      </c>
    </row>
    <row r="1608" spans="1:15">
      <c r="A1608" s="229">
        <v>0.46228009259261099</v>
      </c>
      <c r="B1608" s="194">
        <v>5110</v>
      </c>
      <c r="C1608" s="194">
        <v>39.49</v>
      </c>
      <c r="D1608" s="194">
        <v>27.34</v>
      </c>
      <c r="E1608" s="194">
        <v>34.479999999999997</v>
      </c>
      <c r="F1608" s="194">
        <v>37.81</v>
      </c>
      <c r="G1608" s="194">
        <v>397.4</v>
      </c>
      <c r="H1608" s="194">
        <v>34.44</v>
      </c>
      <c r="I1608" s="194">
        <v>34.75</v>
      </c>
      <c r="J1608" s="194">
        <v>106.35</v>
      </c>
      <c r="K1608" s="194">
        <v>27</v>
      </c>
      <c r="L1608" s="194">
        <v>26.3</v>
      </c>
      <c r="M1608" s="194"/>
      <c r="N1608" s="194">
        <v>30.75</v>
      </c>
      <c r="O1608" s="194">
        <v>26.1</v>
      </c>
    </row>
    <row r="1609" spans="1:15">
      <c r="A1609" s="229">
        <v>0.46239583333335199</v>
      </c>
      <c r="B1609" s="194">
        <v>5120</v>
      </c>
      <c r="C1609" s="194">
        <v>39.56</v>
      </c>
      <c r="D1609" s="194">
        <v>27.19</v>
      </c>
      <c r="E1609" s="194">
        <v>34.479999999999997</v>
      </c>
      <c r="F1609" s="194">
        <v>37.79</v>
      </c>
      <c r="G1609" s="194">
        <v>397.6</v>
      </c>
      <c r="H1609" s="194">
        <v>34.39</v>
      </c>
      <c r="I1609" s="194">
        <v>34.76</v>
      </c>
      <c r="J1609" s="194">
        <v>104.25</v>
      </c>
      <c r="K1609" s="194">
        <v>27.05</v>
      </c>
      <c r="L1609" s="194">
        <v>26.3</v>
      </c>
      <c r="M1609" s="194"/>
      <c r="N1609" s="194">
        <v>30.2</v>
      </c>
      <c r="O1609" s="194">
        <v>26.1</v>
      </c>
    </row>
    <row r="1610" spans="1:15">
      <c r="A1610" s="229">
        <v>0.46251157407409299</v>
      </c>
      <c r="B1610" s="194">
        <v>5130</v>
      </c>
      <c r="C1610" s="194">
        <v>39.56</v>
      </c>
      <c r="D1610" s="194">
        <v>27.48</v>
      </c>
      <c r="E1610" s="194">
        <v>34.450000000000003</v>
      </c>
      <c r="F1610" s="194">
        <v>38.25</v>
      </c>
      <c r="G1610" s="194">
        <v>396.2</v>
      </c>
      <c r="H1610" s="194">
        <v>34.47</v>
      </c>
      <c r="I1610" s="194">
        <v>34.78</v>
      </c>
      <c r="J1610" s="194">
        <v>103.95</v>
      </c>
      <c r="K1610" s="194">
        <v>27.05</v>
      </c>
      <c r="L1610" s="194">
        <v>26.3</v>
      </c>
      <c r="M1610" s="194"/>
      <c r="N1610" s="194">
        <v>30.75</v>
      </c>
      <c r="O1610" s="194">
        <v>26.25</v>
      </c>
    </row>
    <row r="1611" spans="1:15">
      <c r="A1611" s="229">
        <v>0.46262731481483399</v>
      </c>
      <c r="B1611" s="194">
        <v>5140</v>
      </c>
      <c r="C1611" s="194">
        <v>39.51</v>
      </c>
      <c r="D1611" s="194">
        <v>27.6</v>
      </c>
      <c r="E1611" s="194">
        <v>34.43</v>
      </c>
      <c r="F1611" s="194">
        <v>38.200000000000003</v>
      </c>
      <c r="G1611" s="194">
        <v>396.6</v>
      </c>
      <c r="H1611" s="194">
        <v>34.46</v>
      </c>
      <c r="I1611" s="194">
        <v>34.79</v>
      </c>
      <c r="J1611" s="194">
        <v>103.25</v>
      </c>
      <c r="K1611" s="194">
        <v>27.05</v>
      </c>
      <c r="L1611" s="194">
        <v>26.3</v>
      </c>
      <c r="M1611" s="194"/>
      <c r="N1611" s="194">
        <v>30.9</v>
      </c>
      <c r="O1611" s="194">
        <v>26.25</v>
      </c>
    </row>
    <row r="1612" spans="1:15">
      <c r="A1612" s="229">
        <v>0.46274305555557399</v>
      </c>
      <c r="B1612" s="194">
        <v>5150</v>
      </c>
      <c r="C1612" s="194">
        <v>39.549999999999997</v>
      </c>
      <c r="D1612" s="194">
        <v>27.47</v>
      </c>
      <c r="E1612" s="194">
        <v>34.44</v>
      </c>
      <c r="F1612" s="194">
        <v>38.14</v>
      </c>
      <c r="G1612" s="194">
        <v>397.9</v>
      </c>
      <c r="H1612" s="194">
        <v>34.450000000000003</v>
      </c>
      <c r="I1612" s="194">
        <v>34.78</v>
      </c>
      <c r="J1612" s="194">
        <v>105.15</v>
      </c>
      <c r="K1612" s="194">
        <v>27.05</v>
      </c>
      <c r="L1612" s="194">
        <v>26.3</v>
      </c>
      <c r="M1612" s="194"/>
      <c r="N1612" s="194">
        <v>30.9</v>
      </c>
      <c r="O1612" s="194">
        <v>26.35</v>
      </c>
    </row>
    <row r="1613" spans="1:15">
      <c r="A1613" s="229">
        <v>0.46285879629631499</v>
      </c>
      <c r="B1613" s="194">
        <v>5160</v>
      </c>
      <c r="C1613" s="194">
        <v>39.57</v>
      </c>
      <c r="D1613" s="194">
        <v>27.41</v>
      </c>
      <c r="E1613" s="194">
        <v>34.450000000000003</v>
      </c>
      <c r="F1613" s="194">
        <v>38.07</v>
      </c>
      <c r="G1613" s="194">
        <v>398.1</v>
      </c>
      <c r="H1613" s="194">
        <v>34.47</v>
      </c>
      <c r="I1613" s="194">
        <v>34.76</v>
      </c>
      <c r="J1613" s="194">
        <v>106.2</v>
      </c>
      <c r="K1613" s="194">
        <v>27.05</v>
      </c>
      <c r="L1613" s="194">
        <v>26.3</v>
      </c>
      <c r="M1613" s="194"/>
      <c r="N1613" s="194">
        <v>30.75</v>
      </c>
      <c r="O1613" s="194">
        <v>26.4</v>
      </c>
    </row>
    <row r="1614" spans="1:15">
      <c r="A1614" s="229">
        <v>0.46297453703705599</v>
      </c>
      <c r="B1614" s="194">
        <v>5170</v>
      </c>
      <c r="C1614" s="194">
        <v>39.61</v>
      </c>
      <c r="D1614" s="194">
        <v>27.48</v>
      </c>
      <c r="E1614" s="194">
        <v>34.44</v>
      </c>
      <c r="F1614" s="194">
        <v>38.659999999999997</v>
      </c>
      <c r="G1614" s="194">
        <v>398</v>
      </c>
      <c r="H1614" s="194">
        <v>34.54</v>
      </c>
      <c r="I1614" s="194">
        <v>34.75</v>
      </c>
      <c r="J1614" s="194">
        <v>105.8</v>
      </c>
      <c r="K1614" s="194">
        <v>27.2</v>
      </c>
      <c r="L1614" s="194">
        <v>26.3</v>
      </c>
      <c r="M1614" s="194"/>
      <c r="N1614" s="194">
        <v>30.75</v>
      </c>
      <c r="O1614" s="194">
        <v>26.35</v>
      </c>
    </row>
    <row r="1615" spans="1:15">
      <c r="A1615" s="229">
        <v>0.46309027777779699</v>
      </c>
      <c r="B1615" s="194">
        <v>5180</v>
      </c>
      <c r="C1615" s="194">
        <v>39.6</v>
      </c>
      <c r="D1615" s="194">
        <v>27.46</v>
      </c>
      <c r="E1615" s="194">
        <v>34.44</v>
      </c>
      <c r="F1615" s="194">
        <v>39.08</v>
      </c>
      <c r="G1615" s="194">
        <v>397.6</v>
      </c>
      <c r="H1615" s="194">
        <v>34.6</v>
      </c>
      <c r="I1615" s="194">
        <v>34.74</v>
      </c>
      <c r="J1615" s="194">
        <v>106.2</v>
      </c>
      <c r="K1615" s="194">
        <v>27.35</v>
      </c>
      <c r="L1615" s="194">
        <v>26.35</v>
      </c>
      <c r="M1615" s="194"/>
      <c r="N1615" s="194">
        <v>30.6</v>
      </c>
      <c r="O1615" s="194">
        <v>26.4</v>
      </c>
    </row>
    <row r="1616" spans="1:15">
      <c r="A1616" s="229">
        <v>0.46320601851853699</v>
      </c>
      <c r="B1616" s="194">
        <v>5190</v>
      </c>
      <c r="C1616" s="194">
        <v>39.549999999999997</v>
      </c>
      <c r="D1616" s="194">
        <v>27.42</v>
      </c>
      <c r="E1616" s="194">
        <v>34.43</v>
      </c>
      <c r="F1616" s="194">
        <v>39.520000000000003</v>
      </c>
      <c r="G1616" s="194">
        <v>396.9</v>
      </c>
      <c r="H1616" s="194">
        <v>34.65</v>
      </c>
      <c r="I1616" s="194">
        <v>34.76</v>
      </c>
      <c r="J1616" s="194">
        <v>106.05</v>
      </c>
      <c r="K1616" s="194">
        <v>27.45</v>
      </c>
      <c r="L1616" s="194">
        <v>26.35</v>
      </c>
      <c r="M1616" s="194"/>
      <c r="N1616" s="194">
        <v>30.7</v>
      </c>
      <c r="O1616" s="194">
        <v>26.35</v>
      </c>
    </row>
    <row r="1617" spans="1:15">
      <c r="A1617" s="229">
        <v>0.46332175925927799</v>
      </c>
      <c r="B1617" s="194">
        <v>5200</v>
      </c>
      <c r="C1617" s="194">
        <v>39.43</v>
      </c>
      <c r="D1617" s="194">
        <v>27.4</v>
      </c>
      <c r="E1617" s="194">
        <v>34.43</v>
      </c>
      <c r="F1617" s="194">
        <v>39.659999999999997</v>
      </c>
      <c r="G1617" s="194">
        <v>397.5</v>
      </c>
      <c r="H1617" s="194">
        <v>34.72</v>
      </c>
      <c r="I1617" s="194">
        <v>34.770000000000003</v>
      </c>
      <c r="J1617" s="194">
        <v>107.15</v>
      </c>
      <c r="K1617" s="194">
        <v>27.5</v>
      </c>
      <c r="L1617" s="194">
        <v>26.35</v>
      </c>
      <c r="M1617" s="194"/>
      <c r="N1617" s="194">
        <v>30.7</v>
      </c>
      <c r="O1617" s="194">
        <v>26.35</v>
      </c>
    </row>
    <row r="1618" spans="1:15">
      <c r="A1618" s="229">
        <v>0.46343750000001899</v>
      </c>
      <c r="B1618" s="194">
        <v>5210</v>
      </c>
      <c r="C1618" s="194">
        <v>39.46</v>
      </c>
      <c r="D1618" s="194">
        <v>27.4</v>
      </c>
      <c r="E1618" s="194">
        <v>34.409999999999997</v>
      </c>
      <c r="F1618" s="194">
        <v>40.06</v>
      </c>
      <c r="G1618" s="194">
        <v>397.5</v>
      </c>
      <c r="H1618" s="194">
        <v>34.83</v>
      </c>
      <c r="I1618" s="194">
        <v>34.78</v>
      </c>
      <c r="J1618" s="194">
        <v>107.05</v>
      </c>
      <c r="K1618" s="194">
        <v>27.5</v>
      </c>
      <c r="L1618" s="194">
        <v>26.35</v>
      </c>
      <c r="M1618" s="194"/>
      <c r="N1618" s="194">
        <v>30.75</v>
      </c>
      <c r="O1618" s="194">
        <v>26.35</v>
      </c>
    </row>
    <row r="1619" spans="1:15">
      <c r="A1619" s="229">
        <v>0.46355324074075999</v>
      </c>
      <c r="B1619" s="194">
        <v>5220</v>
      </c>
      <c r="C1619" s="194">
        <v>39.51</v>
      </c>
      <c r="D1619" s="194">
        <v>27.31</v>
      </c>
      <c r="E1619" s="194">
        <v>34.409999999999997</v>
      </c>
      <c r="F1619" s="194">
        <v>40.17</v>
      </c>
      <c r="G1619" s="194">
        <v>398.6</v>
      </c>
      <c r="H1619" s="194">
        <v>34.909999999999997</v>
      </c>
      <c r="I1619" s="194">
        <v>34.75</v>
      </c>
      <c r="J1619" s="194">
        <v>107.1</v>
      </c>
      <c r="K1619" s="194">
        <v>27.6</v>
      </c>
      <c r="L1619" s="194">
        <v>26.35</v>
      </c>
      <c r="M1619" s="194"/>
      <c r="N1619" s="194">
        <v>30.8</v>
      </c>
      <c r="O1619" s="194">
        <v>26.45</v>
      </c>
    </row>
    <row r="1620" spans="1:15">
      <c r="A1620" s="229">
        <v>0.46366898148150099</v>
      </c>
      <c r="B1620" s="194">
        <v>5230</v>
      </c>
      <c r="C1620" s="194">
        <v>39.51</v>
      </c>
      <c r="D1620" s="194">
        <v>27.27</v>
      </c>
      <c r="E1620" s="194">
        <v>34.409999999999997</v>
      </c>
      <c r="F1620" s="194">
        <v>40.520000000000003</v>
      </c>
      <c r="G1620" s="194">
        <v>395.3</v>
      </c>
      <c r="H1620" s="194">
        <v>34.979999999999997</v>
      </c>
      <c r="I1620" s="194">
        <v>34.76</v>
      </c>
      <c r="J1620" s="194">
        <v>106.1</v>
      </c>
      <c r="K1620" s="194">
        <v>27.65</v>
      </c>
      <c r="L1620" s="194">
        <v>26.35</v>
      </c>
      <c r="M1620" s="194"/>
      <c r="N1620" s="194">
        <v>30.8</v>
      </c>
      <c r="O1620" s="194">
        <v>26.45</v>
      </c>
    </row>
    <row r="1621" spans="1:15">
      <c r="A1621" s="229">
        <v>0.46378472222224099</v>
      </c>
      <c r="B1621" s="194">
        <v>5240</v>
      </c>
      <c r="C1621" s="194">
        <v>39.450000000000003</v>
      </c>
      <c r="D1621" s="194">
        <v>27.36</v>
      </c>
      <c r="E1621" s="194">
        <v>34.409999999999997</v>
      </c>
      <c r="F1621" s="194">
        <v>40.590000000000003</v>
      </c>
      <c r="G1621" s="194">
        <v>395.4</v>
      </c>
      <c r="H1621" s="194">
        <v>35.06</v>
      </c>
      <c r="I1621" s="194">
        <v>34.74</v>
      </c>
      <c r="J1621" s="194">
        <v>105.7</v>
      </c>
      <c r="K1621" s="194">
        <v>27.7</v>
      </c>
      <c r="L1621" s="194">
        <v>26.35</v>
      </c>
      <c r="M1621" s="194"/>
      <c r="N1621" s="194">
        <v>30.85</v>
      </c>
      <c r="O1621" s="194">
        <v>26.45</v>
      </c>
    </row>
    <row r="1622" spans="1:15">
      <c r="A1622" s="229">
        <v>0.46390046296298199</v>
      </c>
      <c r="B1622" s="194">
        <v>5250</v>
      </c>
      <c r="C1622" s="194">
        <v>39.619999999999997</v>
      </c>
      <c r="D1622" s="194">
        <v>27.31</v>
      </c>
      <c r="E1622" s="194">
        <v>34.409999999999997</v>
      </c>
      <c r="F1622" s="194">
        <v>40.65</v>
      </c>
      <c r="G1622" s="194">
        <v>396.2</v>
      </c>
      <c r="H1622" s="194">
        <v>35.14</v>
      </c>
      <c r="I1622" s="194">
        <v>34.700000000000003</v>
      </c>
      <c r="J1622" s="194">
        <v>105.9</v>
      </c>
      <c r="K1622" s="194">
        <v>27.7</v>
      </c>
      <c r="L1622" s="194">
        <v>26.35</v>
      </c>
      <c r="M1622" s="194"/>
      <c r="N1622" s="194">
        <v>30.95</v>
      </c>
      <c r="O1622" s="194">
        <v>26.45</v>
      </c>
    </row>
    <row r="1623" spans="1:15">
      <c r="A1623" s="229">
        <v>0.46401620370372298</v>
      </c>
      <c r="B1623" s="194">
        <v>5260</v>
      </c>
      <c r="C1623" s="194">
        <v>39.659999999999997</v>
      </c>
      <c r="D1623" s="194">
        <v>27.34</v>
      </c>
      <c r="E1623" s="194">
        <v>34.409999999999997</v>
      </c>
      <c r="F1623" s="194">
        <v>40.78</v>
      </c>
      <c r="G1623" s="194">
        <v>396.4</v>
      </c>
      <c r="H1623" s="194">
        <v>35.24</v>
      </c>
      <c r="I1623" s="194">
        <v>34.71</v>
      </c>
      <c r="J1623" s="194">
        <v>107.05</v>
      </c>
      <c r="K1623" s="194">
        <v>27.7</v>
      </c>
      <c r="L1623" s="194">
        <v>26.35</v>
      </c>
      <c r="M1623" s="194"/>
      <c r="N1623" s="194">
        <v>30.85</v>
      </c>
      <c r="O1623" s="194">
        <v>26.45</v>
      </c>
    </row>
    <row r="1624" spans="1:15">
      <c r="A1624" s="229">
        <v>0.46413194444446398</v>
      </c>
      <c r="B1624" s="194">
        <v>5270</v>
      </c>
      <c r="C1624" s="194">
        <v>39.590000000000003</v>
      </c>
      <c r="D1624" s="194">
        <v>27.31</v>
      </c>
      <c r="E1624" s="194">
        <v>34.43</v>
      </c>
      <c r="F1624" s="194">
        <v>40.840000000000003</v>
      </c>
      <c r="G1624" s="194">
        <v>398.6</v>
      </c>
      <c r="H1624" s="194">
        <v>35.31</v>
      </c>
      <c r="I1624" s="194">
        <v>34.729999999999997</v>
      </c>
      <c r="J1624" s="194">
        <v>106.9</v>
      </c>
      <c r="K1624" s="194">
        <v>27.8</v>
      </c>
      <c r="L1624" s="194">
        <v>26.35</v>
      </c>
      <c r="M1624" s="194"/>
      <c r="N1624" s="194">
        <v>30.8</v>
      </c>
      <c r="O1624" s="194">
        <v>26.45</v>
      </c>
    </row>
    <row r="1625" spans="1:15">
      <c r="A1625" s="229">
        <v>0.46424768518520398</v>
      </c>
      <c r="B1625" s="194">
        <v>5280</v>
      </c>
      <c r="C1625" s="194">
        <v>39.5</v>
      </c>
      <c r="D1625" s="194">
        <v>27.32</v>
      </c>
      <c r="E1625" s="194">
        <v>34.43</v>
      </c>
      <c r="F1625" s="194">
        <v>41</v>
      </c>
      <c r="G1625" s="194">
        <v>399</v>
      </c>
      <c r="H1625" s="194">
        <v>35.35</v>
      </c>
      <c r="I1625" s="194">
        <v>34.74</v>
      </c>
      <c r="J1625" s="194">
        <v>107.25</v>
      </c>
      <c r="K1625" s="194">
        <v>27.85</v>
      </c>
      <c r="L1625" s="194">
        <v>26.35</v>
      </c>
      <c r="M1625" s="194"/>
      <c r="N1625" s="194">
        <v>30.75</v>
      </c>
      <c r="O1625" s="194">
        <v>26.45</v>
      </c>
    </row>
    <row r="1626" spans="1:15">
      <c r="A1626" s="229">
        <v>0.46436342592594498</v>
      </c>
      <c r="B1626" s="194">
        <v>5290</v>
      </c>
      <c r="C1626" s="194">
        <v>39.6</v>
      </c>
      <c r="D1626" s="194">
        <v>27.35</v>
      </c>
      <c r="E1626" s="194">
        <v>34.42</v>
      </c>
      <c r="F1626" s="194">
        <v>41.17</v>
      </c>
      <c r="G1626" s="194">
        <v>396.8</v>
      </c>
      <c r="H1626" s="194">
        <v>35.39</v>
      </c>
      <c r="I1626" s="194">
        <v>34.729999999999997</v>
      </c>
      <c r="J1626" s="194">
        <v>107.35</v>
      </c>
      <c r="K1626" s="194">
        <v>27.8</v>
      </c>
      <c r="L1626" s="194">
        <v>26.35</v>
      </c>
      <c r="M1626" s="194"/>
      <c r="N1626" s="194">
        <v>30.85</v>
      </c>
      <c r="O1626" s="194">
        <v>26.5</v>
      </c>
    </row>
    <row r="1627" spans="1:15">
      <c r="A1627" s="229">
        <v>0.46447916666668598</v>
      </c>
      <c r="B1627" s="194">
        <v>5300</v>
      </c>
      <c r="C1627" s="194">
        <v>39.71</v>
      </c>
      <c r="D1627" s="194">
        <v>27.28</v>
      </c>
      <c r="E1627" s="194">
        <v>34.4</v>
      </c>
      <c r="F1627" s="194">
        <v>41.36</v>
      </c>
      <c r="G1627" s="194">
        <v>397.6</v>
      </c>
      <c r="H1627" s="194">
        <v>35.43</v>
      </c>
      <c r="I1627" s="194">
        <v>34.74</v>
      </c>
      <c r="J1627" s="194">
        <v>108.4</v>
      </c>
      <c r="K1627" s="194">
        <v>27.8</v>
      </c>
      <c r="L1627" s="194">
        <v>26.35</v>
      </c>
      <c r="M1627" s="194"/>
      <c r="N1627" s="194">
        <v>30.8</v>
      </c>
      <c r="O1627" s="194">
        <v>26.45</v>
      </c>
    </row>
    <row r="1628" spans="1:15">
      <c r="A1628" s="229">
        <v>0.46459490740742698</v>
      </c>
      <c r="B1628" s="194">
        <v>5310</v>
      </c>
      <c r="C1628" s="194">
        <v>39.68</v>
      </c>
      <c r="D1628" s="194">
        <v>27.3</v>
      </c>
      <c r="E1628" s="194">
        <v>34.4</v>
      </c>
      <c r="F1628" s="194">
        <v>41.51</v>
      </c>
      <c r="G1628" s="194">
        <v>396.9</v>
      </c>
      <c r="H1628" s="194">
        <v>35.49</v>
      </c>
      <c r="I1628" s="194">
        <v>34.74</v>
      </c>
      <c r="J1628" s="194">
        <v>107.85</v>
      </c>
      <c r="K1628" s="194">
        <v>27.8</v>
      </c>
      <c r="L1628" s="194">
        <v>26.4</v>
      </c>
      <c r="M1628" s="194"/>
      <c r="N1628" s="194">
        <v>30.8</v>
      </c>
      <c r="O1628" s="194">
        <v>26.5</v>
      </c>
    </row>
    <row r="1629" spans="1:15">
      <c r="A1629" s="229">
        <v>0.46471064814816798</v>
      </c>
      <c r="B1629" s="194">
        <v>5320</v>
      </c>
      <c r="C1629" s="194">
        <v>39.61</v>
      </c>
      <c r="D1629" s="194">
        <v>27.32</v>
      </c>
      <c r="E1629" s="194">
        <v>34.42</v>
      </c>
      <c r="F1629" s="194">
        <v>41.5</v>
      </c>
      <c r="G1629" s="194">
        <v>396.3</v>
      </c>
      <c r="H1629" s="194">
        <v>35.57</v>
      </c>
      <c r="I1629" s="194">
        <v>34.729999999999997</v>
      </c>
      <c r="J1629" s="194">
        <v>107.65</v>
      </c>
      <c r="K1629" s="194">
        <v>27.85</v>
      </c>
      <c r="L1629" s="194">
        <v>26.4</v>
      </c>
      <c r="M1629" s="194"/>
      <c r="N1629" s="194">
        <v>30.8</v>
      </c>
      <c r="O1629" s="194">
        <v>26.5</v>
      </c>
    </row>
    <row r="1630" spans="1:15">
      <c r="A1630" s="229">
        <v>0.46482638888890798</v>
      </c>
      <c r="B1630" s="194">
        <v>5330</v>
      </c>
      <c r="C1630" s="194">
        <v>39.590000000000003</v>
      </c>
      <c r="D1630" s="194">
        <v>27.18</v>
      </c>
      <c r="E1630" s="194">
        <v>34.4</v>
      </c>
      <c r="F1630" s="194">
        <v>41.46</v>
      </c>
      <c r="G1630" s="194">
        <v>395.9</v>
      </c>
      <c r="H1630" s="194">
        <v>35.590000000000003</v>
      </c>
      <c r="I1630" s="194">
        <v>34.72</v>
      </c>
      <c r="J1630" s="194">
        <v>108.3</v>
      </c>
      <c r="K1630" s="194">
        <v>27.85</v>
      </c>
      <c r="L1630" s="194">
        <v>26.4</v>
      </c>
      <c r="M1630" s="194"/>
      <c r="N1630" s="194">
        <v>30.85</v>
      </c>
      <c r="O1630" s="194">
        <v>26.5</v>
      </c>
    </row>
    <row r="1631" spans="1:15">
      <c r="A1631" s="229">
        <v>0.46494212962964898</v>
      </c>
      <c r="B1631" s="194">
        <v>5340</v>
      </c>
      <c r="C1631" s="194">
        <v>39.770000000000003</v>
      </c>
      <c r="D1631" s="194">
        <v>27.19</v>
      </c>
      <c r="E1631" s="194">
        <v>34.409999999999997</v>
      </c>
      <c r="F1631" s="194">
        <v>41.51</v>
      </c>
      <c r="G1631" s="194">
        <v>397.3</v>
      </c>
      <c r="H1631" s="194">
        <v>35.61</v>
      </c>
      <c r="I1631" s="194">
        <v>34.72</v>
      </c>
      <c r="J1631" s="194">
        <v>107.9</v>
      </c>
      <c r="K1631" s="194">
        <v>27.85</v>
      </c>
      <c r="L1631" s="194">
        <v>26.4</v>
      </c>
      <c r="M1631" s="194"/>
      <c r="N1631" s="194">
        <v>30.85</v>
      </c>
      <c r="O1631" s="194">
        <v>26.5</v>
      </c>
    </row>
    <row r="1632" spans="1:15">
      <c r="A1632" s="229">
        <v>0.46505787037038998</v>
      </c>
      <c r="B1632" s="194">
        <v>5350</v>
      </c>
      <c r="C1632" s="194">
        <v>39.61</v>
      </c>
      <c r="D1632" s="194">
        <v>27.15</v>
      </c>
      <c r="E1632" s="194">
        <v>34.409999999999997</v>
      </c>
      <c r="F1632" s="194">
        <v>41.63</v>
      </c>
      <c r="G1632" s="194">
        <v>396.8</v>
      </c>
      <c r="H1632" s="194">
        <v>35.659999999999997</v>
      </c>
      <c r="I1632" s="194">
        <v>34.72</v>
      </c>
      <c r="J1632" s="194">
        <v>108.35</v>
      </c>
      <c r="K1632" s="194">
        <v>27.85</v>
      </c>
      <c r="L1632" s="194">
        <v>26.4</v>
      </c>
      <c r="M1632" s="194"/>
      <c r="N1632" s="194">
        <v>30.9</v>
      </c>
      <c r="O1632" s="194">
        <v>26.5</v>
      </c>
    </row>
    <row r="1633" spans="1:15">
      <c r="A1633" s="229">
        <v>0.46517361111113098</v>
      </c>
      <c r="B1633" s="194">
        <v>5360</v>
      </c>
      <c r="C1633" s="194">
        <v>39.479999999999997</v>
      </c>
      <c r="D1633" s="194">
        <v>27.08</v>
      </c>
      <c r="E1633" s="194">
        <v>34.409999999999997</v>
      </c>
      <c r="F1633" s="194">
        <v>41.73</v>
      </c>
      <c r="G1633" s="194">
        <v>397.1</v>
      </c>
      <c r="H1633" s="194">
        <v>35.71</v>
      </c>
      <c r="I1633" s="194">
        <v>34.72</v>
      </c>
      <c r="J1633" s="194">
        <v>107.9</v>
      </c>
      <c r="K1633" s="194">
        <v>27.9</v>
      </c>
      <c r="L1633" s="194">
        <v>26.4</v>
      </c>
      <c r="M1633" s="194"/>
      <c r="N1633" s="194">
        <v>30.85</v>
      </c>
      <c r="O1633" s="194">
        <v>26.5</v>
      </c>
    </row>
    <row r="1634" spans="1:15">
      <c r="A1634" s="229">
        <v>0.46528935185187098</v>
      </c>
      <c r="B1634" s="194">
        <v>5370</v>
      </c>
      <c r="C1634" s="194">
        <v>39.56</v>
      </c>
      <c r="D1634" s="194">
        <v>27.19</v>
      </c>
      <c r="E1634" s="194">
        <v>34.4</v>
      </c>
      <c r="F1634" s="194">
        <v>41.75</v>
      </c>
      <c r="G1634" s="194">
        <v>396.9</v>
      </c>
      <c r="H1634" s="194">
        <v>35.78</v>
      </c>
      <c r="I1634" s="194">
        <v>34.74</v>
      </c>
      <c r="J1634" s="194">
        <v>106.4</v>
      </c>
      <c r="K1634" s="194">
        <v>27.95</v>
      </c>
      <c r="L1634" s="194">
        <v>26.4</v>
      </c>
      <c r="M1634" s="194"/>
      <c r="N1634" s="194">
        <v>30.8</v>
      </c>
      <c r="O1634" s="194">
        <v>26.5</v>
      </c>
    </row>
    <row r="1635" spans="1:15">
      <c r="A1635" s="229">
        <v>0.46540509259261198</v>
      </c>
      <c r="B1635" s="194">
        <v>5380</v>
      </c>
      <c r="C1635" s="194">
        <v>39.549999999999997</v>
      </c>
      <c r="D1635" s="194">
        <v>27.2</v>
      </c>
      <c r="E1635" s="194">
        <v>34.409999999999997</v>
      </c>
      <c r="F1635" s="194">
        <v>41.79</v>
      </c>
      <c r="G1635" s="194">
        <v>396.8</v>
      </c>
      <c r="H1635" s="194">
        <v>35.83</v>
      </c>
      <c r="I1635" s="194">
        <v>34.729999999999997</v>
      </c>
      <c r="J1635" s="194">
        <v>106.65</v>
      </c>
      <c r="K1635" s="194">
        <v>27.95</v>
      </c>
      <c r="L1635" s="194">
        <v>26.4</v>
      </c>
      <c r="M1635" s="194"/>
      <c r="N1635" s="194">
        <v>30.85</v>
      </c>
      <c r="O1635" s="194">
        <v>26.65</v>
      </c>
    </row>
    <row r="1636" spans="1:15">
      <c r="A1636" s="229">
        <v>0.46552083333335298</v>
      </c>
      <c r="B1636" s="194">
        <v>5390</v>
      </c>
      <c r="C1636" s="194">
        <v>39.56</v>
      </c>
      <c r="D1636" s="194">
        <v>27.21</v>
      </c>
      <c r="E1636" s="194">
        <v>34.4</v>
      </c>
      <c r="F1636" s="194">
        <v>41.77</v>
      </c>
      <c r="G1636" s="194">
        <v>397</v>
      </c>
      <c r="H1636" s="194">
        <v>35.840000000000003</v>
      </c>
      <c r="I1636" s="194">
        <v>34.700000000000003</v>
      </c>
      <c r="J1636" s="194">
        <v>107</v>
      </c>
      <c r="K1636" s="194">
        <v>27.9</v>
      </c>
      <c r="L1636" s="194">
        <v>26.4</v>
      </c>
      <c r="M1636" s="194"/>
      <c r="N1636" s="194">
        <v>30.85</v>
      </c>
      <c r="O1636" s="194">
        <v>26.55</v>
      </c>
    </row>
    <row r="1637" spans="1:15">
      <c r="A1637" s="229">
        <v>0.46563657407409398</v>
      </c>
      <c r="B1637" s="194">
        <v>5400</v>
      </c>
      <c r="C1637" s="194">
        <v>39.630000000000003</v>
      </c>
      <c r="D1637" s="194">
        <v>27.18</v>
      </c>
      <c r="E1637" s="194">
        <v>34.4</v>
      </c>
      <c r="F1637" s="194">
        <v>41.78</v>
      </c>
      <c r="G1637" s="194">
        <v>396.8</v>
      </c>
      <c r="H1637" s="194">
        <v>35.89</v>
      </c>
      <c r="I1637" s="194">
        <v>34.67</v>
      </c>
      <c r="J1637" s="194">
        <v>106.2</v>
      </c>
      <c r="K1637" s="194">
        <v>27.9</v>
      </c>
      <c r="L1637" s="194">
        <v>26.4</v>
      </c>
      <c r="M1637" s="194"/>
      <c r="N1637" s="194">
        <v>30.8</v>
      </c>
      <c r="O1637" s="194">
        <v>26.5</v>
      </c>
    </row>
    <row r="1638" spans="1:15">
      <c r="A1638" s="229">
        <v>0.46575231481483498</v>
      </c>
      <c r="B1638" s="194">
        <v>5410</v>
      </c>
      <c r="C1638" s="194">
        <v>39.64</v>
      </c>
      <c r="D1638" s="194">
        <v>27.19</v>
      </c>
      <c r="E1638" s="194">
        <v>34.39</v>
      </c>
      <c r="F1638" s="194">
        <v>41.97</v>
      </c>
      <c r="G1638" s="194">
        <v>397.5</v>
      </c>
      <c r="H1638" s="194">
        <v>35.89</v>
      </c>
      <c r="I1638" s="194">
        <v>34.68</v>
      </c>
      <c r="J1638" s="194">
        <v>105.95</v>
      </c>
      <c r="K1638" s="194">
        <v>27.95</v>
      </c>
      <c r="L1638" s="194">
        <v>26.4</v>
      </c>
      <c r="M1638" s="194"/>
      <c r="N1638" s="194">
        <v>30.95</v>
      </c>
      <c r="O1638" s="194">
        <v>26.6</v>
      </c>
    </row>
    <row r="1639" spans="1:15">
      <c r="A1639" s="229">
        <v>0.46586805555557498</v>
      </c>
      <c r="B1639" s="194">
        <v>5420</v>
      </c>
      <c r="C1639" s="194">
        <v>39.54</v>
      </c>
      <c r="D1639" s="194">
        <v>27.29</v>
      </c>
      <c r="E1639" s="194">
        <v>34.380000000000003</v>
      </c>
      <c r="F1639" s="194">
        <v>41.98</v>
      </c>
      <c r="G1639" s="194">
        <v>398.6</v>
      </c>
      <c r="H1639" s="194">
        <v>35.9</v>
      </c>
      <c r="I1639" s="194">
        <v>34.68</v>
      </c>
      <c r="J1639" s="194">
        <v>107.25</v>
      </c>
      <c r="K1639" s="194">
        <v>27.95</v>
      </c>
      <c r="L1639" s="194">
        <v>26.4</v>
      </c>
      <c r="M1639" s="194"/>
      <c r="N1639" s="194">
        <v>30.8</v>
      </c>
      <c r="O1639" s="194">
        <v>26.55</v>
      </c>
    </row>
    <row r="1640" spans="1:15">
      <c r="A1640" s="229">
        <v>0.46598379629631598</v>
      </c>
      <c r="B1640" s="194">
        <v>5430</v>
      </c>
      <c r="C1640" s="194">
        <v>39.549999999999997</v>
      </c>
      <c r="D1640" s="194">
        <v>27.26</v>
      </c>
      <c r="E1640" s="194">
        <v>34.369999999999997</v>
      </c>
      <c r="F1640" s="194">
        <v>41.99</v>
      </c>
      <c r="G1640" s="194">
        <v>395.5</v>
      </c>
      <c r="H1640" s="194">
        <v>35.9</v>
      </c>
      <c r="I1640" s="194">
        <v>34.67</v>
      </c>
      <c r="J1640" s="194">
        <v>106.35</v>
      </c>
      <c r="K1640" s="194">
        <v>27.95</v>
      </c>
      <c r="L1640" s="194">
        <v>26.4</v>
      </c>
      <c r="M1640" s="194"/>
      <c r="N1640" s="194">
        <v>30.95</v>
      </c>
      <c r="O1640" s="194">
        <v>26.5</v>
      </c>
    </row>
    <row r="1641" spans="1:15">
      <c r="A1641" s="229">
        <v>0.46609953703705698</v>
      </c>
      <c r="B1641" s="194">
        <v>5440</v>
      </c>
      <c r="C1641" s="194">
        <v>39.56</v>
      </c>
      <c r="D1641" s="194">
        <v>27.27</v>
      </c>
      <c r="E1641" s="194">
        <v>34.369999999999997</v>
      </c>
      <c r="F1641" s="194">
        <v>42.06</v>
      </c>
      <c r="G1641" s="194">
        <v>396.7</v>
      </c>
      <c r="H1641" s="194">
        <v>35.950000000000003</v>
      </c>
      <c r="I1641" s="194">
        <v>34.65</v>
      </c>
      <c r="J1641" s="194">
        <v>106.2</v>
      </c>
      <c r="K1641" s="194">
        <v>28</v>
      </c>
      <c r="L1641" s="194">
        <v>26.4</v>
      </c>
      <c r="M1641" s="194"/>
      <c r="N1641" s="194">
        <v>30.8</v>
      </c>
      <c r="O1641" s="194">
        <v>26.45</v>
      </c>
    </row>
    <row r="1642" spans="1:15">
      <c r="A1642" s="229">
        <v>0.46621527777779798</v>
      </c>
      <c r="B1642" s="194">
        <v>5450</v>
      </c>
      <c r="C1642" s="194">
        <v>39.57</v>
      </c>
      <c r="D1642" s="194">
        <v>27.34</v>
      </c>
      <c r="E1642" s="194">
        <v>34.36</v>
      </c>
      <c r="F1642" s="194">
        <v>42.19</v>
      </c>
      <c r="G1642" s="194">
        <v>395.3</v>
      </c>
      <c r="H1642" s="194">
        <v>35.96</v>
      </c>
      <c r="I1642" s="194">
        <v>34.68</v>
      </c>
      <c r="J1642" s="194">
        <v>106.45</v>
      </c>
      <c r="K1642" s="194">
        <v>28</v>
      </c>
      <c r="L1642" s="194">
        <v>26.4</v>
      </c>
      <c r="M1642" s="194"/>
      <c r="N1642" s="194">
        <v>30.85</v>
      </c>
      <c r="O1642" s="194">
        <v>26.55</v>
      </c>
    </row>
    <row r="1643" spans="1:15">
      <c r="A1643" s="229">
        <v>0.46633101851853798</v>
      </c>
      <c r="B1643" s="194">
        <v>5460</v>
      </c>
      <c r="C1643" s="194">
        <v>39.590000000000003</v>
      </c>
      <c r="D1643" s="194">
        <v>27.2</v>
      </c>
      <c r="E1643" s="194">
        <v>34.35</v>
      </c>
      <c r="F1643" s="194">
        <v>42.16</v>
      </c>
      <c r="G1643" s="194">
        <v>396.7</v>
      </c>
      <c r="H1643" s="194">
        <v>36</v>
      </c>
      <c r="I1643" s="194">
        <v>34.68</v>
      </c>
      <c r="J1643" s="194">
        <v>106.35</v>
      </c>
      <c r="K1643" s="194">
        <v>28</v>
      </c>
      <c r="L1643" s="194">
        <v>26.4</v>
      </c>
      <c r="M1643" s="194"/>
      <c r="N1643" s="194">
        <v>30.9</v>
      </c>
      <c r="O1643" s="194">
        <v>26.5</v>
      </c>
    </row>
    <row r="1644" spans="1:15">
      <c r="A1644" s="229">
        <v>0.46644675925927898</v>
      </c>
      <c r="B1644" s="194">
        <v>5470</v>
      </c>
      <c r="C1644" s="194">
        <v>39.549999999999997</v>
      </c>
      <c r="D1644" s="194">
        <v>27.24</v>
      </c>
      <c r="E1644" s="194">
        <v>34.35</v>
      </c>
      <c r="F1644" s="194">
        <v>42.16</v>
      </c>
      <c r="G1644" s="194">
        <v>398.8</v>
      </c>
      <c r="H1644" s="194">
        <v>36.14</v>
      </c>
      <c r="I1644" s="194">
        <v>34.700000000000003</v>
      </c>
      <c r="J1644" s="194">
        <v>106.95</v>
      </c>
      <c r="K1644" s="194">
        <v>28</v>
      </c>
      <c r="L1644" s="194">
        <v>26.4</v>
      </c>
      <c r="M1644" s="194"/>
      <c r="N1644" s="194">
        <v>30.95</v>
      </c>
      <c r="O1644" s="194">
        <v>26.55</v>
      </c>
    </row>
    <row r="1645" spans="1:15">
      <c r="A1645" s="229">
        <v>0.46656250000001998</v>
      </c>
      <c r="B1645" s="194">
        <v>5480</v>
      </c>
      <c r="C1645" s="194">
        <v>39.5</v>
      </c>
      <c r="D1645" s="194">
        <v>27.14</v>
      </c>
      <c r="E1645" s="194">
        <v>34.36</v>
      </c>
      <c r="F1645" s="194">
        <v>41.97</v>
      </c>
      <c r="G1645" s="194">
        <v>398.7</v>
      </c>
      <c r="H1645" s="194">
        <v>36.21</v>
      </c>
      <c r="I1645" s="194">
        <v>34.72</v>
      </c>
      <c r="J1645" s="194">
        <v>107</v>
      </c>
      <c r="K1645" s="194">
        <v>28.05</v>
      </c>
      <c r="L1645" s="194">
        <v>26.4</v>
      </c>
      <c r="M1645" s="194"/>
      <c r="N1645" s="194">
        <v>30.8</v>
      </c>
      <c r="O1645" s="194">
        <v>26.6</v>
      </c>
    </row>
    <row r="1646" spans="1:15">
      <c r="A1646" s="229">
        <v>0.46667824074076097</v>
      </c>
      <c r="B1646" s="194">
        <v>5490</v>
      </c>
      <c r="C1646" s="194">
        <v>39.479999999999997</v>
      </c>
      <c r="D1646" s="194">
        <v>27.24</v>
      </c>
      <c r="E1646" s="194">
        <v>34.32</v>
      </c>
      <c r="F1646" s="194">
        <v>42</v>
      </c>
      <c r="G1646" s="194">
        <v>397.1</v>
      </c>
      <c r="H1646" s="194">
        <v>35.96</v>
      </c>
      <c r="I1646" s="194">
        <v>34.69</v>
      </c>
      <c r="J1646" s="194">
        <v>107.15</v>
      </c>
      <c r="K1646" s="194">
        <v>28</v>
      </c>
      <c r="L1646" s="194">
        <v>26.4</v>
      </c>
      <c r="M1646" s="194"/>
      <c r="N1646" s="194">
        <v>30.75</v>
      </c>
      <c r="O1646" s="194">
        <v>26.4</v>
      </c>
    </row>
    <row r="1647" spans="1:15">
      <c r="A1647" s="229">
        <v>0.46679398148150197</v>
      </c>
      <c r="B1647" s="194">
        <v>5500</v>
      </c>
      <c r="C1647" s="194">
        <v>39.630000000000003</v>
      </c>
      <c r="D1647" s="194">
        <v>27.11</v>
      </c>
      <c r="E1647" s="194">
        <v>34.340000000000003</v>
      </c>
      <c r="F1647" s="194">
        <v>41.89</v>
      </c>
      <c r="G1647" s="194">
        <v>397.4</v>
      </c>
      <c r="H1647" s="194">
        <v>35.96</v>
      </c>
      <c r="I1647" s="194">
        <v>34.659999999999997</v>
      </c>
      <c r="J1647" s="194">
        <v>107.8</v>
      </c>
      <c r="K1647" s="194">
        <v>27.95</v>
      </c>
      <c r="L1647" s="194">
        <v>26.4</v>
      </c>
      <c r="M1647" s="194"/>
      <c r="N1647" s="194">
        <v>30.75</v>
      </c>
      <c r="O1647" s="194">
        <v>26.4</v>
      </c>
    </row>
    <row r="1648" spans="1:15">
      <c r="A1648" s="229">
        <v>0.46690972222224197</v>
      </c>
      <c r="B1648" s="194">
        <v>5510</v>
      </c>
      <c r="C1648" s="194">
        <v>39.53</v>
      </c>
      <c r="D1648" s="194">
        <v>27.16</v>
      </c>
      <c r="E1648" s="194">
        <v>34.35</v>
      </c>
      <c r="F1648" s="194">
        <v>42.01</v>
      </c>
      <c r="G1648" s="194">
        <v>399.8</v>
      </c>
      <c r="H1648" s="194">
        <v>35.950000000000003</v>
      </c>
      <c r="I1648" s="194">
        <v>34.69</v>
      </c>
      <c r="J1648" s="194">
        <v>107</v>
      </c>
      <c r="K1648" s="194">
        <v>27.95</v>
      </c>
      <c r="L1648" s="194">
        <v>26.4</v>
      </c>
      <c r="M1648" s="194"/>
      <c r="N1648" s="194">
        <v>30.7</v>
      </c>
      <c r="O1648" s="194">
        <v>26.3</v>
      </c>
    </row>
    <row r="1649" spans="1:15">
      <c r="A1649" s="229">
        <v>0.46702546296298297</v>
      </c>
      <c r="B1649" s="194">
        <v>5520</v>
      </c>
      <c r="C1649" s="194">
        <v>39.56</v>
      </c>
      <c r="D1649" s="194">
        <v>27.16</v>
      </c>
      <c r="E1649" s="194">
        <v>34.369999999999997</v>
      </c>
      <c r="F1649" s="194">
        <v>41.99</v>
      </c>
      <c r="G1649" s="194">
        <v>398.3</v>
      </c>
      <c r="H1649" s="194">
        <v>35.909999999999997</v>
      </c>
      <c r="I1649" s="194">
        <v>34.69</v>
      </c>
      <c r="J1649" s="194">
        <v>108.2</v>
      </c>
      <c r="K1649" s="194">
        <v>27.9</v>
      </c>
      <c r="L1649" s="194">
        <v>26.4</v>
      </c>
      <c r="M1649" s="194"/>
      <c r="N1649" s="194">
        <v>30.85</v>
      </c>
      <c r="O1649" s="194">
        <v>26.3</v>
      </c>
    </row>
    <row r="1650" spans="1:15">
      <c r="A1650" s="229">
        <v>0.46714120370372397</v>
      </c>
      <c r="B1650" s="194">
        <v>5530</v>
      </c>
      <c r="C1650" s="194">
        <v>39.6</v>
      </c>
      <c r="D1650" s="194">
        <v>27.31</v>
      </c>
      <c r="E1650" s="194">
        <v>34.35</v>
      </c>
      <c r="F1650" s="194">
        <v>42.04</v>
      </c>
      <c r="G1650" s="194">
        <v>398.5</v>
      </c>
      <c r="H1650" s="194">
        <v>35.81</v>
      </c>
      <c r="I1650" s="194">
        <v>34.71</v>
      </c>
      <c r="J1650" s="194">
        <v>106.45</v>
      </c>
      <c r="K1650" s="194">
        <v>27.75</v>
      </c>
      <c r="L1650" s="194">
        <v>26.4</v>
      </c>
      <c r="M1650" s="194"/>
      <c r="N1650" s="194">
        <v>30.85</v>
      </c>
      <c r="O1650" s="194">
        <v>26.3</v>
      </c>
    </row>
    <row r="1651" spans="1:15">
      <c r="A1651" s="229">
        <v>0.46725694444446503</v>
      </c>
      <c r="B1651" s="194">
        <v>5540</v>
      </c>
      <c r="C1651" s="194">
        <v>39.46</v>
      </c>
      <c r="D1651" s="194">
        <v>27.33</v>
      </c>
      <c r="E1651" s="194">
        <v>34.369999999999997</v>
      </c>
      <c r="F1651" s="194">
        <v>41.44</v>
      </c>
      <c r="G1651" s="194">
        <v>397.3</v>
      </c>
      <c r="H1651" s="194">
        <v>35.78</v>
      </c>
      <c r="I1651" s="194">
        <v>34.71</v>
      </c>
      <c r="J1651" s="194">
        <v>105.85</v>
      </c>
      <c r="K1651" s="194">
        <v>27.7</v>
      </c>
      <c r="L1651" s="194">
        <v>26.45</v>
      </c>
      <c r="M1651" s="194"/>
      <c r="N1651" s="194">
        <v>30.8</v>
      </c>
      <c r="O1651" s="194">
        <v>26.35</v>
      </c>
    </row>
    <row r="1652" spans="1:15">
      <c r="A1652" s="229">
        <v>0.46737268518520497</v>
      </c>
      <c r="B1652" s="194">
        <v>5550</v>
      </c>
      <c r="C1652" s="194">
        <v>39.590000000000003</v>
      </c>
      <c r="D1652" s="194">
        <v>27.22</v>
      </c>
      <c r="E1652" s="194">
        <v>34.340000000000003</v>
      </c>
      <c r="F1652" s="194">
        <v>40.340000000000003</v>
      </c>
      <c r="G1652" s="194">
        <v>397.9</v>
      </c>
      <c r="H1652" s="194">
        <v>35.549999999999997</v>
      </c>
      <c r="I1652" s="194">
        <v>34.71</v>
      </c>
      <c r="J1652" s="194">
        <v>104.25</v>
      </c>
      <c r="K1652" s="194">
        <v>27.55</v>
      </c>
      <c r="L1652" s="194">
        <v>26.45</v>
      </c>
      <c r="M1652" s="194"/>
      <c r="N1652" s="194">
        <v>30.85</v>
      </c>
      <c r="O1652" s="194">
        <v>26.3</v>
      </c>
    </row>
    <row r="1653" spans="1:15">
      <c r="A1653" s="229">
        <v>0.46748842592594603</v>
      </c>
      <c r="B1653" s="194">
        <v>5560</v>
      </c>
      <c r="C1653" s="194">
        <v>39.33</v>
      </c>
      <c r="D1653" s="194">
        <v>27.17</v>
      </c>
      <c r="E1653" s="194">
        <v>34.340000000000003</v>
      </c>
      <c r="F1653" s="194">
        <v>39.79</v>
      </c>
      <c r="G1653" s="194">
        <v>397.8</v>
      </c>
      <c r="H1653" s="194">
        <v>35.28</v>
      </c>
      <c r="I1653" s="194">
        <v>34.74</v>
      </c>
      <c r="J1653" s="194">
        <v>105.4</v>
      </c>
      <c r="K1653" s="194">
        <v>27.5</v>
      </c>
      <c r="L1653" s="194">
        <v>26.45</v>
      </c>
      <c r="M1653" s="194"/>
      <c r="N1653" s="194">
        <v>30.7</v>
      </c>
      <c r="O1653" s="194">
        <v>26.3</v>
      </c>
    </row>
    <row r="1654" spans="1:15">
      <c r="A1654" s="229">
        <v>0.46760416666668703</v>
      </c>
      <c r="B1654" s="194">
        <v>5570</v>
      </c>
      <c r="C1654" s="194">
        <v>39.369999999999997</v>
      </c>
      <c r="D1654" s="194">
        <v>27.19</v>
      </c>
      <c r="E1654" s="194">
        <v>34.32</v>
      </c>
      <c r="F1654" s="194">
        <v>39.43</v>
      </c>
      <c r="G1654" s="194">
        <v>398.1</v>
      </c>
      <c r="H1654" s="194">
        <v>35.090000000000003</v>
      </c>
      <c r="I1654" s="194">
        <v>34.71</v>
      </c>
      <c r="J1654" s="194">
        <v>105.75</v>
      </c>
      <c r="K1654" s="194">
        <v>27.4</v>
      </c>
      <c r="L1654" s="194">
        <v>26.45</v>
      </c>
      <c r="M1654" s="194"/>
      <c r="N1654" s="194">
        <v>30.8</v>
      </c>
      <c r="O1654" s="194">
        <v>26.25</v>
      </c>
    </row>
    <row r="1655" spans="1:15">
      <c r="A1655" s="229">
        <v>0.46771990740742803</v>
      </c>
      <c r="B1655" s="194">
        <v>5580</v>
      </c>
      <c r="C1655" s="194">
        <v>39.58</v>
      </c>
      <c r="D1655" s="194">
        <v>27.29</v>
      </c>
      <c r="E1655" s="194">
        <v>34.31</v>
      </c>
      <c r="F1655" s="194">
        <v>39.299999999999997</v>
      </c>
      <c r="G1655" s="194">
        <v>398.3</v>
      </c>
      <c r="H1655" s="194">
        <v>35.049999999999997</v>
      </c>
      <c r="I1655" s="194">
        <v>34.700000000000003</v>
      </c>
      <c r="J1655" s="194">
        <v>105.35</v>
      </c>
      <c r="K1655" s="194">
        <v>27.3</v>
      </c>
      <c r="L1655" s="194">
        <v>26.45</v>
      </c>
      <c r="M1655" s="194"/>
      <c r="N1655" s="194">
        <v>30.95</v>
      </c>
      <c r="O1655" s="194">
        <v>26.25</v>
      </c>
    </row>
    <row r="1656" spans="1:15">
      <c r="A1656" s="229">
        <v>0.46783564814816903</v>
      </c>
      <c r="B1656" s="194">
        <v>5590</v>
      </c>
      <c r="C1656" s="194">
        <v>39.53</v>
      </c>
      <c r="D1656" s="194">
        <v>27.31</v>
      </c>
      <c r="E1656" s="194">
        <v>34.299999999999997</v>
      </c>
      <c r="F1656" s="194">
        <v>39.32</v>
      </c>
      <c r="G1656" s="194">
        <v>397.8</v>
      </c>
      <c r="H1656" s="194">
        <v>35.03</v>
      </c>
      <c r="I1656" s="194">
        <v>34.74</v>
      </c>
      <c r="J1656" s="194">
        <v>105.85</v>
      </c>
      <c r="K1656" s="194">
        <v>27.3</v>
      </c>
      <c r="L1656" s="194">
        <v>26.45</v>
      </c>
      <c r="M1656" s="194"/>
      <c r="N1656" s="194">
        <v>30.9</v>
      </c>
      <c r="O1656" s="194">
        <v>26.25</v>
      </c>
    </row>
    <row r="1657" spans="1:15">
      <c r="A1657" s="229">
        <v>0.46795138888890903</v>
      </c>
      <c r="B1657" s="194">
        <v>5600</v>
      </c>
      <c r="C1657" s="194">
        <v>39.71</v>
      </c>
      <c r="D1657" s="194">
        <v>27.23</v>
      </c>
      <c r="E1657" s="194">
        <v>34.299999999999997</v>
      </c>
      <c r="F1657" s="194">
        <v>39.19</v>
      </c>
      <c r="G1657" s="194">
        <v>397.7</v>
      </c>
      <c r="H1657" s="194">
        <v>34.950000000000003</v>
      </c>
      <c r="I1657" s="194">
        <v>34.74</v>
      </c>
      <c r="J1657" s="194">
        <v>105.2</v>
      </c>
      <c r="K1657" s="194">
        <v>27.3</v>
      </c>
      <c r="L1657" s="194">
        <v>26.45</v>
      </c>
      <c r="M1657" s="194"/>
      <c r="N1657" s="194">
        <v>30.8</v>
      </c>
      <c r="O1657" s="194">
        <v>26.25</v>
      </c>
    </row>
    <row r="1658" spans="1:15">
      <c r="A1658" s="229">
        <v>0.46806712962965003</v>
      </c>
      <c r="B1658" s="194">
        <v>5610</v>
      </c>
      <c r="C1658" s="194">
        <v>39.729999999999997</v>
      </c>
      <c r="D1658" s="194">
        <v>27.26</v>
      </c>
      <c r="E1658" s="194">
        <v>34.29</v>
      </c>
      <c r="F1658" s="194">
        <v>39.07</v>
      </c>
      <c r="G1658" s="194">
        <v>398.4</v>
      </c>
      <c r="H1658" s="194">
        <v>34.880000000000003</v>
      </c>
      <c r="I1658" s="194">
        <v>34.700000000000003</v>
      </c>
      <c r="J1658" s="194">
        <v>104.55</v>
      </c>
      <c r="K1658" s="194">
        <v>27.25</v>
      </c>
      <c r="L1658" s="194">
        <v>26.45</v>
      </c>
      <c r="M1658" s="194"/>
      <c r="N1658" s="194">
        <v>30.9</v>
      </c>
      <c r="O1658" s="194">
        <v>26.25</v>
      </c>
    </row>
    <row r="1659" spans="1:15">
      <c r="A1659" s="229">
        <v>0.46818287037039102</v>
      </c>
      <c r="B1659" s="194">
        <v>5620</v>
      </c>
      <c r="C1659" s="194">
        <v>39.4</v>
      </c>
      <c r="D1659" s="194">
        <v>27.36</v>
      </c>
      <c r="E1659" s="194">
        <v>34.29</v>
      </c>
      <c r="F1659" s="194">
        <v>38.799999999999997</v>
      </c>
      <c r="G1659" s="194">
        <v>397.6</v>
      </c>
      <c r="H1659" s="194">
        <v>34.770000000000003</v>
      </c>
      <c r="I1659" s="194">
        <v>34.69</v>
      </c>
      <c r="J1659" s="194">
        <v>104.7</v>
      </c>
      <c r="K1659" s="194">
        <v>27.2</v>
      </c>
      <c r="L1659" s="194">
        <v>26.45</v>
      </c>
      <c r="M1659" s="194"/>
      <c r="N1659" s="194">
        <v>30.95</v>
      </c>
      <c r="O1659" s="194">
        <v>26.2</v>
      </c>
    </row>
    <row r="1660" spans="1:15">
      <c r="A1660" s="229">
        <v>0.46829861111113202</v>
      </c>
      <c r="B1660" s="194">
        <v>5630</v>
      </c>
      <c r="C1660" s="194">
        <v>39.57</v>
      </c>
      <c r="D1660" s="194">
        <v>27.27</v>
      </c>
      <c r="E1660" s="194">
        <v>34.29</v>
      </c>
      <c r="F1660" s="194">
        <v>38.619999999999997</v>
      </c>
      <c r="G1660" s="194">
        <v>398.3</v>
      </c>
      <c r="H1660" s="194">
        <v>34.65</v>
      </c>
      <c r="I1660" s="194">
        <v>34.65</v>
      </c>
      <c r="J1660" s="194">
        <v>104.8</v>
      </c>
      <c r="K1660" s="194">
        <v>27.2</v>
      </c>
      <c r="L1660" s="194">
        <v>26.45</v>
      </c>
      <c r="M1660" s="194"/>
      <c r="N1660" s="194">
        <v>30.95</v>
      </c>
      <c r="O1660" s="194">
        <v>26.25</v>
      </c>
    </row>
    <row r="1661" spans="1:15">
      <c r="A1661" s="229">
        <v>0.46841435185187202</v>
      </c>
      <c r="B1661" s="194">
        <v>5640</v>
      </c>
      <c r="C1661" s="194">
        <v>39.619999999999997</v>
      </c>
      <c r="D1661" s="194">
        <v>27.28</v>
      </c>
      <c r="E1661" s="194">
        <v>34.28</v>
      </c>
      <c r="F1661" s="194">
        <v>38.5</v>
      </c>
      <c r="G1661" s="194">
        <v>398.1</v>
      </c>
      <c r="H1661" s="194">
        <v>34.6</v>
      </c>
      <c r="I1661" s="194">
        <v>34.659999999999997</v>
      </c>
      <c r="J1661" s="194">
        <v>104.9</v>
      </c>
      <c r="K1661" s="194">
        <v>27.15</v>
      </c>
      <c r="L1661" s="194">
        <v>26.45</v>
      </c>
      <c r="M1661" s="194"/>
      <c r="N1661" s="194">
        <v>31.05</v>
      </c>
      <c r="O1661" s="194">
        <v>26.25</v>
      </c>
    </row>
    <row r="1662" spans="1:15">
      <c r="A1662" s="229">
        <v>0.46853009259261302</v>
      </c>
      <c r="B1662" s="194">
        <v>5650</v>
      </c>
      <c r="C1662" s="194">
        <v>39.479999999999997</v>
      </c>
      <c r="D1662" s="194">
        <v>27.25</v>
      </c>
      <c r="E1662" s="194">
        <v>34.270000000000003</v>
      </c>
      <c r="F1662" s="194">
        <v>38.5</v>
      </c>
      <c r="G1662" s="194">
        <v>395.6</v>
      </c>
      <c r="H1662" s="194">
        <v>34.54</v>
      </c>
      <c r="I1662" s="194">
        <v>34.64</v>
      </c>
      <c r="J1662" s="194">
        <v>105.45</v>
      </c>
      <c r="K1662" s="194">
        <v>27.15</v>
      </c>
      <c r="L1662" s="194">
        <v>26.45</v>
      </c>
      <c r="M1662" s="194"/>
      <c r="N1662" s="194">
        <v>30.85</v>
      </c>
      <c r="O1662" s="194">
        <v>26.2</v>
      </c>
    </row>
    <row r="1663" spans="1:15">
      <c r="A1663" s="229">
        <v>0.46864583333335402</v>
      </c>
      <c r="B1663" s="194">
        <v>5660</v>
      </c>
      <c r="C1663" s="194">
        <v>39.39</v>
      </c>
      <c r="D1663" s="194">
        <v>27.19</v>
      </c>
      <c r="E1663" s="194">
        <v>34.31</v>
      </c>
      <c r="F1663" s="194">
        <v>37.700000000000003</v>
      </c>
      <c r="G1663" s="194">
        <v>397.3</v>
      </c>
      <c r="H1663" s="194">
        <v>34.46</v>
      </c>
      <c r="I1663" s="194">
        <v>34.64</v>
      </c>
      <c r="J1663" s="194">
        <v>105.6</v>
      </c>
      <c r="K1663" s="194">
        <v>27.1</v>
      </c>
      <c r="L1663" s="194">
        <v>26.45</v>
      </c>
      <c r="M1663" s="194"/>
      <c r="N1663" s="194">
        <v>30.95</v>
      </c>
      <c r="O1663" s="194">
        <v>26.25</v>
      </c>
    </row>
    <row r="1664" spans="1:15">
      <c r="A1664" s="229">
        <v>0.46876157407409502</v>
      </c>
      <c r="B1664" s="194">
        <v>5670</v>
      </c>
      <c r="C1664" s="194">
        <v>39.42</v>
      </c>
      <c r="D1664" s="194">
        <v>27.21</v>
      </c>
      <c r="E1664" s="194">
        <v>34.29</v>
      </c>
      <c r="F1664" s="194">
        <v>37.61</v>
      </c>
      <c r="G1664" s="194">
        <v>397.4</v>
      </c>
      <c r="H1664" s="194">
        <v>34.4</v>
      </c>
      <c r="I1664" s="194">
        <v>34.64</v>
      </c>
      <c r="J1664" s="194">
        <v>105.65</v>
      </c>
      <c r="K1664" s="194">
        <v>27.1</v>
      </c>
      <c r="L1664" s="194">
        <v>26.45</v>
      </c>
      <c r="M1664" s="194"/>
      <c r="N1664" s="194">
        <v>30.9</v>
      </c>
      <c r="O1664" s="194">
        <v>26.2</v>
      </c>
    </row>
    <row r="1665" spans="1:15">
      <c r="A1665" s="229">
        <v>0.46887731481483602</v>
      </c>
      <c r="B1665" s="194">
        <v>5680</v>
      </c>
      <c r="C1665" s="194">
        <v>39.270000000000003</v>
      </c>
      <c r="D1665" s="194">
        <v>27.2</v>
      </c>
      <c r="E1665" s="194">
        <v>34.29</v>
      </c>
      <c r="F1665" s="194">
        <v>37.450000000000003</v>
      </c>
      <c r="G1665" s="194">
        <v>396.7</v>
      </c>
      <c r="H1665" s="194">
        <v>34.36</v>
      </c>
      <c r="I1665" s="194">
        <v>34.61</v>
      </c>
      <c r="J1665" s="194">
        <v>106.05</v>
      </c>
      <c r="K1665" s="194">
        <v>27.1</v>
      </c>
      <c r="L1665" s="194">
        <v>26.45</v>
      </c>
      <c r="M1665" s="194"/>
      <c r="N1665" s="194">
        <v>30.9</v>
      </c>
      <c r="O1665" s="194">
        <v>26.2</v>
      </c>
    </row>
    <row r="1666" spans="1:15">
      <c r="A1666" s="229">
        <v>0.46899305555557602</v>
      </c>
      <c r="B1666" s="194">
        <v>5690</v>
      </c>
      <c r="C1666" s="194">
        <v>39.53</v>
      </c>
      <c r="D1666" s="194">
        <v>27.23</v>
      </c>
      <c r="E1666" s="194">
        <v>34.28</v>
      </c>
      <c r="F1666" s="194">
        <v>37.630000000000003</v>
      </c>
      <c r="G1666" s="194">
        <v>397.7</v>
      </c>
      <c r="H1666" s="194">
        <v>34.32</v>
      </c>
      <c r="I1666" s="194">
        <v>34.619999999999997</v>
      </c>
      <c r="J1666" s="194">
        <v>104.75</v>
      </c>
      <c r="K1666" s="194">
        <v>27.05</v>
      </c>
      <c r="L1666" s="194">
        <v>26.45</v>
      </c>
      <c r="M1666" s="194"/>
      <c r="N1666" s="194">
        <v>30.75</v>
      </c>
      <c r="O1666" s="194">
        <v>26.2</v>
      </c>
    </row>
    <row r="1667" spans="1:15">
      <c r="A1667" s="229">
        <v>0.46910879629631702</v>
      </c>
      <c r="B1667" s="194">
        <v>5700</v>
      </c>
      <c r="C1667" s="194">
        <v>39.57</v>
      </c>
      <c r="D1667" s="194">
        <v>27.26</v>
      </c>
      <c r="E1667" s="194">
        <v>34.29</v>
      </c>
      <c r="F1667" s="194">
        <v>37.58</v>
      </c>
      <c r="G1667" s="194">
        <v>398.4</v>
      </c>
      <c r="H1667" s="194">
        <v>34.28</v>
      </c>
      <c r="I1667" s="194">
        <v>34.61</v>
      </c>
      <c r="J1667" s="194">
        <v>106.45</v>
      </c>
      <c r="K1667" s="194">
        <v>27.05</v>
      </c>
      <c r="L1667" s="194">
        <v>26.45</v>
      </c>
      <c r="M1667" s="194"/>
      <c r="N1667" s="194">
        <v>30.8</v>
      </c>
      <c r="O1667" s="194">
        <v>26.2</v>
      </c>
    </row>
    <row r="1668" spans="1:15">
      <c r="A1668" s="229">
        <v>0.46922453703705802</v>
      </c>
      <c r="B1668" s="194">
        <v>5710</v>
      </c>
      <c r="C1668" s="194">
        <v>39.380000000000003</v>
      </c>
      <c r="D1668" s="194">
        <v>27.28</v>
      </c>
      <c r="E1668" s="194">
        <v>34.29</v>
      </c>
      <c r="F1668" s="194">
        <v>37.49</v>
      </c>
      <c r="G1668" s="194">
        <v>399.2</v>
      </c>
      <c r="H1668" s="194">
        <v>34.24</v>
      </c>
      <c r="I1668" s="194">
        <v>34.590000000000003</v>
      </c>
      <c r="J1668" s="194">
        <v>104.7</v>
      </c>
      <c r="K1668" s="194">
        <v>27.05</v>
      </c>
      <c r="L1668" s="194">
        <v>26.45</v>
      </c>
      <c r="M1668" s="194"/>
      <c r="N1668" s="194">
        <v>30.85</v>
      </c>
      <c r="O1668" s="194">
        <v>26.2</v>
      </c>
    </row>
    <row r="1669" spans="1:15">
      <c r="A1669" s="229">
        <v>0.46934027777779902</v>
      </c>
      <c r="B1669" s="194">
        <v>5720</v>
      </c>
      <c r="C1669" s="194">
        <v>39.659999999999997</v>
      </c>
      <c r="D1669" s="194">
        <v>27.23</v>
      </c>
      <c r="E1669" s="194">
        <v>34.299999999999997</v>
      </c>
      <c r="F1669" s="194">
        <v>37.39</v>
      </c>
      <c r="G1669" s="194">
        <v>399.1</v>
      </c>
      <c r="H1669" s="194">
        <v>34.18</v>
      </c>
      <c r="I1669" s="194">
        <v>34.590000000000003</v>
      </c>
      <c r="J1669" s="194">
        <v>105.25</v>
      </c>
      <c r="K1669" s="194">
        <v>27</v>
      </c>
      <c r="L1669" s="194">
        <v>26.45</v>
      </c>
      <c r="M1669" s="194"/>
      <c r="N1669" s="194">
        <v>30.9</v>
      </c>
      <c r="O1669" s="194">
        <v>26.2</v>
      </c>
    </row>
    <row r="1670" spans="1:15">
      <c r="A1670" s="229">
        <v>0.46945601851853902</v>
      </c>
      <c r="B1670" s="194">
        <v>5730</v>
      </c>
      <c r="C1670" s="194">
        <v>39.53</v>
      </c>
      <c r="D1670" s="194">
        <v>27.18</v>
      </c>
      <c r="E1670" s="194">
        <v>34.299999999999997</v>
      </c>
      <c r="F1670" s="194">
        <v>37.36</v>
      </c>
      <c r="G1670" s="194">
        <v>399</v>
      </c>
      <c r="H1670" s="194">
        <v>34.119999999999997</v>
      </c>
      <c r="I1670" s="194">
        <v>34.619999999999997</v>
      </c>
      <c r="J1670" s="194">
        <v>104.75</v>
      </c>
      <c r="K1670" s="194">
        <v>27</v>
      </c>
      <c r="L1670" s="194">
        <v>26.45</v>
      </c>
      <c r="M1670" s="194"/>
      <c r="N1670" s="194">
        <v>30.9</v>
      </c>
      <c r="O1670" s="194">
        <v>26.2</v>
      </c>
    </row>
    <row r="1671" spans="1:15">
      <c r="A1671" s="229">
        <v>0.46957175925928002</v>
      </c>
      <c r="B1671" s="194">
        <v>5740</v>
      </c>
      <c r="C1671" s="194">
        <v>39.67</v>
      </c>
      <c r="D1671" s="194">
        <v>27.2</v>
      </c>
      <c r="E1671" s="194">
        <v>34.31</v>
      </c>
      <c r="F1671" s="194">
        <v>37.36</v>
      </c>
      <c r="G1671" s="194">
        <v>397.3</v>
      </c>
      <c r="H1671" s="194">
        <v>34.08</v>
      </c>
      <c r="I1671" s="194">
        <v>34.619999999999997</v>
      </c>
      <c r="J1671" s="194">
        <v>105.45</v>
      </c>
      <c r="K1671" s="194">
        <v>27</v>
      </c>
      <c r="L1671" s="194">
        <v>26.45</v>
      </c>
      <c r="M1671" s="194"/>
      <c r="N1671" s="194">
        <v>30.8</v>
      </c>
      <c r="O1671" s="194">
        <v>26.2</v>
      </c>
    </row>
    <row r="1672" spans="1:15">
      <c r="A1672" s="229">
        <v>0.46968750000002102</v>
      </c>
      <c r="B1672" s="194">
        <v>5750</v>
      </c>
      <c r="C1672" s="194">
        <v>39.520000000000003</v>
      </c>
      <c r="D1672" s="194">
        <v>27.26</v>
      </c>
      <c r="E1672" s="194">
        <v>34.31</v>
      </c>
      <c r="F1672" s="194">
        <v>37.32</v>
      </c>
      <c r="G1672" s="194">
        <v>397.2</v>
      </c>
      <c r="H1672" s="194">
        <v>34.04</v>
      </c>
      <c r="I1672" s="194">
        <v>34.61</v>
      </c>
      <c r="J1672" s="194">
        <v>106.1</v>
      </c>
      <c r="K1672" s="194">
        <v>27</v>
      </c>
      <c r="L1672" s="194">
        <v>26.45</v>
      </c>
      <c r="M1672" s="194"/>
      <c r="N1672" s="194">
        <v>30.8</v>
      </c>
      <c r="O1672" s="194">
        <v>26.2</v>
      </c>
    </row>
    <row r="1673" spans="1:15">
      <c r="A1673" s="229">
        <v>0.46980324074076202</v>
      </c>
      <c r="B1673" s="194">
        <v>5760</v>
      </c>
      <c r="C1673" s="194">
        <v>39.61</v>
      </c>
      <c r="D1673" s="194">
        <v>27.2</v>
      </c>
      <c r="E1673" s="194">
        <v>34.32</v>
      </c>
      <c r="F1673" s="194">
        <v>37.33</v>
      </c>
      <c r="G1673" s="194">
        <v>397.7</v>
      </c>
      <c r="H1673" s="194">
        <v>34.14</v>
      </c>
      <c r="I1673" s="194">
        <v>34.619999999999997</v>
      </c>
      <c r="J1673" s="194">
        <v>106.1</v>
      </c>
      <c r="K1673" s="194">
        <v>27.6</v>
      </c>
      <c r="L1673" s="194">
        <v>26.5</v>
      </c>
      <c r="M1673" s="194"/>
      <c r="N1673" s="194">
        <v>30.15</v>
      </c>
      <c r="O1673" s="194">
        <v>26.3</v>
      </c>
    </row>
    <row r="1674" spans="1:15">
      <c r="A1674" s="229">
        <v>0.46991898148150302</v>
      </c>
      <c r="B1674" s="194">
        <v>5770</v>
      </c>
      <c r="C1674" s="194">
        <v>39.56</v>
      </c>
      <c r="D1674" s="194">
        <v>27.4</v>
      </c>
      <c r="E1674" s="194">
        <v>34.33</v>
      </c>
      <c r="F1674" s="194">
        <v>38.29</v>
      </c>
      <c r="G1674" s="194">
        <v>397.7</v>
      </c>
      <c r="H1674" s="194">
        <v>34.35</v>
      </c>
      <c r="I1674" s="194">
        <v>34.630000000000003</v>
      </c>
      <c r="J1674" s="194">
        <v>104.4</v>
      </c>
      <c r="K1674" s="194">
        <v>28.1</v>
      </c>
      <c r="L1674" s="194">
        <v>26.5</v>
      </c>
      <c r="M1674" s="194"/>
      <c r="N1674" s="194">
        <v>30.85</v>
      </c>
      <c r="O1674" s="194">
        <v>26.6</v>
      </c>
    </row>
    <row r="1675" spans="1:15">
      <c r="A1675" s="229">
        <v>0.47003472222224302</v>
      </c>
      <c r="B1675" s="194">
        <v>5780</v>
      </c>
      <c r="C1675" s="194">
        <v>39.700000000000003</v>
      </c>
      <c r="D1675" s="194">
        <v>27.29</v>
      </c>
      <c r="E1675" s="194">
        <v>34.32</v>
      </c>
      <c r="F1675" s="194">
        <v>39.729999999999997</v>
      </c>
      <c r="G1675" s="194">
        <v>397.8</v>
      </c>
      <c r="H1675" s="194">
        <v>34.51</v>
      </c>
      <c r="I1675" s="194">
        <v>34.61</v>
      </c>
      <c r="J1675" s="194">
        <v>107.7</v>
      </c>
      <c r="K1675" s="194">
        <v>27.95</v>
      </c>
      <c r="L1675" s="194">
        <v>26.5</v>
      </c>
      <c r="M1675" s="194"/>
      <c r="N1675" s="194">
        <v>30.95</v>
      </c>
      <c r="O1675" s="194">
        <v>26.6</v>
      </c>
    </row>
    <row r="1676" spans="1:15">
      <c r="A1676" s="229">
        <v>0.47015046296298402</v>
      </c>
      <c r="B1676" s="194">
        <v>5790</v>
      </c>
      <c r="C1676" s="194">
        <v>39.450000000000003</v>
      </c>
      <c r="D1676" s="194">
        <v>27.19</v>
      </c>
      <c r="E1676" s="194">
        <v>34.32</v>
      </c>
      <c r="F1676" s="194">
        <v>39.950000000000003</v>
      </c>
      <c r="G1676" s="194">
        <v>398.6</v>
      </c>
      <c r="H1676" s="194">
        <v>34.630000000000003</v>
      </c>
      <c r="I1676" s="194">
        <v>34.61</v>
      </c>
      <c r="J1676" s="194">
        <v>106.95</v>
      </c>
      <c r="K1676" s="194">
        <v>28.05</v>
      </c>
      <c r="L1676" s="194">
        <v>26.5</v>
      </c>
      <c r="M1676" s="194"/>
      <c r="N1676" s="194">
        <v>31</v>
      </c>
      <c r="O1676" s="194">
        <v>26.7</v>
      </c>
    </row>
    <row r="1677" spans="1:15">
      <c r="A1677" s="229">
        <v>0.47026620370372502</v>
      </c>
      <c r="B1677" s="194">
        <v>5800</v>
      </c>
      <c r="C1677" s="194">
        <v>39.270000000000003</v>
      </c>
      <c r="D1677" s="194">
        <v>27.13</v>
      </c>
      <c r="E1677" s="194">
        <v>34.340000000000003</v>
      </c>
      <c r="F1677" s="194">
        <v>40.42</v>
      </c>
      <c r="G1677" s="194">
        <v>398.9</v>
      </c>
      <c r="H1677" s="194">
        <v>34.729999999999997</v>
      </c>
      <c r="I1677" s="194">
        <v>34.64</v>
      </c>
      <c r="J1677" s="194">
        <v>107.35</v>
      </c>
      <c r="K1677" s="194">
        <v>28.1</v>
      </c>
      <c r="L1677" s="194">
        <v>26.5</v>
      </c>
      <c r="M1677" s="194"/>
      <c r="N1677" s="194">
        <v>31.1</v>
      </c>
      <c r="O1677" s="194">
        <v>26.7</v>
      </c>
    </row>
    <row r="1678" spans="1:15">
      <c r="A1678" s="229">
        <v>0.47038194444446602</v>
      </c>
      <c r="B1678" s="194">
        <v>5810</v>
      </c>
      <c r="C1678" s="194">
        <v>39.520000000000003</v>
      </c>
      <c r="D1678" s="194">
        <v>27.18</v>
      </c>
      <c r="E1678" s="194">
        <v>34.340000000000003</v>
      </c>
      <c r="F1678" s="194">
        <v>40.770000000000003</v>
      </c>
      <c r="G1678" s="194">
        <v>398.9</v>
      </c>
      <c r="H1678" s="194">
        <v>34.83</v>
      </c>
      <c r="I1678" s="194">
        <v>34.659999999999997</v>
      </c>
      <c r="J1678" s="194">
        <v>107.5</v>
      </c>
      <c r="K1678" s="194">
        <v>28.2</v>
      </c>
      <c r="L1678" s="194">
        <v>26.5</v>
      </c>
      <c r="M1678" s="194"/>
      <c r="N1678" s="194">
        <v>31.15</v>
      </c>
      <c r="O1678" s="194">
        <v>26.75</v>
      </c>
    </row>
    <row r="1679" spans="1:15">
      <c r="A1679" s="229">
        <v>0.47049768518520602</v>
      </c>
      <c r="B1679" s="194">
        <v>5820</v>
      </c>
      <c r="C1679" s="194">
        <v>39.6</v>
      </c>
      <c r="D1679" s="194">
        <v>27.21</v>
      </c>
      <c r="E1679" s="194">
        <v>34.33</v>
      </c>
      <c r="F1679" s="194">
        <v>40.89</v>
      </c>
      <c r="G1679" s="194">
        <v>398.4</v>
      </c>
      <c r="H1679" s="194">
        <v>34.92</v>
      </c>
      <c r="I1679" s="194">
        <v>34.659999999999997</v>
      </c>
      <c r="J1679" s="194">
        <v>107.2</v>
      </c>
      <c r="K1679" s="194">
        <v>28.3</v>
      </c>
      <c r="L1679" s="194">
        <v>26.55</v>
      </c>
      <c r="M1679" s="194"/>
      <c r="N1679" s="194">
        <v>31.1</v>
      </c>
      <c r="O1679" s="194">
        <v>26.8</v>
      </c>
    </row>
    <row r="1680" spans="1:15">
      <c r="A1680" s="229">
        <v>0.47061342592594702</v>
      </c>
      <c r="B1680" s="194">
        <v>5830</v>
      </c>
      <c r="C1680" s="194">
        <v>39.6</v>
      </c>
      <c r="D1680" s="194">
        <v>27.06</v>
      </c>
      <c r="E1680" s="194">
        <v>34.32</v>
      </c>
      <c r="F1680" s="194">
        <v>40.96</v>
      </c>
      <c r="G1680" s="194">
        <v>397.9</v>
      </c>
      <c r="H1680" s="194">
        <v>35.020000000000003</v>
      </c>
      <c r="I1680" s="194">
        <v>34.619999999999997</v>
      </c>
      <c r="J1680" s="194">
        <v>106.35</v>
      </c>
      <c r="K1680" s="194">
        <v>28.3</v>
      </c>
      <c r="L1680" s="194">
        <v>26.55</v>
      </c>
      <c r="M1680" s="194"/>
      <c r="N1680" s="194">
        <v>31.25</v>
      </c>
      <c r="O1680" s="194">
        <v>26.8</v>
      </c>
    </row>
    <row r="1681" spans="1:15">
      <c r="A1681" s="229">
        <v>0.47072916666668801</v>
      </c>
      <c r="B1681" s="194">
        <v>5840</v>
      </c>
      <c r="C1681" s="194">
        <v>39.43</v>
      </c>
      <c r="D1681" s="194">
        <v>27.18</v>
      </c>
      <c r="E1681" s="194">
        <v>34.340000000000003</v>
      </c>
      <c r="F1681" s="194">
        <v>41.33</v>
      </c>
      <c r="G1681" s="194">
        <v>398.5</v>
      </c>
      <c r="H1681" s="194">
        <v>35.119999999999997</v>
      </c>
      <c r="I1681" s="194">
        <v>34.630000000000003</v>
      </c>
      <c r="J1681" s="194">
        <v>106.85</v>
      </c>
      <c r="K1681" s="194">
        <v>28.3</v>
      </c>
      <c r="L1681" s="194">
        <v>26.55</v>
      </c>
      <c r="M1681" s="194"/>
      <c r="N1681" s="194">
        <v>31.25</v>
      </c>
      <c r="O1681" s="194">
        <v>26.95</v>
      </c>
    </row>
    <row r="1682" spans="1:15">
      <c r="A1682" s="229">
        <v>0.47084490740742901</v>
      </c>
      <c r="B1682" s="194">
        <v>5850</v>
      </c>
      <c r="C1682" s="194">
        <v>39.340000000000003</v>
      </c>
      <c r="D1682" s="194">
        <v>27.12</v>
      </c>
      <c r="E1682" s="194">
        <v>34.32</v>
      </c>
      <c r="F1682" s="194">
        <v>41.34</v>
      </c>
      <c r="G1682" s="194">
        <v>397.8</v>
      </c>
      <c r="H1682" s="194">
        <v>35.19</v>
      </c>
      <c r="I1682" s="194">
        <v>34.619999999999997</v>
      </c>
      <c r="J1682" s="194">
        <v>107.8</v>
      </c>
      <c r="K1682" s="194">
        <v>28.35</v>
      </c>
      <c r="L1682" s="194">
        <v>26.55</v>
      </c>
      <c r="M1682" s="194"/>
      <c r="N1682" s="194">
        <v>31.4</v>
      </c>
      <c r="O1682" s="194">
        <v>26.85</v>
      </c>
    </row>
    <row r="1683" spans="1:15">
      <c r="A1683" s="229">
        <v>0.47096064814817001</v>
      </c>
      <c r="B1683" s="194">
        <v>5860</v>
      </c>
      <c r="C1683" s="194">
        <v>39.43</v>
      </c>
      <c r="D1683" s="194">
        <v>27.19</v>
      </c>
      <c r="E1683" s="194">
        <v>34.31</v>
      </c>
      <c r="F1683" s="194">
        <v>41.54</v>
      </c>
      <c r="G1683" s="194">
        <v>398</v>
      </c>
      <c r="H1683" s="194">
        <v>35.24</v>
      </c>
      <c r="I1683" s="194">
        <v>34.619999999999997</v>
      </c>
      <c r="J1683" s="194">
        <v>107.45</v>
      </c>
      <c r="K1683" s="194">
        <v>28.5</v>
      </c>
      <c r="L1683" s="194">
        <v>26.55</v>
      </c>
      <c r="M1683" s="194"/>
      <c r="N1683" s="194">
        <v>31.35</v>
      </c>
      <c r="O1683" s="194">
        <v>26.9</v>
      </c>
    </row>
    <row r="1684" spans="1:15">
      <c r="A1684" s="229">
        <v>0.47107638888891001</v>
      </c>
      <c r="B1684" s="194">
        <v>5870</v>
      </c>
      <c r="C1684" s="194">
        <v>39.369999999999997</v>
      </c>
      <c r="D1684" s="194">
        <v>27.14</v>
      </c>
      <c r="E1684" s="194">
        <v>34.32</v>
      </c>
      <c r="F1684" s="194">
        <v>41.73</v>
      </c>
      <c r="G1684" s="194">
        <v>397.9</v>
      </c>
      <c r="H1684" s="194">
        <v>35.380000000000003</v>
      </c>
      <c r="I1684" s="194">
        <v>34.630000000000003</v>
      </c>
      <c r="J1684" s="194">
        <v>106.95</v>
      </c>
      <c r="K1684" s="194">
        <v>28.55</v>
      </c>
      <c r="L1684" s="194">
        <v>26.55</v>
      </c>
      <c r="M1684" s="194"/>
      <c r="N1684" s="194">
        <v>31.45</v>
      </c>
      <c r="O1684" s="194">
        <v>27</v>
      </c>
    </row>
    <row r="1685" spans="1:15">
      <c r="A1685" s="229">
        <v>0.47119212962965101</v>
      </c>
      <c r="B1685" s="194">
        <v>5880</v>
      </c>
      <c r="C1685" s="194">
        <v>39.43</v>
      </c>
      <c r="D1685" s="194">
        <v>27.09</v>
      </c>
      <c r="E1685" s="194">
        <v>34.31</v>
      </c>
      <c r="F1685" s="194">
        <v>41.7</v>
      </c>
      <c r="G1685" s="194">
        <v>398.4</v>
      </c>
      <c r="H1685" s="194">
        <v>35.450000000000003</v>
      </c>
      <c r="I1685" s="194">
        <v>34.590000000000003</v>
      </c>
      <c r="J1685" s="194">
        <v>106.8</v>
      </c>
      <c r="K1685" s="194">
        <v>28.55</v>
      </c>
      <c r="L1685" s="194">
        <v>26.55</v>
      </c>
      <c r="M1685" s="194"/>
      <c r="N1685" s="194">
        <v>31.35</v>
      </c>
      <c r="O1685" s="194">
        <v>26.9</v>
      </c>
    </row>
    <row r="1686" spans="1:15">
      <c r="A1686" s="229">
        <v>0.47130787037039201</v>
      </c>
      <c r="B1686" s="194">
        <v>5890</v>
      </c>
      <c r="C1686" s="194">
        <v>39.47</v>
      </c>
      <c r="D1686" s="194">
        <v>27.24</v>
      </c>
      <c r="E1686" s="194">
        <v>34.299999999999997</v>
      </c>
      <c r="F1686" s="194">
        <v>42.05</v>
      </c>
      <c r="G1686" s="194">
        <v>398.5</v>
      </c>
      <c r="H1686" s="194">
        <v>35.520000000000003</v>
      </c>
      <c r="I1686" s="194">
        <v>34.619999999999997</v>
      </c>
      <c r="J1686" s="194">
        <v>107.9</v>
      </c>
      <c r="K1686" s="194">
        <v>28.55</v>
      </c>
      <c r="L1686" s="194">
        <v>26.55</v>
      </c>
      <c r="M1686" s="194"/>
      <c r="N1686" s="194">
        <v>31.4</v>
      </c>
      <c r="O1686" s="194">
        <v>26.95</v>
      </c>
    </row>
    <row r="1687" spans="1:15">
      <c r="A1687" s="229">
        <v>0.47142361111113301</v>
      </c>
      <c r="B1687" s="194">
        <v>5900</v>
      </c>
      <c r="C1687" s="194">
        <v>39.51</v>
      </c>
      <c r="D1687" s="194">
        <v>27.19</v>
      </c>
      <c r="E1687" s="194">
        <v>34.299999999999997</v>
      </c>
      <c r="F1687" s="194">
        <v>41.99</v>
      </c>
      <c r="G1687" s="194">
        <v>398.7</v>
      </c>
      <c r="H1687" s="194">
        <v>35.57</v>
      </c>
      <c r="I1687" s="194">
        <v>34.619999999999997</v>
      </c>
      <c r="J1687" s="194">
        <v>108.2</v>
      </c>
      <c r="K1687" s="194">
        <v>28.6</v>
      </c>
      <c r="L1687" s="194">
        <v>26.55</v>
      </c>
      <c r="M1687" s="194"/>
      <c r="N1687" s="194">
        <v>31.35</v>
      </c>
      <c r="O1687" s="194">
        <v>26.95</v>
      </c>
    </row>
    <row r="1688" spans="1:15">
      <c r="A1688" s="229">
        <v>0.47153935185187301</v>
      </c>
      <c r="B1688" s="194">
        <v>5910</v>
      </c>
      <c r="C1688" s="194">
        <v>39.299999999999997</v>
      </c>
      <c r="D1688" s="194">
        <v>27.13</v>
      </c>
      <c r="E1688" s="194">
        <v>34.31</v>
      </c>
      <c r="F1688" s="194">
        <v>41.96</v>
      </c>
      <c r="G1688" s="194">
        <v>397.7</v>
      </c>
      <c r="H1688" s="194">
        <v>35.61</v>
      </c>
      <c r="I1688" s="194">
        <v>34.630000000000003</v>
      </c>
      <c r="J1688" s="194">
        <v>107.2</v>
      </c>
      <c r="K1688" s="194">
        <v>28.65</v>
      </c>
      <c r="L1688" s="194">
        <v>26.55</v>
      </c>
      <c r="M1688" s="194"/>
      <c r="N1688" s="194">
        <v>31.25</v>
      </c>
      <c r="O1688" s="194">
        <v>27.05</v>
      </c>
    </row>
    <row r="1689" spans="1:15">
      <c r="A1689" s="229">
        <v>0.47165509259261401</v>
      </c>
      <c r="B1689" s="194">
        <v>5920</v>
      </c>
      <c r="C1689" s="194">
        <v>39.700000000000003</v>
      </c>
      <c r="D1689" s="194">
        <v>27.13</v>
      </c>
      <c r="E1689" s="194">
        <v>34.29</v>
      </c>
      <c r="F1689" s="194">
        <v>42.15</v>
      </c>
      <c r="G1689" s="194">
        <v>397.3</v>
      </c>
      <c r="H1689" s="194">
        <v>35.659999999999997</v>
      </c>
      <c r="I1689" s="194">
        <v>34.619999999999997</v>
      </c>
      <c r="J1689" s="194">
        <v>107</v>
      </c>
      <c r="K1689" s="194">
        <v>28.7</v>
      </c>
      <c r="L1689" s="194">
        <v>26.55</v>
      </c>
      <c r="M1689" s="194"/>
      <c r="N1689" s="194">
        <v>31.65</v>
      </c>
      <c r="O1689" s="194">
        <v>27.05</v>
      </c>
    </row>
    <row r="1690" spans="1:15">
      <c r="A1690" s="229">
        <v>0.47177083333335501</v>
      </c>
      <c r="B1690" s="194">
        <v>5930</v>
      </c>
      <c r="C1690" s="194">
        <v>39.42</v>
      </c>
      <c r="D1690" s="194">
        <v>27.21</v>
      </c>
      <c r="E1690" s="194">
        <v>34.29</v>
      </c>
      <c r="F1690" s="194">
        <v>42.12</v>
      </c>
      <c r="G1690" s="194">
        <v>398.6</v>
      </c>
      <c r="H1690" s="194">
        <v>35.71</v>
      </c>
      <c r="I1690" s="194">
        <v>34.6</v>
      </c>
      <c r="J1690" s="194">
        <v>108.2</v>
      </c>
      <c r="K1690" s="194">
        <v>28.7</v>
      </c>
      <c r="L1690" s="194">
        <v>26.6</v>
      </c>
      <c r="M1690" s="194"/>
      <c r="N1690" s="194">
        <v>31.5</v>
      </c>
      <c r="O1690" s="194">
        <v>27</v>
      </c>
    </row>
    <row r="1691" spans="1:15">
      <c r="A1691" s="229">
        <v>0.47188657407409601</v>
      </c>
      <c r="B1691" s="194">
        <v>5940</v>
      </c>
      <c r="C1691" s="194">
        <v>39.57</v>
      </c>
      <c r="D1691" s="194">
        <v>27.16</v>
      </c>
      <c r="E1691" s="194">
        <v>34.299999999999997</v>
      </c>
      <c r="F1691" s="194">
        <v>40.799999999999997</v>
      </c>
      <c r="G1691" s="194">
        <v>400</v>
      </c>
      <c r="H1691" s="194">
        <v>35.78</v>
      </c>
      <c r="I1691" s="194">
        <v>34.57</v>
      </c>
      <c r="J1691" s="194">
        <v>108.95</v>
      </c>
      <c r="K1691" s="194">
        <v>28.7</v>
      </c>
      <c r="L1691" s="194">
        <v>26.6</v>
      </c>
      <c r="M1691" s="194"/>
      <c r="N1691" s="194">
        <v>31.4</v>
      </c>
      <c r="O1691" s="194">
        <v>26.95</v>
      </c>
    </row>
    <row r="1692" spans="1:15">
      <c r="A1692" s="229">
        <v>0.47200231481483701</v>
      </c>
      <c r="B1692" s="194">
        <v>5950</v>
      </c>
      <c r="C1692" s="194">
        <v>39.53</v>
      </c>
      <c r="D1692" s="194">
        <v>27.19</v>
      </c>
      <c r="E1692" s="194">
        <v>34.28</v>
      </c>
      <c r="F1692" s="194">
        <v>40.75</v>
      </c>
      <c r="G1692" s="194">
        <v>399.8</v>
      </c>
      <c r="H1692" s="194">
        <v>35.82</v>
      </c>
      <c r="I1692" s="194">
        <v>34.56</v>
      </c>
      <c r="J1692" s="194">
        <v>110.2</v>
      </c>
      <c r="K1692" s="194">
        <v>28.8</v>
      </c>
      <c r="L1692" s="194">
        <v>26.6</v>
      </c>
      <c r="M1692" s="194"/>
      <c r="N1692" s="194">
        <v>31.55</v>
      </c>
      <c r="O1692" s="194">
        <v>27</v>
      </c>
    </row>
    <row r="1693" spans="1:15">
      <c r="A1693" s="229">
        <v>0.47211805555557701</v>
      </c>
      <c r="B1693" s="194">
        <v>5960</v>
      </c>
      <c r="C1693" s="194">
        <v>39.299999999999997</v>
      </c>
      <c r="D1693" s="194">
        <v>27.25</v>
      </c>
      <c r="E1693" s="194">
        <v>34.270000000000003</v>
      </c>
      <c r="F1693" s="194">
        <v>41.2</v>
      </c>
      <c r="G1693" s="194">
        <v>399.5</v>
      </c>
      <c r="H1693" s="194">
        <v>35.840000000000003</v>
      </c>
      <c r="I1693" s="194">
        <v>34.57</v>
      </c>
      <c r="J1693" s="194">
        <v>106.65</v>
      </c>
      <c r="K1693" s="194">
        <v>28.8</v>
      </c>
      <c r="L1693" s="194">
        <v>26.6</v>
      </c>
      <c r="M1693" s="194"/>
      <c r="N1693" s="194">
        <v>31.35</v>
      </c>
      <c r="O1693" s="194">
        <v>27</v>
      </c>
    </row>
    <row r="1694" spans="1:15">
      <c r="A1694" s="229">
        <v>0.47223379629631801</v>
      </c>
      <c r="B1694" s="194">
        <v>5970</v>
      </c>
      <c r="C1694" s="194">
        <v>39.54</v>
      </c>
      <c r="D1694" s="194">
        <v>27.28</v>
      </c>
      <c r="E1694" s="194">
        <v>34.299999999999997</v>
      </c>
      <c r="F1694" s="194">
        <v>41.83</v>
      </c>
      <c r="G1694" s="194">
        <v>398.3</v>
      </c>
      <c r="H1694" s="194">
        <v>35.880000000000003</v>
      </c>
      <c r="I1694" s="194">
        <v>34.549999999999997</v>
      </c>
      <c r="J1694" s="194">
        <v>108.95</v>
      </c>
      <c r="K1694" s="194">
        <v>28.8</v>
      </c>
      <c r="L1694" s="194">
        <v>26.6</v>
      </c>
      <c r="M1694" s="194"/>
      <c r="N1694" s="194">
        <v>31.4</v>
      </c>
      <c r="O1694" s="194">
        <v>26.95</v>
      </c>
    </row>
    <row r="1695" spans="1:15">
      <c r="A1695" s="229">
        <v>0.47234953703705901</v>
      </c>
      <c r="B1695" s="194">
        <v>5980</v>
      </c>
      <c r="C1695" s="194">
        <v>39.65</v>
      </c>
      <c r="D1695" s="194">
        <v>27.26</v>
      </c>
      <c r="E1695" s="194">
        <v>34.270000000000003</v>
      </c>
      <c r="F1695" s="194">
        <v>41.07</v>
      </c>
      <c r="G1695" s="194">
        <v>398.2</v>
      </c>
      <c r="H1695" s="194">
        <v>35.9</v>
      </c>
      <c r="I1695" s="194">
        <v>34.56</v>
      </c>
      <c r="J1695" s="194">
        <v>108.8</v>
      </c>
      <c r="K1695" s="194">
        <v>28.85</v>
      </c>
      <c r="L1695" s="194">
        <v>26.6</v>
      </c>
      <c r="M1695" s="194"/>
      <c r="N1695" s="194">
        <v>31.4</v>
      </c>
      <c r="O1695" s="194">
        <v>27</v>
      </c>
    </row>
    <row r="1696" spans="1:15">
      <c r="A1696" s="229">
        <v>0.47246527777780001</v>
      </c>
      <c r="B1696" s="194">
        <v>5990</v>
      </c>
      <c r="C1696" s="194">
        <v>39.47</v>
      </c>
      <c r="D1696" s="194">
        <v>27.13</v>
      </c>
      <c r="E1696" s="194">
        <v>34.26</v>
      </c>
      <c r="F1696" s="194">
        <v>41.94</v>
      </c>
      <c r="G1696" s="194">
        <v>397.5</v>
      </c>
      <c r="H1696" s="194">
        <v>35.94</v>
      </c>
      <c r="I1696" s="194">
        <v>34.590000000000003</v>
      </c>
      <c r="J1696" s="194">
        <v>108.65</v>
      </c>
      <c r="K1696" s="194">
        <v>28.8</v>
      </c>
      <c r="L1696" s="194">
        <v>26.6</v>
      </c>
      <c r="M1696" s="194"/>
      <c r="N1696" s="194">
        <v>31.35</v>
      </c>
      <c r="O1696" s="194">
        <v>27</v>
      </c>
    </row>
    <row r="1697" spans="1:15">
      <c r="A1697" s="229">
        <v>0.47258101851854001</v>
      </c>
      <c r="B1697" s="194">
        <v>6000</v>
      </c>
      <c r="C1697" s="194">
        <v>39.58</v>
      </c>
      <c r="D1697" s="194">
        <v>27.08</v>
      </c>
      <c r="E1697" s="194">
        <v>34.26</v>
      </c>
      <c r="F1697" s="194">
        <v>41.36</v>
      </c>
      <c r="G1697" s="194">
        <v>398.5</v>
      </c>
      <c r="H1697" s="194">
        <v>35.94</v>
      </c>
      <c r="I1697" s="194">
        <v>34.57</v>
      </c>
      <c r="J1697" s="194">
        <v>107.05</v>
      </c>
      <c r="K1697" s="194">
        <v>28.85</v>
      </c>
      <c r="L1697" s="194">
        <v>26.6</v>
      </c>
      <c r="M1697" s="194"/>
      <c r="N1697" s="194">
        <v>31.5</v>
      </c>
      <c r="O1697" s="194">
        <v>26.95</v>
      </c>
    </row>
    <row r="1698" spans="1:15">
      <c r="A1698" s="229">
        <v>0.47269675925928101</v>
      </c>
      <c r="B1698" s="194">
        <v>6010</v>
      </c>
      <c r="C1698" s="194">
        <v>39.549999999999997</v>
      </c>
      <c r="D1698" s="194">
        <v>27.13</v>
      </c>
      <c r="E1698" s="194">
        <v>34.26</v>
      </c>
      <c r="F1698" s="194">
        <v>41.52</v>
      </c>
      <c r="G1698" s="194">
        <v>399.4</v>
      </c>
      <c r="H1698" s="194">
        <v>35.97</v>
      </c>
      <c r="I1698" s="194">
        <v>34.54</v>
      </c>
      <c r="J1698" s="194">
        <v>108.9</v>
      </c>
      <c r="K1698" s="194">
        <v>28.9</v>
      </c>
      <c r="L1698" s="194">
        <v>26.6</v>
      </c>
      <c r="M1698" s="194"/>
      <c r="N1698" s="194">
        <v>31.65</v>
      </c>
      <c r="O1698" s="194">
        <v>27</v>
      </c>
    </row>
    <row r="1699" spans="1:15">
      <c r="A1699" s="229">
        <v>0.47281250000002201</v>
      </c>
      <c r="B1699" s="194">
        <v>6020</v>
      </c>
      <c r="C1699" s="194">
        <v>39.549999999999997</v>
      </c>
      <c r="D1699" s="194">
        <v>27.1</v>
      </c>
      <c r="E1699" s="194">
        <v>34.270000000000003</v>
      </c>
      <c r="F1699" s="194">
        <v>41.46</v>
      </c>
      <c r="G1699" s="194">
        <v>397.5</v>
      </c>
      <c r="H1699" s="194">
        <v>36.03</v>
      </c>
      <c r="I1699" s="194">
        <v>34.549999999999997</v>
      </c>
      <c r="J1699" s="194">
        <v>107.1</v>
      </c>
      <c r="K1699" s="194">
        <v>28.85</v>
      </c>
      <c r="L1699" s="194">
        <v>26.6</v>
      </c>
      <c r="M1699" s="194"/>
      <c r="N1699" s="194">
        <v>31.55</v>
      </c>
      <c r="O1699" s="194">
        <v>27</v>
      </c>
    </row>
    <row r="1700" spans="1:15">
      <c r="A1700" s="229">
        <v>0.47292824074076301</v>
      </c>
      <c r="B1700" s="194">
        <v>6030</v>
      </c>
      <c r="C1700" s="194">
        <v>39.44</v>
      </c>
      <c r="D1700" s="194">
        <v>27.15</v>
      </c>
      <c r="E1700" s="194">
        <v>34.26</v>
      </c>
      <c r="F1700" s="194">
        <v>41.35</v>
      </c>
      <c r="G1700" s="194">
        <v>398.9</v>
      </c>
      <c r="H1700" s="194">
        <v>36.06</v>
      </c>
      <c r="I1700" s="194">
        <v>34.57</v>
      </c>
      <c r="J1700" s="194">
        <v>107.05</v>
      </c>
      <c r="K1700" s="194">
        <v>28.9</v>
      </c>
      <c r="L1700" s="194">
        <v>26.6</v>
      </c>
      <c r="M1700" s="194"/>
      <c r="N1700" s="194">
        <v>31.55</v>
      </c>
      <c r="O1700" s="194">
        <v>27</v>
      </c>
    </row>
    <row r="1701" spans="1:15">
      <c r="A1701" s="229">
        <v>0.47304398148150401</v>
      </c>
      <c r="B1701" s="194">
        <v>6040</v>
      </c>
      <c r="C1701" s="194">
        <v>39.54</v>
      </c>
      <c r="D1701" s="194">
        <v>27.06</v>
      </c>
      <c r="E1701" s="194">
        <v>34.25</v>
      </c>
      <c r="F1701" s="194">
        <v>41.63</v>
      </c>
      <c r="G1701" s="194">
        <v>398.1</v>
      </c>
      <c r="H1701" s="194">
        <v>36.1</v>
      </c>
      <c r="I1701" s="194">
        <v>34.590000000000003</v>
      </c>
      <c r="J1701" s="194">
        <v>107.25</v>
      </c>
      <c r="K1701" s="194">
        <v>28.95</v>
      </c>
      <c r="L1701" s="194">
        <v>26.6</v>
      </c>
      <c r="M1701" s="194"/>
      <c r="N1701" s="194">
        <v>31.65</v>
      </c>
      <c r="O1701" s="194">
        <v>27.15</v>
      </c>
    </row>
    <row r="1702" spans="1:15">
      <c r="A1702" s="229">
        <v>0.47315972222224401</v>
      </c>
      <c r="B1702" s="194">
        <v>6050</v>
      </c>
      <c r="C1702" s="194">
        <v>39.47</v>
      </c>
      <c r="D1702" s="194">
        <v>27.03</v>
      </c>
      <c r="E1702" s="194">
        <v>34.25</v>
      </c>
      <c r="F1702" s="194">
        <v>41.56</v>
      </c>
      <c r="G1702" s="194">
        <v>398.7</v>
      </c>
      <c r="H1702" s="194">
        <v>36.14</v>
      </c>
      <c r="I1702" s="194">
        <v>34.6</v>
      </c>
      <c r="J1702" s="194">
        <v>106.35</v>
      </c>
      <c r="K1702" s="194">
        <v>28.9</v>
      </c>
      <c r="L1702" s="194">
        <v>26.6</v>
      </c>
      <c r="M1702" s="194"/>
      <c r="N1702" s="194">
        <v>31.7</v>
      </c>
      <c r="O1702" s="194">
        <v>27</v>
      </c>
    </row>
    <row r="1703" spans="1:15">
      <c r="A1703" s="229">
        <v>0.47327546296298501</v>
      </c>
      <c r="B1703" s="194">
        <v>6060</v>
      </c>
      <c r="C1703" s="194">
        <v>39.53</v>
      </c>
      <c r="D1703" s="194">
        <v>27.14</v>
      </c>
      <c r="E1703" s="194">
        <v>34.270000000000003</v>
      </c>
      <c r="F1703" s="194">
        <v>41.34</v>
      </c>
      <c r="G1703" s="194">
        <v>398.1</v>
      </c>
      <c r="H1703" s="194">
        <v>36.15</v>
      </c>
      <c r="I1703" s="194">
        <v>34.590000000000003</v>
      </c>
      <c r="J1703" s="194">
        <v>107</v>
      </c>
      <c r="K1703" s="194">
        <v>29</v>
      </c>
      <c r="L1703" s="194">
        <v>26.65</v>
      </c>
      <c r="M1703" s="194"/>
      <c r="N1703" s="194">
        <v>31.6</v>
      </c>
      <c r="O1703" s="194">
        <v>27.1</v>
      </c>
    </row>
    <row r="1704" spans="1:15">
      <c r="A1704" s="229">
        <v>0.473391203703726</v>
      </c>
      <c r="B1704" s="194">
        <v>6070</v>
      </c>
      <c r="C1704" s="194">
        <v>39.520000000000003</v>
      </c>
      <c r="D1704" s="194">
        <v>27.09</v>
      </c>
      <c r="E1704" s="194">
        <v>34.25</v>
      </c>
      <c r="F1704" s="194">
        <v>41.25</v>
      </c>
      <c r="G1704" s="194">
        <v>398.2</v>
      </c>
      <c r="H1704" s="194">
        <v>36.159999999999997</v>
      </c>
      <c r="I1704" s="194">
        <v>34.590000000000003</v>
      </c>
      <c r="J1704" s="194">
        <v>108.3</v>
      </c>
      <c r="K1704" s="194">
        <v>28.9</v>
      </c>
      <c r="L1704" s="194">
        <v>26.65</v>
      </c>
      <c r="M1704" s="194"/>
      <c r="N1704" s="194">
        <v>31.5</v>
      </c>
      <c r="O1704" s="194">
        <v>27</v>
      </c>
    </row>
    <row r="1705" spans="1:15">
      <c r="A1705" s="229">
        <v>0.473506944444467</v>
      </c>
      <c r="B1705" s="194">
        <v>6080</v>
      </c>
      <c r="C1705" s="194">
        <v>39.51</v>
      </c>
      <c r="D1705" s="194">
        <v>27.05</v>
      </c>
      <c r="E1705" s="194">
        <v>34.25</v>
      </c>
      <c r="F1705" s="194">
        <v>42.42</v>
      </c>
      <c r="G1705" s="194">
        <v>399.5</v>
      </c>
      <c r="H1705" s="194">
        <v>35.979999999999997</v>
      </c>
      <c r="I1705" s="194">
        <v>34.61</v>
      </c>
      <c r="J1705" s="194">
        <v>107.65</v>
      </c>
      <c r="K1705" s="194">
        <v>28.9</v>
      </c>
      <c r="L1705" s="194">
        <v>26.65</v>
      </c>
      <c r="M1705" s="194"/>
      <c r="N1705" s="194">
        <v>31.5</v>
      </c>
      <c r="O1705" s="194">
        <v>27.1</v>
      </c>
    </row>
    <row r="1706" spans="1:15">
      <c r="A1706" s="229">
        <v>0.473622685185207</v>
      </c>
      <c r="B1706" s="194">
        <v>6090</v>
      </c>
      <c r="C1706" s="194">
        <v>39.44</v>
      </c>
      <c r="D1706" s="194">
        <v>27.06</v>
      </c>
      <c r="E1706" s="194">
        <v>34.25</v>
      </c>
      <c r="F1706" s="194">
        <v>42.37</v>
      </c>
      <c r="G1706" s="194">
        <v>400.1</v>
      </c>
      <c r="H1706" s="194">
        <v>35.799999999999997</v>
      </c>
      <c r="I1706" s="194">
        <v>34.58</v>
      </c>
      <c r="J1706" s="194">
        <v>107.35</v>
      </c>
      <c r="K1706" s="194">
        <v>28.4</v>
      </c>
      <c r="L1706" s="194">
        <v>26.6</v>
      </c>
      <c r="M1706" s="194"/>
      <c r="N1706" s="194">
        <v>31.2</v>
      </c>
      <c r="O1706" s="194">
        <v>27.05</v>
      </c>
    </row>
    <row r="1707" spans="1:15">
      <c r="A1707" s="229">
        <v>0.473738425925948</v>
      </c>
      <c r="B1707" s="194">
        <v>6100</v>
      </c>
      <c r="C1707" s="194">
        <v>39.450000000000003</v>
      </c>
      <c r="D1707" s="194">
        <v>27.05</v>
      </c>
      <c r="E1707" s="194">
        <v>34.25</v>
      </c>
      <c r="F1707" s="194">
        <v>42.6</v>
      </c>
      <c r="G1707" s="194">
        <v>399</v>
      </c>
      <c r="H1707" s="194">
        <v>35.76</v>
      </c>
      <c r="I1707" s="194">
        <v>34.590000000000003</v>
      </c>
      <c r="J1707" s="194">
        <v>107.55</v>
      </c>
      <c r="K1707" s="194">
        <v>28.3</v>
      </c>
      <c r="L1707" s="194">
        <v>26.65</v>
      </c>
      <c r="M1707" s="194"/>
      <c r="N1707" s="194">
        <v>30.9</v>
      </c>
      <c r="O1707" s="194">
        <v>26.85</v>
      </c>
    </row>
    <row r="1708" spans="1:15">
      <c r="A1708" s="229">
        <v>0.473854166666689</v>
      </c>
      <c r="B1708" s="194">
        <v>6110</v>
      </c>
      <c r="C1708" s="194">
        <v>39.53</v>
      </c>
      <c r="D1708" s="194">
        <v>27.05</v>
      </c>
      <c r="E1708" s="194">
        <v>34.26</v>
      </c>
      <c r="F1708" s="194">
        <v>42.47</v>
      </c>
      <c r="G1708" s="194">
        <v>399.2</v>
      </c>
      <c r="H1708" s="194">
        <v>35.49</v>
      </c>
      <c r="I1708" s="194">
        <v>34.58</v>
      </c>
      <c r="J1708" s="194">
        <v>108</v>
      </c>
      <c r="K1708" s="194">
        <v>28.2</v>
      </c>
      <c r="L1708" s="194">
        <v>26.65</v>
      </c>
      <c r="M1708" s="194"/>
      <c r="N1708" s="194">
        <v>31</v>
      </c>
      <c r="O1708" s="194">
        <v>26.65</v>
      </c>
    </row>
    <row r="1709" spans="1:15">
      <c r="A1709" s="229">
        <v>0.47396990740743</v>
      </c>
      <c r="B1709" s="194">
        <v>6120</v>
      </c>
      <c r="C1709" s="194">
        <v>39.58</v>
      </c>
      <c r="D1709" s="194">
        <v>27.03</v>
      </c>
      <c r="E1709" s="194">
        <v>34.270000000000003</v>
      </c>
      <c r="F1709" s="194">
        <v>42.63</v>
      </c>
      <c r="G1709" s="194">
        <v>398.6</v>
      </c>
      <c r="H1709" s="194">
        <v>35.590000000000003</v>
      </c>
      <c r="I1709" s="194">
        <v>34.54</v>
      </c>
      <c r="J1709" s="194">
        <v>107.35</v>
      </c>
      <c r="K1709" s="194">
        <v>28.2</v>
      </c>
      <c r="L1709" s="194">
        <v>26.6</v>
      </c>
      <c r="M1709" s="194"/>
      <c r="N1709" s="194">
        <v>30.7</v>
      </c>
      <c r="O1709" s="194">
        <v>26.6</v>
      </c>
    </row>
    <row r="1710" spans="1:15">
      <c r="A1710" s="229">
        <v>0.474085648148171</v>
      </c>
      <c r="B1710" s="194">
        <v>6130</v>
      </c>
      <c r="C1710" s="194">
        <v>39.630000000000003</v>
      </c>
      <c r="D1710" s="194">
        <v>27.09</v>
      </c>
      <c r="E1710" s="194">
        <v>34.270000000000003</v>
      </c>
      <c r="F1710" s="194">
        <v>42.65</v>
      </c>
      <c r="G1710" s="194">
        <v>397.9</v>
      </c>
      <c r="H1710" s="194">
        <v>35.68</v>
      </c>
      <c r="I1710" s="194">
        <v>34.520000000000003</v>
      </c>
      <c r="J1710" s="194">
        <v>107.7</v>
      </c>
      <c r="K1710" s="194">
        <v>28.15</v>
      </c>
      <c r="L1710" s="194">
        <v>26.6</v>
      </c>
      <c r="M1710" s="194"/>
      <c r="N1710" s="194">
        <v>31</v>
      </c>
      <c r="O1710" s="194">
        <v>26.5</v>
      </c>
    </row>
    <row r="1711" spans="1:15">
      <c r="A1711" s="229">
        <v>0.474201388888911</v>
      </c>
      <c r="B1711" s="194">
        <v>6140</v>
      </c>
      <c r="C1711" s="194">
        <v>39.729999999999997</v>
      </c>
      <c r="D1711" s="194">
        <v>27.13</v>
      </c>
      <c r="E1711" s="194">
        <v>34.270000000000003</v>
      </c>
      <c r="F1711" s="194">
        <v>42.83</v>
      </c>
      <c r="G1711" s="194">
        <v>396.7</v>
      </c>
      <c r="H1711" s="194">
        <v>35.68</v>
      </c>
      <c r="I1711" s="194">
        <v>34.53</v>
      </c>
      <c r="J1711" s="194">
        <v>106.85</v>
      </c>
      <c r="K1711" s="194">
        <v>28.05</v>
      </c>
      <c r="L1711" s="194">
        <v>26.6</v>
      </c>
      <c r="M1711" s="194"/>
      <c r="N1711" s="194">
        <v>30.95</v>
      </c>
      <c r="O1711" s="194">
        <v>26.55</v>
      </c>
    </row>
    <row r="1712" spans="1:15">
      <c r="A1712" s="229">
        <v>0.474317129629652</v>
      </c>
      <c r="B1712" s="194">
        <v>6150</v>
      </c>
      <c r="C1712" s="194">
        <v>39.6</v>
      </c>
      <c r="D1712" s="194">
        <v>27.14</v>
      </c>
      <c r="E1712" s="194">
        <v>34.26</v>
      </c>
      <c r="F1712" s="194">
        <v>43.06</v>
      </c>
      <c r="G1712" s="194">
        <v>397.7</v>
      </c>
      <c r="H1712" s="194">
        <v>35.68</v>
      </c>
      <c r="I1712" s="194">
        <v>34.53</v>
      </c>
      <c r="J1712" s="194">
        <v>107.2</v>
      </c>
      <c r="K1712" s="194">
        <v>28.1</v>
      </c>
      <c r="L1712" s="194">
        <v>26.65</v>
      </c>
      <c r="M1712" s="194"/>
      <c r="N1712" s="194">
        <v>30.95</v>
      </c>
      <c r="O1712" s="194">
        <v>26.5</v>
      </c>
    </row>
    <row r="1713" spans="1:15">
      <c r="A1713" s="229">
        <v>0.474432870370393</v>
      </c>
      <c r="B1713" s="194">
        <v>6160</v>
      </c>
      <c r="C1713" s="194">
        <v>39.619999999999997</v>
      </c>
      <c r="D1713" s="194">
        <v>27.24</v>
      </c>
      <c r="E1713" s="194">
        <v>34.26</v>
      </c>
      <c r="F1713" s="194">
        <v>43.51</v>
      </c>
      <c r="G1713" s="194">
        <v>397</v>
      </c>
      <c r="H1713" s="194">
        <v>35.65</v>
      </c>
      <c r="I1713" s="194">
        <v>34.549999999999997</v>
      </c>
      <c r="J1713" s="194">
        <v>107.25</v>
      </c>
      <c r="K1713" s="194">
        <v>28.05</v>
      </c>
      <c r="L1713" s="194">
        <v>26.6</v>
      </c>
      <c r="M1713" s="194"/>
      <c r="N1713" s="194">
        <v>31.05</v>
      </c>
      <c r="O1713" s="194">
        <v>26.5</v>
      </c>
    </row>
    <row r="1714" spans="1:15">
      <c r="A1714" s="229">
        <v>0.474548611111134</v>
      </c>
      <c r="B1714" s="194">
        <v>6170</v>
      </c>
      <c r="C1714" s="194">
        <v>39.590000000000003</v>
      </c>
      <c r="D1714" s="194">
        <v>27.23</v>
      </c>
      <c r="E1714" s="194">
        <v>34.25</v>
      </c>
      <c r="F1714" s="194">
        <v>43.67</v>
      </c>
      <c r="G1714" s="194">
        <v>396.5</v>
      </c>
      <c r="H1714" s="194">
        <v>35.71</v>
      </c>
      <c r="I1714" s="194">
        <v>34.57</v>
      </c>
      <c r="J1714" s="194">
        <v>107.35</v>
      </c>
      <c r="K1714" s="194">
        <v>28.05</v>
      </c>
      <c r="L1714" s="194">
        <v>26.6</v>
      </c>
      <c r="M1714" s="194"/>
      <c r="N1714" s="194">
        <v>30.85</v>
      </c>
      <c r="O1714" s="194">
        <v>26.5</v>
      </c>
    </row>
    <row r="1715" spans="1:15">
      <c r="A1715" s="229">
        <v>0.474664351851874</v>
      </c>
      <c r="B1715" s="194">
        <v>6180</v>
      </c>
      <c r="C1715" s="194">
        <v>39.56</v>
      </c>
      <c r="D1715" s="194">
        <v>27.19</v>
      </c>
      <c r="E1715" s="194">
        <v>34.25</v>
      </c>
      <c r="F1715" s="194">
        <v>42.13</v>
      </c>
      <c r="G1715" s="194">
        <v>397.5</v>
      </c>
      <c r="H1715" s="194">
        <v>35.74</v>
      </c>
      <c r="I1715" s="194">
        <v>34.590000000000003</v>
      </c>
      <c r="J1715" s="194">
        <v>106.6</v>
      </c>
      <c r="K1715" s="194">
        <v>27.95</v>
      </c>
      <c r="L1715" s="194">
        <v>26.6</v>
      </c>
      <c r="M1715" s="194"/>
      <c r="N1715" s="194">
        <v>30.65</v>
      </c>
      <c r="O1715" s="194">
        <v>26.4</v>
      </c>
    </row>
    <row r="1716" spans="1:15">
      <c r="A1716" s="229">
        <v>0.474780092592615</v>
      </c>
      <c r="B1716" s="194">
        <v>6190</v>
      </c>
      <c r="C1716" s="194">
        <v>39.61</v>
      </c>
      <c r="D1716" s="194">
        <v>27.2</v>
      </c>
      <c r="E1716" s="194">
        <v>34.24</v>
      </c>
      <c r="F1716" s="194">
        <v>41.68</v>
      </c>
      <c r="G1716" s="194">
        <v>396.2</v>
      </c>
      <c r="H1716" s="194">
        <v>35.74</v>
      </c>
      <c r="I1716" s="194">
        <v>34.56</v>
      </c>
      <c r="J1716" s="194">
        <v>106.9</v>
      </c>
      <c r="K1716" s="194">
        <v>27.9</v>
      </c>
      <c r="L1716" s="194">
        <v>26.6</v>
      </c>
      <c r="M1716" s="194"/>
      <c r="N1716" s="194">
        <v>30.95</v>
      </c>
      <c r="O1716" s="194">
        <v>26.45</v>
      </c>
    </row>
    <row r="1717" spans="1:15">
      <c r="A1717" s="229">
        <v>0.474895833333356</v>
      </c>
      <c r="B1717" s="194">
        <v>6200</v>
      </c>
      <c r="C1717" s="194">
        <v>39.56</v>
      </c>
      <c r="D1717" s="194">
        <v>27.15</v>
      </c>
      <c r="E1717" s="194">
        <v>34.24</v>
      </c>
      <c r="F1717" s="194">
        <v>42</v>
      </c>
      <c r="G1717" s="194">
        <v>396.7</v>
      </c>
      <c r="H1717" s="194">
        <v>35.770000000000003</v>
      </c>
      <c r="I1717" s="194">
        <v>34.57</v>
      </c>
      <c r="J1717" s="194">
        <v>108.6</v>
      </c>
      <c r="K1717" s="194">
        <v>27.95</v>
      </c>
      <c r="L1717" s="194">
        <v>26.6</v>
      </c>
      <c r="M1717" s="194"/>
      <c r="N1717" s="194">
        <v>31.1</v>
      </c>
      <c r="O1717" s="194">
        <v>26.3</v>
      </c>
    </row>
    <row r="1718" spans="1:15">
      <c r="A1718" s="229">
        <v>0.475011574074097</v>
      </c>
      <c r="B1718" s="194">
        <v>6210</v>
      </c>
      <c r="C1718" s="194">
        <v>39.44</v>
      </c>
      <c r="D1718" s="194">
        <v>27.15</v>
      </c>
      <c r="E1718" s="194">
        <v>34.270000000000003</v>
      </c>
      <c r="F1718" s="194">
        <v>42.52</v>
      </c>
      <c r="G1718" s="194">
        <v>399.1</v>
      </c>
      <c r="H1718" s="194">
        <v>35.880000000000003</v>
      </c>
      <c r="I1718" s="194">
        <v>34.56</v>
      </c>
      <c r="J1718" s="194">
        <v>106.85</v>
      </c>
      <c r="K1718" s="194">
        <v>28</v>
      </c>
      <c r="L1718" s="194">
        <v>26.65</v>
      </c>
      <c r="M1718" s="194"/>
      <c r="N1718" s="194">
        <v>31</v>
      </c>
      <c r="O1718" s="194">
        <v>26.25</v>
      </c>
    </row>
    <row r="1719" spans="1:15">
      <c r="A1719" s="229">
        <v>0.475127314814838</v>
      </c>
      <c r="B1719" s="194">
        <v>6220</v>
      </c>
      <c r="C1719" s="194">
        <v>39.520000000000003</v>
      </c>
      <c r="D1719" s="194">
        <v>27.16</v>
      </c>
      <c r="E1719" s="194">
        <v>34.24</v>
      </c>
      <c r="F1719" s="194">
        <v>41.65</v>
      </c>
      <c r="G1719" s="194">
        <v>398.3</v>
      </c>
      <c r="H1719" s="194">
        <v>35.83</v>
      </c>
      <c r="I1719" s="194">
        <v>34.57</v>
      </c>
      <c r="J1719" s="194">
        <v>107.75</v>
      </c>
      <c r="K1719" s="194">
        <v>28</v>
      </c>
      <c r="L1719" s="194">
        <v>26.6</v>
      </c>
      <c r="M1719" s="194"/>
      <c r="N1719" s="194">
        <v>30.95</v>
      </c>
      <c r="O1719" s="194">
        <v>26.2</v>
      </c>
    </row>
    <row r="1720" spans="1:15">
      <c r="A1720" s="229">
        <v>0.475243055555578</v>
      </c>
      <c r="B1720" s="194">
        <v>6230</v>
      </c>
      <c r="C1720" s="194">
        <v>39.479999999999997</v>
      </c>
      <c r="D1720" s="194">
        <v>27.21</v>
      </c>
      <c r="E1720" s="194">
        <v>34.25</v>
      </c>
      <c r="F1720" s="194">
        <v>42.38</v>
      </c>
      <c r="G1720" s="194">
        <v>397.8</v>
      </c>
      <c r="H1720" s="194">
        <v>35.93</v>
      </c>
      <c r="I1720" s="194">
        <v>34.6</v>
      </c>
      <c r="J1720" s="194">
        <v>107.25</v>
      </c>
      <c r="K1720" s="194">
        <v>28</v>
      </c>
      <c r="L1720" s="194">
        <v>26.6</v>
      </c>
      <c r="M1720" s="194"/>
      <c r="N1720" s="194">
        <v>30.5</v>
      </c>
      <c r="O1720" s="194">
        <v>26.2</v>
      </c>
    </row>
    <row r="1721" spans="1:15">
      <c r="A1721" s="229">
        <v>0.475358796296319</v>
      </c>
      <c r="B1721" s="194">
        <v>6240</v>
      </c>
      <c r="C1721" s="194">
        <v>39.409999999999997</v>
      </c>
      <c r="D1721" s="194">
        <v>27.08</v>
      </c>
      <c r="E1721" s="194">
        <v>34.270000000000003</v>
      </c>
      <c r="F1721" s="194">
        <v>41.97</v>
      </c>
      <c r="G1721" s="194">
        <v>398</v>
      </c>
      <c r="H1721" s="194">
        <v>35.950000000000003</v>
      </c>
      <c r="I1721" s="194">
        <v>34.6</v>
      </c>
      <c r="J1721" s="194">
        <v>107.05</v>
      </c>
      <c r="K1721" s="194">
        <v>28</v>
      </c>
      <c r="L1721" s="194">
        <v>26.6</v>
      </c>
      <c r="M1721" s="194"/>
      <c r="N1721" s="194">
        <v>30.75</v>
      </c>
      <c r="O1721" s="194">
        <v>26.3</v>
      </c>
    </row>
    <row r="1722" spans="1:15">
      <c r="A1722" s="229">
        <v>0.47547453703706</v>
      </c>
      <c r="B1722" s="194">
        <v>6250</v>
      </c>
      <c r="C1722" s="194">
        <v>39.5</v>
      </c>
      <c r="D1722" s="194">
        <v>27.15</v>
      </c>
      <c r="E1722" s="194">
        <v>34.26</v>
      </c>
      <c r="F1722" s="194">
        <v>42.89</v>
      </c>
      <c r="G1722" s="194">
        <v>396.8</v>
      </c>
      <c r="H1722" s="194">
        <v>35.869999999999997</v>
      </c>
      <c r="I1722" s="194">
        <v>34.590000000000003</v>
      </c>
      <c r="J1722" s="194">
        <v>106.65</v>
      </c>
      <c r="K1722" s="194">
        <v>27.95</v>
      </c>
      <c r="L1722" s="194">
        <v>26.6</v>
      </c>
      <c r="M1722" s="194"/>
      <c r="N1722" s="194">
        <v>31.05</v>
      </c>
      <c r="O1722" s="194">
        <v>26.3</v>
      </c>
    </row>
    <row r="1723" spans="1:15">
      <c r="A1723" s="229">
        <v>0.475590277777801</v>
      </c>
      <c r="B1723" s="194">
        <v>6260</v>
      </c>
      <c r="C1723" s="194">
        <v>39.36</v>
      </c>
      <c r="D1723" s="194">
        <v>27.07</v>
      </c>
      <c r="E1723" s="194">
        <v>34.26</v>
      </c>
      <c r="F1723" s="194">
        <v>42.78</v>
      </c>
      <c r="G1723" s="194">
        <v>397.5</v>
      </c>
      <c r="H1723" s="194">
        <v>35.840000000000003</v>
      </c>
      <c r="I1723" s="194">
        <v>34.590000000000003</v>
      </c>
      <c r="J1723" s="194">
        <v>107.9</v>
      </c>
      <c r="K1723" s="194">
        <v>27.9</v>
      </c>
      <c r="L1723" s="194">
        <v>26.6</v>
      </c>
      <c r="M1723" s="194"/>
      <c r="N1723" s="194">
        <v>30.9</v>
      </c>
      <c r="O1723" s="194">
        <v>26.35</v>
      </c>
    </row>
    <row r="1724" spans="1:15">
      <c r="A1724" s="229">
        <v>0.475706018518541</v>
      </c>
      <c r="B1724" s="194">
        <v>6270</v>
      </c>
      <c r="C1724" s="194">
        <v>39.46</v>
      </c>
      <c r="D1724" s="194">
        <v>27.09</v>
      </c>
      <c r="E1724" s="194">
        <v>34.25</v>
      </c>
      <c r="F1724" s="194">
        <v>43.12</v>
      </c>
      <c r="G1724" s="194">
        <v>397.3</v>
      </c>
      <c r="H1724" s="194">
        <v>35.92</v>
      </c>
      <c r="I1724" s="194">
        <v>34.590000000000003</v>
      </c>
      <c r="J1724" s="194">
        <v>107</v>
      </c>
      <c r="K1724" s="194">
        <v>27.8</v>
      </c>
      <c r="L1724" s="194">
        <v>26.6</v>
      </c>
      <c r="M1724" s="194"/>
      <c r="N1724" s="194">
        <v>31.05</v>
      </c>
      <c r="O1724" s="194">
        <v>26.4</v>
      </c>
    </row>
    <row r="1725" spans="1:15">
      <c r="A1725" s="229">
        <v>0.475821759259282</v>
      </c>
      <c r="B1725" s="194">
        <v>6280</v>
      </c>
      <c r="C1725" s="194">
        <v>39.47</v>
      </c>
      <c r="D1725" s="194">
        <v>26.95</v>
      </c>
      <c r="E1725" s="194">
        <v>34.25</v>
      </c>
      <c r="F1725" s="194">
        <v>43.08</v>
      </c>
      <c r="G1725" s="194">
        <v>396</v>
      </c>
      <c r="H1725" s="194">
        <v>35.97</v>
      </c>
      <c r="I1725" s="194">
        <v>34.58</v>
      </c>
      <c r="J1725" s="194">
        <v>107.55</v>
      </c>
      <c r="K1725" s="194">
        <v>27.85</v>
      </c>
      <c r="L1725" s="194">
        <v>26.6</v>
      </c>
      <c r="M1725" s="194"/>
      <c r="N1725" s="194">
        <v>30.95</v>
      </c>
      <c r="O1725" s="194">
        <v>26.4</v>
      </c>
    </row>
    <row r="1726" spans="1:15">
      <c r="A1726" s="229">
        <v>0.47593750000002299</v>
      </c>
      <c r="B1726" s="194">
        <v>6290</v>
      </c>
      <c r="C1726" s="194">
        <v>39.43</v>
      </c>
      <c r="D1726" s="194">
        <v>27.09</v>
      </c>
      <c r="E1726" s="194">
        <v>34.24</v>
      </c>
      <c r="F1726" s="194">
        <v>42.71</v>
      </c>
      <c r="G1726" s="194">
        <v>397.3</v>
      </c>
      <c r="H1726" s="194">
        <v>35.96</v>
      </c>
      <c r="I1726" s="194">
        <v>34.58</v>
      </c>
      <c r="J1726" s="194">
        <v>106.6</v>
      </c>
      <c r="K1726" s="194">
        <v>27.75</v>
      </c>
      <c r="L1726" s="194">
        <v>26.6</v>
      </c>
      <c r="M1726" s="194"/>
      <c r="N1726" s="194">
        <v>30.95</v>
      </c>
      <c r="O1726" s="194">
        <v>26.35</v>
      </c>
    </row>
    <row r="1727" spans="1:15">
      <c r="A1727" s="229">
        <v>0.47605324074076399</v>
      </c>
      <c r="B1727" s="194">
        <v>6300</v>
      </c>
      <c r="C1727" s="194">
        <v>38.44</v>
      </c>
      <c r="D1727" s="194">
        <v>26.96</v>
      </c>
      <c r="E1727" s="194">
        <v>34.22</v>
      </c>
      <c r="F1727" s="194">
        <v>43.07</v>
      </c>
      <c r="G1727" s="194">
        <v>398.5</v>
      </c>
      <c r="H1727" s="194">
        <v>35.97</v>
      </c>
      <c r="I1727" s="194">
        <v>34.6</v>
      </c>
      <c r="J1727" s="194">
        <v>105.9</v>
      </c>
      <c r="K1727" s="194">
        <v>27.65</v>
      </c>
      <c r="L1727" s="194">
        <v>26.6</v>
      </c>
      <c r="M1727" s="194"/>
      <c r="N1727" s="194">
        <v>30.75</v>
      </c>
      <c r="O1727" s="194">
        <v>26.3</v>
      </c>
    </row>
    <row r="1728" spans="1:15">
      <c r="A1728" s="229">
        <v>0.47616898148150499</v>
      </c>
      <c r="B1728" s="194">
        <v>6310</v>
      </c>
      <c r="C1728" s="194">
        <v>38.43</v>
      </c>
      <c r="D1728" s="194">
        <v>27.28</v>
      </c>
      <c r="E1728" s="194">
        <v>34.24</v>
      </c>
      <c r="F1728" s="194">
        <v>43.48</v>
      </c>
      <c r="G1728" s="194">
        <v>399.1</v>
      </c>
      <c r="H1728" s="194">
        <v>36.06</v>
      </c>
      <c r="I1728" s="194">
        <v>34.6</v>
      </c>
      <c r="J1728" s="194">
        <v>106.25</v>
      </c>
      <c r="K1728" s="194">
        <v>27.6</v>
      </c>
      <c r="L1728" s="194">
        <v>26.6</v>
      </c>
      <c r="M1728" s="194"/>
      <c r="N1728" s="194">
        <v>31.05</v>
      </c>
      <c r="O1728" s="194">
        <v>26.6</v>
      </c>
    </row>
    <row r="1729" spans="1:15">
      <c r="A1729" s="229">
        <v>0.47628472222224499</v>
      </c>
      <c r="B1729" s="194">
        <v>6320</v>
      </c>
      <c r="C1729" s="194">
        <v>38.47</v>
      </c>
      <c r="D1729" s="194">
        <v>27.33</v>
      </c>
      <c r="E1729" s="194">
        <v>34.229999999999997</v>
      </c>
      <c r="F1729" s="194">
        <v>42.96</v>
      </c>
      <c r="G1729" s="194">
        <v>398.5</v>
      </c>
      <c r="H1729" s="194">
        <v>36.020000000000003</v>
      </c>
      <c r="I1729" s="194">
        <v>34.6</v>
      </c>
      <c r="J1729" s="194">
        <v>104.55</v>
      </c>
      <c r="K1729" s="194">
        <v>27.7</v>
      </c>
      <c r="L1729" s="194">
        <v>26.65</v>
      </c>
      <c r="M1729" s="194"/>
      <c r="N1729" s="194">
        <v>31.1</v>
      </c>
      <c r="O1729" s="194">
        <v>26.5</v>
      </c>
    </row>
    <row r="1730" spans="1:15">
      <c r="A1730" s="229">
        <v>0.47640046296298599</v>
      </c>
      <c r="B1730" s="194">
        <v>6330</v>
      </c>
      <c r="C1730" s="194">
        <v>38.479999999999997</v>
      </c>
      <c r="D1730" s="194">
        <v>27.42</v>
      </c>
      <c r="E1730" s="194">
        <v>34.229999999999997</v>
      </c>
      <c r="F1730" s="194">
        <v>42.96</v>
      </c>
      <c r="G1730" s="194">
        <v>399.1</v>
      </c>
      <c r="H1730" s="194">
        <v>35.99</v>
      </c>
      <c r="I1730" s="194">
        <v>34.61</v>
      </c>
      <c r="J1730" s="194">
        <v>103.75</v>
      </c>
      <c r="K1730" s="194">
        <v>27.6</v>
      </c>
      <c r="L1730" s="194">
        <v>26.6</v>
      </c>
      <c r="M1730" s="194"/>
      <c r="N1730" s="194">
        <v>30.95</v>
      </c>
      <c r="O1730" s="194">
        <v>26.5</v>
      </c>
    </row>
    <row r="1731" spans="1:15">
      <c r="A1731" s="229">
        <v>0.47651620370372699</v>
      </c>
      <c r="B1731" s="194">
        <v>6340</v>
      </c>
      <c r="C1731" s="194">
        <v>38.520000000000003</v>
      </c>
      <c r="D1731" s="194">
        <v>27.28</v>
      </c>
      <c r="E1731" s="194">
        <v>34.24</v>
      </c>
      <c r="F1731" s="194">
        <v>42.89</v>
      </c>
      <c r="G1731" s="194">
        <v>397.3</v>
      </c>
      <c r="H1731" s="194">
        <v>36.020000000000003</v>
      </c>
      <c r="I1731" s="194">
        <v>34.57</v>
      </c>
      <c r="J1731" s="194">
        <v>105</v>
      </c>
      <c r="K1731" s="194">
        <v>27.6</v>
      </c>
      <c r="L1731" s="194">
        <v>26.65</v>
      </c>
      <c r="M1731" s="194"/>
      <c r="N1731" s="194">
        <v>30.9</v>
      </c>
      <c r="O1731" s="194">
        <v>26.65</v>
      </c>
    </row>
    <row r="1732" spans="1:15">
      <c r="A1732" s="229">
        <v>0.47663194444446799</v>
      </c>
      <c r="B1732" s="194">
        <v>6350</v>
      </c>
      <c r="C1732" s="194">
        <v>38.520000000000003</v>
      </c>
      <c r="D1732" s="194">
        <v>27.31</v>
      </c>
      <c r="E1732" s="194">
        <v>34.22</v>
      </c>
      <c r="F1732" s="194">
        <v>42.85</v>
      </c>
      <c r="G1732" s="194">
        <v>396.3</v>
      </c>
      <c r="H1732" s="194">
        <v>35.93</v>
      </c>
      <c r="I1732" s="194">
        <v>34.56</v>
      </c>
      <c r="J1732" s="194">
        <v>104.05</v>
      </c>
      <c r="K1732" s="194">
        <v>27.6</v>
      </c>
      <c r="L1732" s="194">
        <v>26.65</v>
      </c>
      <c r="M1732" s="194"/>
      <c r="N1732" s="194">
        <v>31.1</v>
      </c>
      <c r="O1732" s="194">
        <v>26.75</v>
      </c>
    </row>
    <row r="1733" spans="1:15">
      <c r="A1733" s="229">
        <v>0.47674768518520799</v>
      </c>
      <c r="B1733" s="194">
        <v>6360</v>
      </c>
      <c r="C1733" s="194">
        <v>38.590000000000003</v>
      </c>
      <c r="D1733" s="194">
        <v>27.3</v>
      </c>
      <c r="E1733" s="194">
        <v>34.229999999999997</v>
      </c>
      <c r="F1733" s="194">
        <v>42.99</v>
      </c>
      <c r="G1733" s="194">
        <v>396.7</v>
      </c>
      <c r="H1733" s="194">
        <v>35.92</v>
      </c>
      <c r="I1733" s="194">
        <v>34.54</v>
      </c>
      <c r="J1733" s="194">
        <v>104.7</v>
      </c>
      <c r="K1733" s="194">
        <v>27.65</v>
      </c>
      <c r="L1733" s="194">
        <v>26.65</v>
      </c>
      <c r="M1733" s="194"/>
      <c r="N1733" s="194">
        <v>30.9</v>
      </c>
      <c r="O1733" s="194">
        <v>26.8</v>
      </c>
    </row>
    <row r="1734" spans="1:15">
      <c r="A1734" s="229">
        <v>0.47686342592594899</v>
      </c>
      <c r="B1734" s="194">
        <v>6370</v>
      </c>
      <c r="C1734" s="194">
        <v>38.729999999999997</v>
      </c>
      <c r="D1734" s="194">
        <v>27.47</v>
      </c>
      <c r="E1734" s="194">
        <v>34.229999999999997</v>
      </c>
      <c r="F1734" s="194">
        <v>43.41</v>
      </c>
      <c r="G1734" s="194">
        <v>395.7</v>
      </c>
      <c r="H1734" s="194">
        <v>35.93</v>
      </c>
      <c r="I1734" s="194">
        <v>34.549999999999997</v>
      </c>
      <c r="J1734" s="194">
        <v>106.6</v>
      </c>
      <c r="K1734" s="194">
        <v>27.8</v>
      </c>
      <c r="L1734" s="194">
        <v>26.65</v>
      </c>
      <c r="M1734" s="194"/>
      <c r="N1734" s="194">
        <v>30.9</v>
      </c>
      <c r="O1734" s="194">
        <v>26.85</v>
      </c>
    </row>
    <row r="1735" spans="1:15">
      <c r="A1735" s="229">
        <v>0.47697916666668999</v>
      </c>
      <c r="B1735" s="194">
        <v>6380</v>
      </c>
      <c r="C1735" s="194">
        <v>38.700000000000003</v>
      </c>
      <c r="D1735" s="194">
        <v>27.56</v>
      </c>
      <c r="E1735" s="194">
        <v>34.24</v>
      </c>
      <c r="F1735" s="194">
        <v>43.01</v>
      </c>
      <c r="G1735" s="194">
        <v>397.4</v>
      </c>
      <c r="H1735" s="194">
        <v>35.950000000000003</v>
      </c>
      <c r="I1735" s="194">
        <v>34.51</v>
      </c>
      <c r="J1735" s="194">
        <v>107.05</v>
      </c>
      <c r="K1735" s="194">
        <v>27.85</v>
      </c>
      <c r="L1735" s="194">
        <v>26.65</v>
      </c>
      <c r="M1735" s="194"/>
      <c r="N1735" s="194">
        <v>31</v>
      </c>
      <c r="O1735" s="194">
        <v>26.85</v>
      </c>
    </row>
    <row r="1736" spans="1:15">
      <c r="A1736" s="229">
        <v>0.47709490740743099</v>
      </c>
      <c r="B1736" s="194">
        <v>6390</v>
      </c>
      <c r="C1736" s="194">
        <v>38.67</v>
      </c>
      <c r="D1736" s="194">
        <v>27.59</v>
      </c>
      <c r="E1736" s="194">
        <v>34.229999999999997</v>
      </c>
      <c r="F1736" s="194">
        <v>43.29</v>
      </c>
      <c r="G1736" s="194">
        <v>397.6</v>
      </c>
      <c r="H1736" s="194">
        <v>35.96</v>
      </c>
      <c r="I1736" s="194">
        <v>34.549999999999997</v>
      </c>
      <c r="J1736" s="194">
        <v>106.85</v>
      </c>
      <c r="K1736" s="194">
        <v>27.95</v>
      </c>
      <c r="L1736" s="194">
        <v>26.65</v>
      </c>
      <c r="M1736" s="194"/>
      <c r="N1736" s="194">
        <v>31</v>
      </c>
      <c r="O1736" s="194">
        <v>26.95</v>
      </c>
    </row>
    <row r="1737" spans="1:15">
      <c r="A1737" s="229">
        <v>0.47721064814817199</v>
      </c>
      <c r="B1737" s="194">
        <v>6400</v>
      </c>
      <c r="C1737" s="194">
        <v>38.64</v>
      </c>
      <c r="D1737" s="194">
        <v>27.6</v>
      </c>
      <c r="E1737" s="194">
        <v>34.25</v>
      </c>
      <c r="F1737" s="194">
        <v>43.41</v>
      </c>
      <c r="G1737" s="194">
        <v>397.1</v>
      </c>
      <c r="H1737" s="194">
        <v>35.950000000000003</v>
      </c>
      <c r="I1737" s="194">
        <v>34.58</v>
      </c>
      <c r="J1737" s="194">
        <v>106.75</v>
      </c>
      <c r="K1737" s="194">
        <v>28</v>
      </c>
      <c r="L1737" s="194">
        <v>26.65</v>
      </c>
      <c r="M1737" s="194"/>
      <c r="N1737" s="194">
        <v>31</v>
      </c>
      <c r="O1737" s="194">
        <v>27.05</v>
      </c>
    </row>
    <row r="1738" spans="1:15">
      <c r="A1738" s="229">
        <v>0.47732638888891199</v>
      </c>
      <c r="B1738" s="194">
        <v>6410</v>
      </c>
      <c r="C1738" s="194">
        <v>38.659999999999997</v>
      </c>
      <c r="D1738" s="194">
        <v>27.61</v>
      </c>
      <c r="E1738" s="194">
        <v>34.24</v>
      </c>
      <c r="F1738" s="194">
        <v>43.36</v>
      </c>
      <c r="G1738" s="194">
        <v>396.2</v>
      </c>
      <c r="H1738" s="194">
        <v>35.96</v>
      </c>
      <c r="I1738" s="194">
        <v>34.56</v>
      </c>
      <c r="J1738" s="194">
        <v>106.2</v>
      </c>
      <c r="K1738" s="194">
        <v>28.05</v>
      </c>
      <c r="L1738" s="194">
        <v>26.65</v>
      </c>
      <c r="M1738" s="194"/>
      <c r="N1738" s="194">
        <v>30.8</v>
      </c>
      <c r="O1738" s="194">
        <v>26.8</v>
      </c>
    </row>
    <row r="1739" spans="1:15">
      <c r="A1739" s="229">
        <v>0.47744212962965299</v>
      </c>
      <c r="B1739" s="194">
        <v>6420</v>
      </c>
      <c r="C1739" s="194">
        <v>38.79</v>
      </c>
      <c r="D1739" s="194">
        <v>27.63</v>
      </c>
      <c r="E1739" s="194">
        <v>34.25</v>
      </c>
      <c r="F1739" s="194">
        <v>43.37</v>
      </c>
      <c r="G1739" s="194">
        <v>396.5</v>
      </c>
      <c r="H1739" s="194">
        <v>35.909999999999997</v>
      </c>
      <c r="I1739" s="194">
        <v>34.56</v>
      </c>
      <c r="J1739" s="194">
        <v>106.1</v>
      </c>
      <c r="K1739" s="194">
        <v>28.05</v>
      </c>
      <c r="L1739" s="194">
        <v>26.65</v>
      </c>
      <c r="M1739" s="194"/>
      <c r="N1739" s="194">
        <v>31</v>
      </c>
      <c r="O1739" s="194">
        <v>26.85</v>
      </c>
    </row>
    <row r="1740" spans="1:15">
      <c r="A1740" s="229">
        <v>0.47755787037039399</v>
      </c>
      <c r="B1740" s="194">
        <v>6430</v>
      </c>
      <c r="C1740" s="194">
        <v>38.880000000000003</v>
      </c>
      <c r="D1740" s="194">
        <v>27.6</v>
      </c>
      <c r="E1740" s="194">
        <v>34.229999999999997</v>
      </c>
      <c r="F1740" s="194">
        <v>43.03</v>
      </c>
      <c r="G1740" s="194">
        <v>397.7</v>
      </c>
      <c r="H1740" s="194">
        <v>35.93</v>
      </c>
      <c r="I1740" s="194">
        <v>34.549999999999997</v>
      </c>
      <c r="J1740" s="194">
        <v>107.1</v>
      </c>
      <c r="K1740" s="194">
        <v>28.05</v>
      </c>
      <c r="L1740" s="194">
        <v>26.65</v>
      </c>
      <c r="M1740" s="194"/>
      <c r="N1740" s="194">
        <v>30.95</v>
      </c>
      <c r="O1740" s="194">
        <v>26.95</v>
      </c>
    </row>
    <row r="1741" spans="1:15">
      <c r="A1741" s="229">
        <v>0.47767361111113499</v>
      </c>
      <c r="B1741" s="194">
        <v>6440</v>
      </c>
      <c r="C1741" s="194">
        <v>38.83</v>
      </c>
      <c r="D1741" s="194">
        <v>27.61</v>
      </c>
      <c r="E1741" s="194">
        <v>34.229999999999997</v>
      </c>
      <c r="F1741" s="194">
        <v>43.35</v>
      </c>
      <c r="G1741" s="194">
        <v>397.6</v>
      </c>
      <c r="H1741" s="194">
        <v>35.94</v>
      </c>
      <c r="I1741" s="194">
        <v>34.58</v>
      </c>
      <c r="J1741" s="194">
        <v>107.15</v>
      </c>
      <c r="K1741" s="194">
        <v>28.1</v>
      </c>
      <c r="L1741" s="194">
        <v>26.65</v>
      </c>
      <c r="M1741" s="194"/>
      <c r="N1741" s="194">
        <v>31</v>
      </c>
      <c r="O1741" s="194">
        <v>27</v>
      </c>
    </row>
    <row r="1742" spans="1:15">
      <c r="A1742" s="229">
        <v>0.47778935185187499</v>
      </c>
      <c r="B1742" s="194">
        <v>6450</v>
      </c>
      <c r="C1742" s="194">
        <v>38.79</v>
      </c>
      <c r="D1742" s="194">
        <v>27.69</v>
      </c>
      <c r="E1742" s="194">
        <v>34.229999999999997</v>
      </c>
      <c r="F1742" s="194">
        <v>43.81</v>
      </c>
      <c r="G1742" s="194">
        <v>396.5</v>
      </c>
      <c r="H1742" s="194">
        <v>35.99</v>
      </c>
      <c r="I1742" s="194">
        <v>34.590000000000003</v>
      </c>
      <c r="J1742" s="194">
        <v>105.85</v>
      </c>
      <c r="K1742" s="194">
        <v>28.1</v>
      </c>
      <c r="L1742" s="194">
        <v>26.65</v>
      </c>
      <c r="M1742" s="194"/>
      <c r="N1742" s="194">
        <v>30.85</v>
      </c>
      <c r="O1742" s="194">
        <v>26.9</v>
      </c>
    </row>
    <row r="1743" spans="1:15">
      <c r="A1743" s="229">
        <v>0.47790509259261599</v>
      </c>
      <c r="B1743" s="194">
        <v>6460</v>
      </c>
      <c r="C1743" s="194">
        <v>39</v>
      </c>
      <c r="D1743" s="194">
        <v>27.74</v>
      </c>
      <c r="E1743" s="194">
        <v>34.22</v>
      </c>
      <c r="F1743" s="194">
        <v>43.83</v>
      </c>
      <c r="G1743" s="194">
        <v>395.9</v>
      </c>
      <c r="H1743" s="194">
        <v>36</v>
      </c>
      <c r="I1743" s="194">
        <v>34.58</v>
      </c>
      <c r="J1743" s="194">
        <v>105.5</v>
      </c>
      <c r="K1743" s="194">
        <v>28.1</v>
      </c>
      <c r="L1743" s="194">
        <v>26.65</v>
      </c>
      <c r="M1743" s="194"/>
      <c r="N1743" s="194">
        <v>31</v>
      </c>
      <c r="O1743" s="194">
        <v>27</v>
      </c>
    </row>
    <row r="1744" spans="1:15">
      <c r="A1744" s="229">
        <v>0.47802083333335699</v>
      </c>
      <c r="B1744" s="194">
        <v>6470</v>
      </c>
      <c r="C1744" s="194">
        <v>38.950000000000003</v>
      </c>
      <c r="D1744" s="194">
        <v>27.7</v>
      </c>
      <c r="E1744" s="194">
        <v>34.24</v>
      </c>
      <c r="F1744" s="194">
        <v>43.31</v>
      </c>
      <c r="G1744" s="194">
        <v>396.8</v>
      </c>
      <c r="H1744" s="194">
        <v>36.01</v>
      </c>
      <c r="I1744" s="194">
        <v>34.58</v>
      </c>
      <c r="J1744" s="194">
        <v>106.45</v>
      </c>
      <c r="K1744" s="194">
        <v>28.15</v>
      </c>
      <c r="L1744" s="194">
        <v>26.65</v>
      </c>
      <c r="M1744" s="194"/>
      <c r="N1744" s="194">
        <v>30.7</v>
      </c>
      <c r="O1744" s="194">
        <v>26.95</v>
      </c>
    </row>
    <row r="1745" spans="1:15">
      <c r="A1745" s="229">
        <v>0.47813657407409799</v>
      </c>
      <c r="B1745" s="194">
        <v>6480</v>
      </c>
      <c r="C1745" s="194">
        <v>39.090000000000003</v>
      </c>
      <c r="D1745" s="194">
        <v>27.67</v>
      </c>
      <c r="E1745" s="194">
        <v>34.229999999999997</v>
      </c>
      <c r="F1745" s="194">
        <v>43.05</v>
      </c>
      <c r="G1745" s="194">
        <v>397.4</v>
      </c>
      <c r="H1745" s="194">
        <v>36.03</v>
      </c>
      <c r="I1745" s="194">
        <v>34.6</v>
      </c>
      <c r="J1745" s="194">
        <v>105.85</v>
      </c>
      <c r="K1745" s="194">
        <v>28.15</v>
      </c>
      <c r="L1745" s="194">
        <v>26.65</v>
      </c>
      <c r="M1745" s="194"/>
      <c r="N1745" s="194">
        <v>30.95</v>
      </c>
      <c r="O1745" s="194">
        <v>27</v>
      </c>
    </row>
    <row r="1746" spans="1:15">
      <c r="A1746" s="229">
        <v>0.47825231481483899</v>
      </c>
      <c r="B1746" s="194">
        <v>6490</v>
      </c>
      <c r="C1746" s="194">
        <v>39</v>
      </c>
      <c r="D1746" s="194">
        <v>27.69</v>
      </c>
      <c r="E1746" s="194">
        <v>34.25</v>
      </c>
      <c r="F1746" s="194">
        <v>43.55</v>
      </c>
      <c r="G1746" s="194">
        <v>397.8</v>
      </c>
      <c r="H1746" s="194">
        <v>36.1</v>
      </c>
      <c r="I1746" s="194">
        <v>34.6</v>
      </c>
      <c r="J1746" s="194">
        <v>106.1</v>
      </c>
      <c r="K1746" s="194">
        <v>28.2</v>
      </c>
      <c r="L1746" s="194">
        <v>26.65</v>
      </c>
      <c r="M1746" s="194"/>
      <c r="N1746" s="194">
        <v>30.9</v>
      </c>
      <c r="O1746" s="194">
        <v>26.95</v>
      </c>
    </row>
    <row r="1747" spans="1:15">
      <c r="A1747" s="229">
        <v>0.47836805555557899</v>
      </c>
      <c r="B1747" s="194">
        <v>6500</v>
      </c>
      <c r="C1747" s="194">
        <v>38.979999999999997</v>
      </c>
      <c r="D1747" s="194">
        <v>27.72</v>
      </c>
      <c r="E1747" s="194">
        <v>34.24</v>
      </c>
      <c r="F1747" s="194">
        <v>43.6</v>
      </c>
      <c r="G1747" s="194">
        <v>397</v>
      </c>
      <c r="H1747" s="194">
        <v>36.119999999999997</v>
      </c>
      <c r="I1747" s="194">
        <v>34.6</v>
      </c>
      <c r="J1747" s="194">
        <v>107.05</v>
      </c>
      <c r="K1747" s="194">
        <v>28.2</v>
      </c>
      <c r="L1747" s="194">
        <v>26.65</v>
      </c>
      <c r="M1747" s="194"/>
      <c r="N1747" s="194">
        <v>31</v>
      </c>
      <c r="O1747" s="194">
        <v>26.95</v>
      </c>
    </row>
    <row r="1748" spans="1:15">
      <c r="A1748" s="229">
        <v>0.47848379629631999</v>
      </c>
      <c r="B1748" s="194">
        <v>6510</v>
      </c>
      <c r="C1748" s="194">
        <v>39.03</v>
      </c>
      <c r="D1748" s="194">
        <v>27.69</v>
      </c>
      <c r="E1748" s="194">
        <v>34.229999999999997</v>
      </c>
      <c r="F1748" s="194">
        <v>44.03</v>
      </c>
      <c r="G1748" s="194">
        <v>395.7</v>
      </c>
      <c r="H1748" s="194">
        <v>36.04</v>
      </c>
      <c r="I1748" s="194">
        <v>34.61</v>
      </c>
      <c r="J1748" s="194">
        <v>105.95</v>
      </c>
      <c r="K1748" s="194">
        <v>28.2</v>
      </c>
      <c r="L1748" s="194">
        <v>26.65</v>
      </c>
      <c r="M1748" s="194"/>
      <c r="N1748" s="194">
        <v>30.9</v>
      </c>
      <c r="O1748" s="194">
        <v>26.9</v>
      </c>
    </row>
    <row r="1749" spans="1:15">
      <c r="A1749" s="229">
        <v>0.47859953703706098</v>
      </c>
      <c r="B1749" s="194">
        <v>6520</v>
      </c>
      <c r="C1749" s="194">
        <v>39.06</v>
      </c>
      <c r="D1749" s="194">
        <v>27.6</v>
      </c>
      <c r="E1749" s="194">
        <v>34.229999999999997</v>
      </c>
      <c r="F1749" s="194">
        <v>43.7</v>
      </c>
      <c r="G1749" s="194">
        <v>396.6</v>
      </c>
      <c r="H1749" s="194">
        <v>36.07</v>
      </c>
      <c r="I1749" s="194">
        <v>34.6</v>
      </c>
      <c r="J1749" s="194">
        <v>105.7</v>
      </c>
      <c r="K1749" s="194">
        <v>28.2</v>
      </c>
      <c r="L1749" s="194">
        <v>26.65</v>
      </c>
      <c r="M1749" s="194"/>
      <c r="N1749" s="194">
        <v>30.85</v>
      </c>
      <c r="O1749" s="194">
        <v>26.95</v>
      </c>
    </row>
    <row r="1750" spans="1:15">
      <c r="A1750" s="229">
        <v>0.47871527777780198</v>
      </c>
      <c r="B1750" s="194">
        <v>6530</v>
      </c>
      <c r="C1750" s="194">
        <v>39.01</v>
      </c>
      <c r="D1750" s="194">
        <v>27.57</v>
      </c>
      <c r="E1750" s="194">
        <v>34.22</v>
      </c>
      <c r="F1750" s="194">
        <v>43.43</v>
      </c>
      <c r="G1750" s="194">
        <v>395.3</v>
      </c>
      <c r="H1750" s="194">
        <v>36.04</v>
      </c>
      <c r="I1750" s="194">
        <v>34.6</v>
      </c>
      <c r="J1750" s="194">
        <v>107.25</v>
      </c>
      <c r="K1750" s="194">
        <v>28.25</v>
      </c>
      <c r="L1750" s="194">
        <v>26.65</v>
      </c>
      <c r="M1750" s="194"/>
      <c r="N1750" s="194">
        <v>30.9</v>
      </c>
      <c r="O1750" s="194">
        <v>26.85</v>
      </c>
    </row>
    <row r="1751" spans="1:15">
      <c r="A1751" s="229">
        <v>0.47883101851854198</v>
      </c>
      <c r="B1751" s="194">
        <v>6540</v>
      </c>
      <c r="C1751" s="194">
        <v>38.99</v>
      </c>
      <c r="D1751" s="194">
        <v>27.59</v>
      </c>
      <c r="E1751" s="194">
        <v>34.24</v>
      </c>
      <c r="F1751" s="194">
        <v>43.62</v>
      </c>
      <c r="G1751" s="194">
        <v>395.5</v>
      </c>
      <c r="H1751" s="194">
        <v>36.049999999999997</v>
      </c>
      <c r="I1751" s="194">
        <v>34.61</v>
      </c>
      <c r="J1751" s="194">
        <v>106.85</v>
      </c>
      <c r="K1751" s="194">
        <v>28.3</v>
      </c>
      <c r="L1751" s="194">
        <v>26.65</v>
      </c>
      <c r="M1751" s="194"/>
      <c r="N1751" s="194">
        <v>30.95</v>
      </c>
      <c r="O1751" s="194">
        <v>26.9</v>
      </c>
    </row>
    <row r="1752" spans="1:15">
      <c r="A1752" s="229">
        <v>0.47894675925928298</v>
      </c>
      <c r="B1752" s="194">
        <v>6550</v>
      </c>
      <c r="C1752" s="194">
        <v>38.950000000000003</v>
      </c>
      <c r="D1752" s="194">
        <v>27.64</v>
      </c>
      <c r="E1752" s="194">
        <v>34.229999999999997</v>
      </c>
      <c r="F1752" s="194">
        <v>43.23</v>
      </c>
      <c r="G1752" s="194">
        <v>397.7</v>
      </c>
      <c r="H1752" s="194">
        <v>36.07</v>
      </c>
      <c r="I1752" s="194">
        <v>34.61</v>
      </c>
      <c r="J1752" s="194">
        <v>106.65</v>
      </c>
      <c r="K1752" s="194">
        <v>28.25</v>
      </c>
      <c r="L1752" s="194">
        <v>26.65</v>
      </c>
      <c r="M1752" s="194"/>
      <c r="N1752" s="194">
        <v>31</v>
      </c>
      <c r="O1752" s="194">
        <v>26.85</v>
      </c>
    </row>
    <row r="1753" spans="1:15">
      <c r="A1753" s="229">
        <v>0.47906250000002398</v>
      </c>
      <c r="B1753" s="194">
        <v>6560</v>
      </c>
      <c r="C1753" s="194">
        <v>39.119999999999997</v>
      </c>
      <c r="D1753" s="194">
        <v>27.72</v>
      </c>
      <c r="E1753" s="194">
        <v>34.229999999999997</v>
      </c>
      <c r="F1753" s="194">
        <v>43.25</v>
      </c>
      <c r="G1753" s="194">
        <v>397.1</v>
      </c>
      <c r="H1753" s="194">
        <v>36.19</v>
      </c>
      <c r="I1753" s="194">
        <v>34.61</v>
      </c>
      <c r="J1753" s="194">
        <v>106.5</v>
      </c>
      <c r="K1753" s="194">
        <v>28.25</v>
      </c>
      <c r="L1753" s="194">
        <v>26.65</v>
      </c>
      <c r="M1753" s="194"/>
      <c r="N1753" s="194">
        <v>30.7</v>
      </c>
      <c r="O1753" s="194">
        <v>26.9</v>
      </c>
    </row>
    <row r="1754" spans="1:15">
      <c r="A1754" s="229">
        <v>0.47917824074076498</v>
      </c>
      <c r="B1754" s="194">
        <v>6570</v>
      </c>
      <c r="C1754" s="194">
        <v>39.06</v>
      </c>
      <c r="D1754" s="194">
        <v>27.7</v>
      </c>
      <c r="E1754" s="194">
        <v>34.25</v>
      </c>
      <c r="F1754" s="194">
        <v>43.2</v>
      </c>
      <c r="G1754" s="194">
        <v>398.1</v>
      </c>
      <c r="H1754" s="194">
        <v>36.1</v>
      </c>
      <c r="I1754" s="194">
        <v>34.6</v>
      </c>
      <c r="J1754" s="194">
        <v>106.6</v>
      </c>
      <c r="K1754" s="194">
        <v>28.25</v>
      </c>
      <c r="L1754" s="194">
        <v>26.65</v>
      </c>
      <c r="M1754" s="194"/>
      <c r="N1754" s="194">
        <v>31.15</v>
      </c>
      <c r="O1754" s="194">
        <v>26.95</v>
      </c>
    </row>
    <row r="1755" spans="1:15">
      <c r="A1755" s="229">
        <v>0.47929398148150598</v>
      </c>
      <c r="B1755" s="194">
        <v>6580</v>
      </c>
      <c r="C1755" s="194">
        <v>39.31</v>
      </c>
      <c r="D1755" s="194">
        <v>27.7</v>
      </c>
      <c r="E1755" s="194">
        <v>34.24</v>
      </c>
      <c r="F1755" s="194">
        <v>43.24</v>
      </c>
      <c r="G1755" s="194">
        <v>399</v>
      </c>
      <c r="H1755" s="194">
        <v>36.18</v>
      </c>
      <c r="I1755" s="194">
        <v>34.619999999999997</v>
      </c>
      <c r="J1755" s="194">
        <v>105.85</v>
      </c>
      <c r="K1755" s="194">
        <v>28.2</v>
      </c>
      <c r="L1755" s="194">
        <v>26.65</v>
      </c>
      <c r="M1755" s="194"/>
      <c r="N1755" s="194">
        <v>31.05</v>
      </c>
      <c r="O1755" s="194">
        <v>26.9</v>
      </c>
    </row>
    <row r="1756" spans="1:15">
      <c r="A1756" s="229">
        <v>0.47940972222224598</v>
      </c>
      <c r="B1756" s="194">
        <v>6590</v>
      </c>
      <c r="C1756" s="194">
        <v>38.880000000000003</v>
      </c>
      <c r="D1756" s="194">
        <v>27.72</v>
      </c>
      <c r="E1756" s="194">
        <v>34.24</v>
      </c>
      <c r="F1756" s="194">
        <v>43.57</v>
      </c>
      <c r="G1756" s="194">
        <v>399.1</v>
      </c>
      <c r="H1756" s="194">
        <v>36.06</v>
      </c>
      <c r="I1756" s="194">
        <v>34.64</v>
      </c>
      <c r="J1756" s="194">
        <v>106.5</v>
      </c>
      <c r="K1756" s="194">
        <v>28.2</v>
      </c>
      <c r="L1756" s="194">
        <v>26.65</v>
      </c>
      <c r="M1756" s="194"/>
      <c r="N1756" s="194">
        <v>30.9</v>
      </c>
      <c r="O1756" s="194">
        <v>26.9</v>
      </c>
    </row>
    <row r="1757" spans="1:15">
      <c r="A1757" s="229">
        <v>0.47952546296298698</v>
      </c>
      <c r="B1757" s="194">
        <v>6600</v>
      </c>
      <c r="C1757" s="194">
        <v>38.979999999999997</v>
      </c>
      <c r="D1757" s="194">
        <v>27.73</v>
      </c>
      <c r="E1757" s="194">
        <v>34.25</v>
      </c>
      <c r="F1757" s="194">
        <v>43.06</v>
      </c>
      <c r="G1757" s="194">
        <v>398</v>
      </c>
      <c r="H1757" s="194">
        <v>36.04</v>
      </c>
      <c r="I1757" s="194">
        <v>34.619999999999997</v>
      </c>
      <c r="J1757" s="194">
        <v>106.75</v>
      </c>
      <c r="K1757" s="194">
        <v>28.25</v>
      </c>
      <c r="L1757" s="194">
        <v>26.65</v>
      </c>
      <c r="M1757" s="194"/>
      <c r="N1757" s="194">
        <v>31</v>
      </c>
      <c r="O1757" s="194">
        <v>26.95</v>
      </c>
    </row>
    <row r="1758" spans="1:15">
      <c r="A1758" s="229">
        <v>0.47964120370372798</v>
      </c>
      <c r="B1758" s="194">
        <v>6610</v>
      </c>
      <c r="C1758" s="194">
        <v>39.159999999999997</v>
      </c>
      <c r="D1758" s="194">
        <v>27.71</v>
      </c>
      <c r="E1758" s="194">
        <v>34.26</v>
      </c>
      <c r="F1758" s="194">
        <v>43.36</v>
      </c>
      <c r="G1758" s="194">
        <v>397.4</v>
      </c>
      <c r="H1758" s="194">
        <v>36.04</v>
      </c>
      <c r="I1758" s="194">
        <v>34.619999999999997</v>
      </c>
      <c r="J1758" s="194">
        <v>106</v>
      </c>
      <c r="K1758" s="194">
        <v>28.2</v>
      </c>
      <c r="L1758" s="194">
        <v>26.65</v>
      </c>
      <c r="M1758" s="194"/>
      <c r="N1758" s="194">
        <v>31.05</v>
      </c>
      <c r="O1758" s="194">
        <v>27</v>
      </c>
    </row>
    <row r="1759" spans="1:15">
      <c r="A1759" s="229">
        <v>0.47975694444446898</v>
      </c>
      <c r="B1759" s="194">
        <v>6620</v>
      </c>
      <c r="C1759" s="194">
        <v>39.049999999999997</v>
      </c>
      <c r="D1759" s="194">
        <v>27.7</v>
      </c>
      <c r="E1759" s="194">
        <v>34.25</v>
      </c>
      <c r="F1759" s="194">
        <v>43.55</v>
      </c>
      <c r="G1759" s="194">
        <v>396</v>
      </c>
      <c r="H1759" s="194">
        <v>36.119999999999997</v>
      </c>
      <c r="I1759" s="194">
        <v>34.6</v>
      </c>
      <c r="J1759" s="194">
        <v>106.65</v>
      </c>
      <c r="K1759" s="194">
        <v>28.25</v>
      </c>
      <c r="L1759" s="194">
        <v>26.7</v>
      </c>
      <c r="M1759" s="194"/>
      <c r="N1759" s="194">
        <v>30.9</v>
      </c>
      <c r="O1759" s="194">
        <v>26.95</v>
      </c>
    </row>
    <row r="1760" spans="1:15">
      <c r="A1760" s="229">
        <v>0.47987268518520898</v>
      </c>
      <c r="B1760" s="194">
        <v>6630</v>
      </c>
      <c r="C1760" s="194">
        <v>39.11</v>
      </c>
      <c r="D1760" s="194">
        <v>27.71</v>
      </c>
      <c r="E1760" s="194">
        <v>34.25</v>
      </c>
      <c r="F1760" s="194">
        <v>43.53</v>
      </c>
      <c r="G1760" s="194">
        <v>397</v>
      </c>
      <c r="H1760" s="194">
        <v>36.130000000000003</v>
      </c>
      <c r="I1760" s="194">
        <v>34.61</v>
      </c>
      <c r="J1760" s="194">
        <v>106.55</v>
      </c>
      <c r="K1760" s="194">
        <v>28.25</v>
      </c>
      <c r="L1760" s="194">
        <v>26.7</v>
      </c>
      <c r="M1760" s="194"/>
      <c r="N1760" s="194">
        <v>31.1</v>
      </c>
      <c r="O1760" s="194">
        <v>26.85</v>
      </c>
    </row>
    <row r="1761" spans="1:15">
      <c r="A1761" s="229">
        <v>0.47998842592594998</v>
      </c>
      <c r="B1761" s="194">
        <v>6640</v>
      </c>
      <c r="C1761" s="194">
        <v>39.270000000000003</v>
      </c>
      <c r="D1761" s="194">
        <v>27.74</v>
      </c>
      <c r="E1761" s="194">
        <v>34.270000000000003</v>
      </c>
      <c r="F1761" s="194">
        <v>43.46</v>
      </c>
      <c r="G1761" s="194">
        <v>396.9</v>
      </c>
      <c r="H1761" s="194">
        <v>36.049999999999997</v>
      </c>
      <c r="I1761" s="194">
        <v>34.64</v>
      </c>
      <c r="J1761" s="194">
        <v>106.25</v>
      </c>
      <c r="K1761" s="194">
        <v>28.25</v>
      </c>
      <c r="L1761" s="194">
        <v>26.7</v>
      </c>
      <c r="M1761" s="194"/>
      <c r="N1761" s="194">
        <v>30.95</v>
      </c>
      <c r="O1761" s="194">
        <v>27</v>
      </c>
    </row>
    <row r="1762" spans="1:15">
      <c r="A1762" s="229">
        <v>0.48010416666669098</v>
      </c>
      <c r="B1762" s="194">
        <v>6650</v>
      </c>
      <c r="C1762" s="194">
        <v>39.11</v>
      </c>
      <c r="D1762" s="194">
        <v>27.67</v>
      </c>
      <c r="E1762" s="194">
        <v>34.25</v>
      </c>
      <c r="F1762" s="194">
        <v>43.34</v>
      </c>
      <c r="G1762" s="194">
        <v>398.3</v>
      </c>
      <c r="H1762" s="194">
        <v>36.020000000000003</v>
      </c>
      <c r="I1762" s="194">
        <v>34.630000000000003</v>
      </c>
      <c r="J1762" s="194">
        <v>105.7</v>
      </c>
      <c r="K1762" s="194">
        <v>28.3</v>
      </c>
      <c r="L1762" s="194">
        <v>26.7</v>
      </c>
      <c r="M1762" s="194"/>
      <c r="N1762" s="194">
        <v>30.9</v>
      </c>
      <c r="O1762" s="194">
        <v>26.95</v>
      </c>
    </row>
    <row r="1763" spans="1:15">
      <c r="A1763" s="229">
        <v>0.48021990740743198</v>
      </c>
      <c r="B1763" s="194">
        <v>6660</v>
      </c>
      <c r="C1763" s="194">
        <v>39.19</v>
      </c>
      <c r="D1763" s="194">
        <v>27.66</v>
      </c>
      <c r="E1763" s="194">
        <v>34.270000000000003</v>
      </c>
      <c r="F1763" s="194">
        <v>43.43</v>
      </c>
      <c r="G1763" s="194">
        <v>397.7</v>
      </c>
      <c r="H1763" s="194">
        <v>36.06</v>
      </c>
      <c r="I1763" s="194">
        <v>34.619999999999997</v>
      </c>
      <c r="J1763" s="194">
        <v>105.85</v>
      </c>
      <c r="K1763" s="194">
        <v>28.3</v>
      </c>
      <c r="L1763" s="194">
        <v>26.65</v>
      </c>
      <c r="M1763" s="194"/>
      <c r="N1763" s="194">
        <v>30.95</v>
      </c>
      <c r="O1763" s="194">
        <v>26.85</v>
      </c>
    </row>
    <row r="1764" spans="1:15">
      <c r="A1764" s="229">
        <v>0.48033564814817298</v>
      </c>
      <c r="B1764" s="194">
        <v>6670</v>
      </c>
      <c r="C1764" s="194">
        <v>39.17</v>
      </c>
      <c r="D1764" s="194">
        <v>27.69</v>
      </c>
      <c r="E1764" s="194">
        <v>34.26</v>
      </c>
      <c r="F1764" s="194">
        <v>43.29</v>
      </c>
      <c r="G1764" s="194">
        <v>395.5</v>
      </c>
      <c r="H1764" s="194">
        <v>36.049999999999997</v>
      </c>
      <c r="I1764" s="194">
        <v>34.619999999999997</v>
      </c>
      <c r="J1764" s="194">
        <v>105.55</v>
      </c>
      <c r="K1764" s="194">
        <v>28.25</v>
      </c>
      <c r="L1764" s="194">
        <v>26.7</v>
      </c>
      <c r="M1764" s="194"/>
      <c r="N1764" s="194">
        <v>31.1</v>
      </c>
      <c r="O1764" s="194">
        <v>27.1</v>
      </c>
    </row>
    <row r="1765" spans="1:15">
      <c r="A1765" s="229">
        <v>0.48045138888891298</v>
      </c>
      <c r="B1765" s="194">
        <v>6680</v>
      </c>
      <c r="C1765" s="194">
        <v>39.4</v>
      </c>
      <c r="D1765" s="194">
        <v>27.65</v>
      </c>
      <c r="E1765" s="194">
        <v>34.270000000000003</v>
      </c>
      <c r="F1765" s="194">
        <v>43.33</v>
      </c>
      <c r="G1765" s="194">
        <v>395.5</v>
      </c>
      <c r="H1765" s="194">
        <v>36.049999999999997</v>
      </c>
      <c r="I1765" s="194">
        <v>34.619999999999997</v>
      </c>
      <c r="J1765" s="194">
        <v>105.55</v>
      </c>
      <c r="K1765" s="194">
        <v>28.3</v>
      </c>
      <c r="L1765" s="194">
        <v>26.7</v>
      </c>
      <c r="M1765" s="194"/>
      <c r="N1765" s="194">
        <v>31</v>
      </c>
      <c r="O1765" s="194">
        <v>26.95</v>
      </c>
    </row>
    <row r="1766" spans="1:15">
      <c r="A1766" s="229">
        <v>0.48056712962965398</v>
      </c>
      <c r="B1766" s="194">
        <v>6690</v>
      </c>
      <c r="C1766" s="194">
        <v>39.28</v>
      </c>
      <c r="D1766" s="194">
        <v>27.53</v>
      </c>
      <c r="E1766" s="194">
        <v>34.25</v>
      </c>
      <c r="F1766" s="194">
        <v>43.29</v>
      </c>
      <c r="G1766" s="194">
        <v>395.1</v>
      </c>
      <c r="H1766" s="194">
        <v>36.08</v>
      </c>
      <c r="I1766" s="194">
        <v>34.61</v>
      </c>
      <c r="J1766" s="194">
        <v>106.2</v>
      </c>
      <c r="K1766" s="194">
        <v>28.2</v>
      </c>
      <c r="L1766" s="194">
        <v>26.65</v>
      </c>
      <c r="M1766" s="194"/>
      <c r="N1766" s="194">
        <v>30.75</v>
      </c>
      <c r="O1766" s="194">
        <v>26.6</v>
      </c>
    </row>
    <row r="1767" spans="1:15">
      <c r="A1767" s="229">
        <v>0.48068287037039498</v>
      </c>
      <c r="B1767" s="194">
        <v>6700</v>
      </c>
      <c r="C1767" s="194">
        <v>39.119999999999997</v>
      </c>
      <c r="D1767" s="194">
        <v>27.37</v>
      </c>
      <c r="E1767" s="194">
        <v>34.25</v>
      </c>
      <c r="F1767" s="194">
        <v>43.38</v>
      </c>
      <c r="G1767" s="194">
        <v>395.7</v>
      </c>
      <c r="H1767" s="194">
        <v>36.18</v>
      </c>
      <c r="I1767" s="194">
        <v>34.630000000000003</v>
      </c>
      <c r="J1767" s="194">
        <v>105.95</v>
      </c>
      <c r="K1767" s="194">
        <v>28.15</v>
      </c>
      <c r="L1767" s="194">
        <v>26.65</v>
      </c>
      <c r="M1767" s="194"/>
      <c r="N1767" s="194">
        <v>31.15</v>
      </c>
      <c r="O1767" s="194">
        <v>26.55</v>
      </c>
    </row>
    <row r="1768" spans="1:15">
      <c r="A1768" s="229">
        <v>0.48079861111113598</v>
      </c>
      <c r="B1768" s="194">
        <v>6710</v>
      </c>
      <c r="C1768" s="194">
        <v>39.200000000000003</v>
      </c>
      <c r="D1768" s="194">
        <v>27.22</v>
      </c>
      <c r="E1768" s="194">
        <v>34.25</v>
      </c>
      <c r="F1768" s="194">
        <v>43.7</v>
      </c>
      <c r="G1768" s="194">
        <v>395.7</v>
      </c>
      <c r="H1768" s="194">
        <v>36.19</v>
      </c>
      <c r="I1768" s="194">
        <v>34.61</v>
      </c>
      <c r="J1768" s="194">
        <v>106.2</v>
      </c>
      <c r="K1768" s="194">
        <v>28.05</v>
      </c>
      <c r="L1768" s="194">
        <v>26.65</v>
      </c>
      <c r="M1768" s="194"/>
      <c r="N1768" s="194">
        <v>31.05</v>
      </c>
      <c r="O1768" s="194">
        <v>26.5</v>
      </c>
    </row>
    <row r="1769" spans="1:15">
      <c r="A1769" s="229">
        <v>0.48091435185187598</v>
      </c>
      <c r="B1769" s="194">
        <v>6720</v>
      </c>
      <c r="C1769" s="194">
        <v>39.130000000000003</v>
      </c>
      <c r="D1769" s="194">
        <v>27.26</v>
      </c>
      <c r="E1769" s="194">
        <v>34.26</v>
      </c>
      <c r="F1769" s="194">
        <v>43.72</v>
      </c>
      <c r="G1769" s="194">
        <v>395.6</v>
      </c>
      <c r="H1769" s="194">
        <v>36.159999999999997</v>
      </c>
      <c r="I1769" s="194">
        <v>34.61</v>
      </c>
      <c r="J1769" s="194">
        <v>105.8</v>
      </c>
      <c r="K1769" s="194">
        <v>28.1</v>
      </c>
      <c r="L1769" s="194">
        <v>26.65</v>
      </c>
      <c r="M1769" s="194"/>
      <c r="N1769" s="194">
        <v>30.55</v>
      </c>
      <c r="O1769" s="194">
        <v>26.4</v>
      </c>
    </row>
    <row r="1770" spans="1:15">
      <c r="A1770" s="229">
        <v>0.48103009259261698</v>
      </c>
      <c r="B1770" s="194">
        <v>6730</v>
      </c>
      <c r="C1770" s="194">
        <v>39.270000000000003</v>
      </c>
      <c r="D1770" s="194">
        <v>27.2</v>
      </c>
      <c r="E1770" s="194">
        <v>34.270000000000003</v>
      </c>
      <c r="F1770" s="194">
        <v>43.35</v>
      </c>
      <c r="G1770" s="194">
        <v>395.8</v>
      </c>
      <c r="H1770" s="194">
        <v>36.090000000000003</v>
      </c>
      <c r="I1770" s="194">
        <v>34.630000000000003</v>
      </c>
      <c r="J1770" s="194">
        <v>104.75</v>
      </c>
      <c r="K1770" s="194">
        <v>27.9</v>
      </c>
      <c r="L1770" s="194">
        <v>26.65</v>
      </c>
      <c r="M1770" s="194"/>
      <c r="N1770" s="194">
        <v>30.55</v>
      </c>
      <c r="O1770" s="194">
        <v>26.4</v>
      </c>
    </row>
    <row r="1771" spans="1:15">
      <c r="A1771" s="229">
        <v>0.48114583333335798</v>
      </c>
      <c r="B1771" s="194">
        <v>6740</v>
      </c>
      <c r="C1771" s="194">
        <v>38.03</v>
      </c>
      <c r="D1771" s="194">
        <v>27.16</v>
      </c>
      <c r="E1771" s="194">
        <v>34.25</v>
      </c>
      <c r="F1771" s="194">
        <v>43.31</v>
      </c>
      <c r="G1771" s="194">
        <v>395.1</v>
      </c>
      <c r="H1771" s="194">
        <v>36.1</v>
      </c>
      <c r="I1771" s="194">
        <v>34.61</v>
      </c>
      <c r="J1771" s="194">
        <v>103.3</v>
      </c>
      <c r="K1771" s="194">
        <v>27.75</v>
      </c>
      <c r="L1771" s="194">
        <v>26.65</v>
      </c>
      <c r="M1771" s="194"/>
      <c r="N1771" s="194">
        <v>31</v>
      </c>
      <c r="O1771" s="194">
        <v>26.35</v>
      </c>
    </row>
    <row r="1772" spans="1:15">
      <c r="A1772" s="229">
        <v>0.48126157407409897</v>
      </c>
      <c r="B1772" s="194">
        <v>6750</v>
      </c>
      <c r="C1772" s="194">
        <v>38.11</v>
      </c>
      <c r="D1772" s="194">
        <v>27.19</v>
      </c>
      <c r="E1772" s="194">
        <v>34.25</v>
      </c>
      <c r="F1772" s="194">
        <v>42.72</v>
      </c>
      <c r="G1772" s="194">
        <v>397.3</v>
      </c>
      <c r="H1772" s="194">
        <v>36.17</v>
      </c>
      <c r="I1772" s="194">
        <v>34.6</v>
      </c>
      <c r="J1772" s="194">
        <v>104.55</v>
      </c>
      <c r="K1772" s="194">
        <v>27.65</v>
      </c>
      <c r="L1772" s="194">
        <v>26.65</v>
      </c>
      <c r="M1772" s="194"/>
      <c r="N1772" s="194">
        <v>31.05</v>
      </c>
      <c r="O1772" s="194">
        <v>26.4</v>
      </c>
    </row>
    <row r="1773" spans="1:15">
      <c r="A1773" s="229">
        <v>0.48137731481483997</v>
      </c>
      <c r="B1773" s="194">
        <v>6760</v>
      </c>
      <c r="C1773" s="194">
        <v>38.200000000000003</v>
      </c>
      <c r="D1773" s="194">
        <v>27.07</v>
      </c>
      <c r="E1773" s="194">
        <v>34.26</v>
      </c>
      <c r="F1773" s="194">
        <v>42.66</v>
      </c>
      <c r="G1773" s="194">
        <v>397.9</v>
      </c>
      <c r="H1773" s="194">
        <v>36.14</v>
      </c>
      <c r="I1773" s="194">
        <v>34.630000000000003</v>
      </c>
      <c r="J1773" s="194">
        <v>104.6</v>
      </c>
      <c r="K1773" s="194">
        <v>27.55</v>
      </c>
      <c r="L1773" s="194">
        <v>26.7</v>
      </c>
      <c r="M1773" s="194"/>
      <c r="N1773" s="194">
        <v>31.2</v>
      </c>
      <c r="O1773" s="194">
        <v>26.4</v>
      </c>
    </row>
    <row r="1774" spans="1:15">
      <c r="A1774" s="229">
        <v>0.48149305555557997</v>
      </c>
      <c r="B1774" s="194">
        <v>6770</v>
      </c>
      <c r="C1774" s="194">
        <v>38.26</v>
      </c>
      <c r="D1774" s="194">
        <v>27</v>
      </c>
      <c r="E1774" s="194">
        <v>34.26</v>
      </c>
      <c r="F1774" s="194">
        <v>42.83</v>
      </c>
      <c r="G1774" s="194">
        <v>398.7</v>
      </c>
      <c r="H1774" s="194">
        <v>36.29</v>
      </c>
      <c r="I1774" s="194">
        <v>34.64</v>
      </c>
      <c r="J1774" s="194">
        <v>105.65</v>
      </c>
      <c r="K1774" s="194">
        <v>27.5</v>
      </c>
      <c r="L1774" s="194">
        <v>26.7</v>
      </c>
      <c r="M1774" s="194"/>
      <c r="N1774" s="194">
        <v>31.25</v>
      </c>
      <c r="O1774" s="194">
        <v>26.4</v>
      </c>
    </row>
    <row r="1775" spans="1:15">
      <c r="A1775" s="229">
        <v>0.48160879629632097</v>
      </c>
      <c r="B1775" s="194">
        <v>6780</v>
      </c>
      <c r="C1775" s="194">
        <v>38.28</v>
      </c>
      <c r="D1775" s="194">
        <v>27.03</v>
      </c>
      <c r="E1775" s="194">
        <v>34.24</v>
      </c>
      <c r="F1775" s="194">
        <v>42.67</v>
      </c>
      <c r="G1775" s="194">
        <v>397.8</v>
      </c>
      <c r="H1775" s="194">
        <v>36.270000000000003</v>
      </c>
      <c r="I1775" s="194">
        <v>34.64</v>
      </c>
      <c r="J1775" s="194">
        <v>106</v>
      </c>
      <c r="K1775" s="194">
        <v>27.5</v>
      </c>
      <c r="L1775" s="194">
        <v>26.65</v>
      </c>
      <c r="M1775" s="194"/>
      <c r="N1775" s="194">
        <v>31.25</v>
      </c>
      <c r="O1775" s="194">
        <v>26.35</v>
      </c>
    </row>
    <row r="1776" spans="1:15">
      <c r="A1776" s="229">
        <v>0.48172453703706197</v>
      </c>
      <c r="B1776" s="194">
        <v>6790</v>
      </c>
      <c r="C1776" s="194">
        <v>38.29</v>
      </c>
      <c r="D1776" s="194">
        <v>26.92</v>
      </c>
      <c r="E1776" s="194">
        <v>34.26</v>
      </c>
      <c r="F1776" s="194">
        <v>42.74</v>
      </c>
      <c r="G1776" s="194">
        <v>398.2</v>
      </c>
      <c r="H1776" s="194">
        <v>36.26</v>
      </c>
      <c r="I1776" s="194">
        <v>34.65</v>
      </c>
      <c r="J1776" s="194">
        <v>105.35</v>
      </c>
      <c r="K1776" s="194">
        <v>27.4</v>
      </c>
      <c r="L1776" s="194">
        <v>26.7</v>
      </c>
      <c r="M1776" s="194"/>
      <c r="N1776" s="194">
        <v>31.05</v>
      </c>
      <c r="O1776" s="194">
        <v>26.4</v>
      </c>
    </row>
    <row r="1777" spans="1:15">
      <c r="A1777" s="229">
        <v>0.48184027777780303</v>
      </c>
      <c r="B1777" s="194">
        <v>6800</v>
      </c>
      <c r="C1777" s="194">
        <v>38.28</v>
      </c>
      <c r="D1777" s="194">
        <v>27</v>
      </c>
      <c r="E1777" s="194">
        <v>34.25</v>
      </c>
      <c r="F1777" s="194">
        <v>42.53</v>
      </c>
      <c r="G1777" s="194">
        <v>398</v>
      </c>
      <c r="H1777" s="194">
        <v>36.229999999999997</v>
      </c>
      <c r="I1777" s="194">
        <v>34.619999999999997</v>
      </c>
      <c r="J1777" s="194">
        <v>103.9</v>
      </c>
      <c r="K1777" s="194">
        <v>27.4</v>
      </c>
      <c r="L1777" s="194">
        <v>26.65</v>
      </c>
      <c r="M1777" s="194"/>
      <c r="N1777" s="194">
        <v>31.15</v>
      </c>
      <c r="O1777" s="194">
        <v>26.4</v>
      </c>
    </row>
    <row r="1778" spans="1:15">
      <c r="A1778" s="229">
        <v>0.48195601851854297</v>
      </c>
      <c r="B1778" s="194">
        <v>6810</v>
      </c>
      <c r="C1778" s="194">
        <v>38.26</v>
      </c>
      <c r="D1778" s="194">
        <v>27.07</v>
      </c>
      <c r="E1778" s="194">
        <v>34.25</v>
      </c>
      <c r="F1778" s="194">
        <v>42.8</v>
      </c>
      <c r="G1778" s="194">
        <v>396.9</v>
      </c>
      <c r="H1778" s="194">
        <v>36.17</v>
      </c>
      <c r="I1778" s="194">
        <v>34.65</v>
      </c>
      <c r="J1778" s="194">
        <v>105.15</v>
      </c>
      <c r="K1778" s="194">
        <v>27.35</v>
      </c>
      <c r="L1778" s="194">
        <v>26.65</v>
      </c>
      <c r="M1778" s="194"/>
      <c r="N1778" s="194">
        <v>31.15</v>
      </c>
      <c r="O1778" s="194">
        <v>26.3</v>
      </c>
    </row>
    <row r="1779" spans="1:15">
      <c r="A1779" s="229">
        <v>0.48207175925928403</v>
      </c>
      <c r="B1779" s="194">
        <v>6820</v>
      </c>
      <c r="C1779" s="194">
        <v>38.26</v>
      </c>
      <c r="D1779" s="194">
        <v>27.02</v>
      </c>
      <c r="E1779" s="194">
        <v>34.229999999999997</v>
      </c>
      <c r="F1779" s="194">
        <v>43.11</v>
      </c>
      <c r="G1779" s="194">
        <v>397.8</v>
      </c>
      <c r="H1779" s="194">
        <v>36.14</v>
      </c>
      <c r="I1779" s="194">
        <v>34.659999999999997</v>
      </c>
      <c r="J1779" s="194">
        <v>105.4</v>
      </c>
      <c r="K1779" s="194">
        <v>27.3</v>
      </c>
      <c r="L1779" s="194">
        <v>26.65</v>
      </c>
      <c r="M1779" s="194"/>
      <c r="N1779" s="194">
        <v>31.3</v>
      </c>
      <c r="O1779" s="194">
        <v>26.35</v>
      </c>
    </row>
    <row r="1780" spans="1:15">
      <c r="A1780" s="229">
        <v>0.48218750000002503</v>
      </c>
      <c r="B1780" s="194">
        <v>6830</v>
      </c>
      <c r="C1780" s="194">
        <v>38.22</v>
      </c>
      <c r="D1780" s="194">
        <v>27.07</v>
      </c>
      <c r="E1780" s="194">
        <v>34.24</v>
      </c>
      <c r="F1780" s="194">
        <v>42.86</v>
      </c>
      <c r="G1780" s="194">
        <v>398.3</v>
      </c>
      <c r="H1780" s="194">
        <v>36.119999999999997</v>
      </c>
      <c r="I1780" s="194">
        <v>34.64</v>
      </c>
      <c r="J1780" s="194">
        <v>104.15</v>
      </c>
      <c r="K1780" s="194">
        <v>27.3</v>
      </c>
      <c r="L1780" s="194">
        <v>26.65</v>
      </c>
      <c r="M1780" s="194"/>
      <c r="N1780" s="194">
        <v>31.2</v>
      </c>
      <c r="O1780" s="194">
        <v>26.35</v>
      </c>
    </row>
    <row r="1781" spans="1:15">
      <c r="A1781" s="229">
        <v>0.48230324074076603</v>
      </c>
      <c r="B1781" s="194">
        <v>6840</v>
      </c>
      <c r="C1781" s="194">
        <v>38.200000000000003</v>
      </c>
      <c r="D1781" s="194">
        <v>27.11</v>
      </c>
      <c r="E1781" s="194">
        <v>34.22</v>
      </c>
      <c r="F1781" s="194">
        <v>43.01</v>
      </c>
      <c r="G1781" s="194">
        <v>399.4</v>
      </c>
      <c r="H1781" s="194">
        <v>36.06</v>
      </c>
      <c r="I1781" s="194">
        <v>34.67</v>
      </c>
      <c r="J1781" s="194">
        <v>105.3</v>
      </c>
      <c r="K1781" s="194">
        <v>27.25</v>
      </c>
      <c r="L1781" s="194">
        <v>26.65</v>
      </c>
      <c r="M1781" s="194"/>
      <c r="N1781" s="194">
        <v>31.1</v>
      </c>
      <c r="O1781" s="194">
        <v>26.3</v>
      </c>
    </row>
    <row r="1782" spans="1:15">
      <c r="A1782" s="229">
        <v>0.48241898148150703</v>
      </c>
      <c r="B1782" s="194">
        <v>6850</v>
      </c>
      <c r="C1782" s="194">
        <v>38.18</v>
      </c>
      <c r="D1782" s="194">
        <v>27.08</v>
      </c>
      <c r="E1782" s="194">
        <v>34.22</v>
      </c>
      <c r="F1782" s="194">
        <v>43.2</v>
      </c>
      <c r="G1782" s="194">
        <v>398.3</v>
      </c>
      <c r="H1782" s="194">
        <v>36.04</v>
      </c>
      <c r="I1782" s="194">
        <v>34.630000000000003</v>
      </c>
      <c r="J1782" s="194">
        <v>104.4</v>
      </c>
      <c r="K1782" s="194">
        <v>27.25</v>
      </c>
      <c r="L1782" s="194">
        <v>26.65</v>
      </c>
      <c r="M1782" s="194"/>
      <c r="N1782" s="194">
        <v>31.1</v>
      </c>
      <c r="O1782" s="194">
        <v>26.25</v>
      </c>
    </row>
    <row r="1783" spans="1:15">
      <c r="A1783" s="229">
        <v>0.48253472222224703</v>
      </c>
      <c r="B1783" s="194">
        <v>6860</v>
      </c>
      <c r="C1783" s="194">
        <v>38.15</v>
      </c>
      <c r="D1783" s="194">
        <v>27.04</v>
      </c>
      <c r="E1783" s="194">
        <v>34.200000000000003</v>
      </c>
      <c r="F1783" s="194">
        <v>42.85</v>
      </c>
      <c r="G1783" s="194">
        <v>398.4</v>
      </c>
      <c r="H1783" s="194">
        <v>36.01</v>
      </c>
      <c r="I1783" s="194">
        <v>34.61</v>
      </c>
      <c r="J1783" s="194">
        <v>103.95</v>
      </c>
      <c r="K1783" s="194">
        <v>27.2</v>
      </c>
      <c r="L1783" s="194">
        <v>26.65</v>
      </c>
      <c r="M1783" s="194"/>
      <c r="N1783" s="194">
        <v>31.2</v>
      </c>
      <c r="O1783" s="194">
        <v>26.25</v>
      </c>
    </row>
    <row r="1784" spans="1:15">
      <c r="A1784" s="229">
        <v>0.48265046296298802</v>
      </c>
      <c r="B1784" s="194">
        <v>6870</v>
      </c>
      <c r="C1784" s="194">
        <v>38.130000000000003</v>
      </c>
      <c r="D1784" s="194">
        <v>26.99</v>
      </c>
      <c r="E1784" s="194">
        <v>34.22</v>
      </c>
      <c r="F1784" s="194">
        <v>42.86</v>
      </c>
      <c r="G1784" s="194">
        <v>396.8</v>
      </c>
      <c r="H1784" s="194">
        <v>36.03</v>
      </c>
      <c r="I1784" s="194">
        <v>34.65</v>
      </c>
      <c r="J1784" s="194">
        <v>105.8</v>
      </c>
      <c r="K1784" s="194">
        <v>27.2</v>
      </c>
      <c r="L1784" s="194">
        <v>26.65</v>
      </c>
      <c r="M1784" s="194"/>
      <c r="N1784" s="194">
        <v>31.15</v>
      </c>
      <c r="O1784" s="194">
        <v>26.3</v>
      </c>
    </row>
    <row r="1785" spans="1:15">
      <c r="A1785" s="229">
        <v>0.48276620370372902</v>
      </c>
      <c r="B1785" s="194">
        <v>6880</v>
      </c>
      <c r="C1785" s="194">
        <v>38.11</v>
      </c>
      <c r="D1785" s="194">
        <v>27.01</v>
      </c>
      <c r="E1785" s="194">
        <v>34.22</v>
      </c>
      <c r="F1785" s="194">
        <v>43.27</v>
      </c>
      <c r="G1785" s="194">
        <v>396.6</v>
      </c>
      <c r="H1785" s="194">
        <v>36.1</v>
      </c>
      <c r="I1785" s="194">
        <v>34.69</v>
      </c>
      <c r="J1785" s="194">
        <v>105.25</v>
      </c>
      <c r="K1785" s="194">
        <v>27.2</v>
      </c>
      <c r="L1785" s="194">
        <v>26.65</v>
      </c>
      <c r="M1785" s="194"/>
      <c r="N1785" s="194">
        <v>31.15</v>
      </c>
      <c r="O1785" s="194">
        <v>26.25</v>
      </c>
    </row>
    <row r="1786" spans="1:15">
      <c r="A1786" s="229">
        <v>0.48288194444447002</v>
      </c>
      <c r="B1786" s="194">
        <v>6890</v>
      </c>
      <c r="C1786" s="194">
        <v>38.090000000000003</v>
      </c>
      <c r="D1786" s="194">
        <v>26.93</v>
      </c>
      <c r="E1786" s="194">
        <v>34.19</v>
      </c>
      <c r="F1786" s="194">
        <v>42.87</v>
      </c>
      <c r="G1786" s="194">
        <v>397.5</v>
      </c>
      <c r="H1786" s="194">
        <v>36.03</v>
      </c>
      <c r="I1786" s="194">
        <v>34.68</v>
      </c>
      <c r="J1786" s="194">
        <v>105.75</v>
      </c>
      <c r="K1786" s="194">
        <v>27.15</v>
      </c>
      <c r="L1786" s="194">
        <v>26.65</v>
      </c>
      <c r="M1786" s="194"/>
      <c r="N1786" s="194">
        <v>31.05</v>
      </c>
      <c r="O1786" s="194">
        <v>26.25</v>
      </c>
    </row>
    <row r="1787" spans="1:15">
      <c r="A1787" s="229">
        <v>0.48299768518521002</v>
      </c>
      <c r="B1787" s="194">
        <v>6900</v>
      </c>
      <c r="C1787" s="194">
        <v>38.049999999999997</v>
      </c>
      <c r="D1787" s="194">
        <v>27.07</v>
      </c>
      <c r="E1787" s="194">
        <v>34.19</v>
      </c>
      <c r="F1787" s="194">
        <v>42.62</v>
      </c>
      <c r="G1787" s="194">
        <v>398.4</v>
      </c>
      <c r="H1787" s="194">
        <v>35.99</v>
      </c>
      <c r="I1787" s="194">
        <v>34.69</v>
      </c>
      <c r="J1787" s="194">
        <v>105.3</v>
      </c>
      <c r="K1787" s="194">
        <v>27.2</v>
      </c>
      <c r="L1787" s="194">
        <v>26.6</v>
      </c>
      <c r="M1787" s="194"/>
      <c r="N1787" s="194">
        <v>31.25</v>
      </c>
      <c r="O1787" s="194">
        <v>26.25</v>
      </c>
    </row>
    <row r="1788" spans="1:15">
      <c r="A1788" s="229">
        <v>0.48311342592595102</v>
      </c>
      <c r="B1788" s="194">
        <v>6910</v>
      </c>
      <c r="C1788" s="194">
        <v>38.03</v>
      </c>
      <c r="D1788" s="194">
        <v>27.37</v>
      </c>
      <c r="E1788" s="194">
        <v>34.229999999999997</v>
      </c>
      <c r="F1788" s="194">
        <v>42.93</v>
      </c>
      <c r="G1788" s="194">
        <v>397.9</v>
      </c>
      <c r="H1788" s="194">
        <v>36.01</v>
      </c>
      <c r="I1788" s="194">
        <v>34.72</v>
      </c>
      <c r="J1788" s="194">
        <v>105</v>
      </c>
      <c r="K1788" s="194">
        <v>28</v>
      </c>
      <c r="L1788" s="194">
        <v>26.65</v>
      </c>
      <c r="M1788" s="194"/>
      <c r="N1788" s="194">
        <v>31.05</v>
      </c>
      <c r="O1788" s="194">
        <v>26.65</v>
      </c>
    </row>
    <row r="1789" spans="1:15">
      <c r="A1789" s="229">
        <v>0.48322916666669202</v>
      </c>
      <c r="B1789" s="194">
        <v>6920</v>
      </c>
      <c r="C1789" s="194">
        <v>38.01</v>
      </c>
      <c r="D1789" s="194">
        <v>27.56</v>
      </c>
      <c r="E1789" s="194">
        <v>34.21</v>
      </c>
      <c r="F1789" s="194">
        <v>42.74</v>
      </c>
      <c r="G1789" s="194">
        <v>398.1</v>
      </c>
      <c r="H1789" s="194">
        <v>36.159999999999997</v>
      </c>
      <c r="I1789" s="194">
        <v>34.659999999999997</v>
      </c>
      <c r="J1789" s="194">
        <v>105.4</v>
      </c>
      <c r="K1789" s="194">
        <v>28.15</v>
      </c>
      <c r="L1789" s="194">
        <v>26.65</v>
      </c>
      <c r="M1789" s="194"/>
      <c r="N1789" s="194">
        <v>31</v>
      </c>
      <c r="O1789" s="194">
        <v>26.85</v>
      </c>
    </row>
    <row r="1790" spans="1:15">
      <c r="A1790" s="229">
        <v>0.48334490740743302</v>
      </c>
      <c r="B1790" s="194">
        <v>6930</v>
      </c>
      <c r="C1790" s="194">
        <v>38.020000000000003</v>
      </c>
      <c r="D1790" s="194">
        <v>27.78</v>
      </c>
      <c r="E1790" s="194">
        <v>34.24</v>
      </c>
      <c r="F1790" s="194">
        <v>42.45</v>
      </c>
      <c r="G1790" s="194">
        <v>397.4</v>
      </c>
      <c r="H1790" s="194">
        <v>36.18</v>
      </c>
      <c r="I1790" s="194">
        <v>34.65</v>
      </c>
      <c r="J1790" s="194">
        <v>105.45</v>
      </c>
      <c r="K1790" s="194">
        <v>28.35</v>
      </c>
      <c r="L1790" s="194">
        <v>26.7</v>
      </c>
      <c r="M1790" s="194"/>
      <c r="N1790" s="194">
        <v>31.1</v>
      </c>
      <c r="O1790" s="194">
        <v>27.1</v>
      </c>
    </row>
    <row r="1791" spans="1:15">
      <c r="A1791" s="229">
        <v>0.48346064814817402</v>
      </c>
      <c r="B1791" s="194">
        <v>6940</v>
      </c>
      <c r="C1791" s="194">
        <v>38.020000000000003</v>
      </c>
      <c r="D1791" s="194">
        <v>27.8</v>
      </c>
      <c r="E1791" s="194">
        <v>34.229999999999997</v>
      </c>
      <c r="F1791" s="194">
        <v>42.92</v>
      </c>
      <c r="G1791" s="194">
        <v>397.2</v>
      </c>
      <c r="H1791" s="194">
        <v>36.06</v>
      </c>
      <c r="I1791" s="194">
        <v>34.68</v>
      </c>
      <c r="J1791" s="194">
        <v>106</v>
      </c>
      <c r="K1791" s="194">
        <v>28.5</v>
      </c>
      <c r="L1791" s="194">
        <v>26.7</v>
      </c>
      <c r="M1791" s="194"/>
      <c r="N1791" s="194">
        <v>30.85</v>
      </c>
      <c r="O1791" s="194">
        <v>27.3</v>
      </c>
    </row>
    <row r="1792" spans="1:15">
      <c r="A1792" s="229">
        <v>0.48357638888891402</v>
      </c>
      <c r="B1792" s="194">
        <v>6950</v>
      </c>
      <c r="C1792" s="194">
        <v>38</v>
      </c>
      <c r="D1792" s="194">
        <v>27.85</v>
      </c>
      <c r="E1792" s="194">
        <v>34.229999999999997</v>
      </c>
      <c r="F1792" s="194">
        <v>42.94</v>
      </c>
      <c r="G1792" s="194">
        <v>396.8</v>
      </c>
      <c r="H1792" s="194">
        <v>36</v>
      </c>
      <c r="I1792" s="194">
        <v>34.69</v>
      </c>
      <c r="J1792" s="194">
        <v>104.8</v>
      </c>
      <c r="K1792" s="194">
        <v>28.55</v>
      </c>
      <c r="L1792" s="194">
        <v>26.7</v>
      </c>
      <c r="M1792" s="194"/>
      <c r="N1792" s="194">
        <v>30.95</v>
      </c>
      <c r="O1792" s="194">
        <v>27.35</v>
      </c>
    </row>
    <row r="1793" spans="1:15">
      <c r="A1793" s="229">
        <v>0.48369212962965502</v>
      </c>
      <c r="B1793" s="194">
        <v>6960</v>
      </c>
      <c r="C1793" s="194">
        <v>37.94</v>
      </c>
      <c r="D1793" s="194">
        <v>27.8</v>
      </c>
      <c r="E1793" s="194">
        <v>34.22</v>
      </c>
      <c r="F1793" s="194">
        <v>43.37</v>
      </c>
      <c r="G1793" s="194">
        <v>398.1</v>
      </c>
      <c r="H1793" s="194">
        <v>36.07</v>
      </c>
      <c r="I1793" s="194">
        <v>34.71</v>
      </c>
      <c r="J1793" s="194">
        <v>105.95</v>
      </c>
      <c r="K1793" s="194">
        <v>28.6</v>
      </c>
      <c r="L1793" s="194">
        <v>26.7</v>
      </c>
      <c r="M1793" s="194"/>
      <c r="N1793" s="194">
        <v>31.05</v>
      </c>
      <c r="O1793" s="194">
        <v>27.4</v>
      </c>
    </row>
    <row r="1794" spans="1:15">
      <c r="A1794" s="229">
        <v>0.48380787037039602</v>
      </c>
      <c r="B1794" s="194">
        <v>6970</v>
      </c>
      <c r="C1794" s="194">
        <v>38.25</v>
      </c>
      <c r="D1794" s="194">
        <v>27.83</v>
      </c>
      <c r="E1794" s="194">
        <v>34.22</v>
      </c>
      <c r="F1794" s="194">
        <v>43.09</v>
      </c>
      <c r="G1794" s="194">
        <v>397.6</v>
      </c>
      <c r="H1794" s="194">
        <v>36.03</v>
      </c>
      <c r="I1794" s="194">
        <v>34.729999999999997</v>
      </c>
      <c r="J1794" s="194">
        <v>107</v>
      </c>
      <c r="K1794" s="194">
        <v>28.45</v>
      </c>
      <c r="L1794" s="194">
        <v>26.7</v>
      </c>
      <c r="M1794" s="194"/>
      <c r="N1794" s="194">
        <v>31</v>
      </c>
      <c r="O1794" s="194">
        <v>27.2</v>
      </c>
    </row>
    <row r="1795" spans="1:15">
      <c r="A1795" s="229">
        <v>0.48392361111113702</v>
      </c>
      <c r="B1795" s="194">
        <v>6980</v>
      </c>
      <c r="C1795" s="194">
        <v>38.29</v>
      </c>
      <c r="D1795" s="194">
        <v>27.9</v>
      </c>
      <c r="E1795" s="194">
        <v>34.25</v>
      </c>
      <c r="F1795" s="194">
        <v>43.2</v>
      </c>
      <c r="G1795" s="194">
        <v>394.9</v>
      </c>
      <c r="H1795" s="194">
        <v>36</v>
      </c>
      <c r="I1795" s="194">
        <v>34.74</v>
      </c>
      <c r="J1795" s="194">
        <v>106.9</v>
      </c>
      <c r="K1795" s="194">
        <v>28.45</v>
      </c>
      <c r="L1795" s="194">
        <v>26.7</v>
      </c>
      <c r="M1795" s="194"/>
      <c r="N1795" s="194">
        <v>31.1</v>
      </c>
      <c r="O1795" s="194">
        <v>27.1</v>
      </c>
    </row>
    <row r="1796" spans="1:15">
      <c r="A1796" s="229">
        <v>0.48403935185187702</v>
      </c>
      <c r="B1796" s="194">
        <v>6990</v>
      </c>
      <c r="C1796" s="194">
        <v>38.270000000000003</v>
      </c>
      <c r="D1796" s="194">
        <v>27.97</v>
      </c>
      <c r="E1796" s="194">
        <v>34.229999999999997</v>
      </c>
      <c r="F1796" s="194">
        <v>43.2</v>
      </c>
      <c r="G1796" s="194">
        <v>397.1</v>
      </c>
      <c r="H1796" s="194">
        <v>35.950000000000003</v>
      </c>
      <c r="I1796" s="194">
        <v>34.74</v>
      </c>
      <c r="J1796" s="194">
        <v>106</v>
      </c>
      <c r="K1796" s="194">
        <v>28.5</v>
      </c>
      <c r="L1796" s="194">
        <v>26.7</v>
      </c>
      <c r="M1796" s="194"/>
      <c r="N1796" s="194">
        <v>30.9</v>
      </c>
      <c r="O1796" s="194">
        <v>27</v>
      </c>
    </row>
    <row r="1797" spans="1:15">
      <c r="A1797" s="229">
        <v>0.48415509259261802</v>
      </c>
      <c r="B1797" s="194">
        <v>7000</v>
      </c>
      <c r="C1797" s="194">
        <v>38.229999999999997</v>
      </c>
      <c r="D1797" s="194">
        <v>27.91</v>
      </c>
      <c r="E1797" s="194">
        <v>34.26</v>
      </c>
      <c r="F1797" s="194">
        <v>42.97</v>
      </c>
      <c r="G1797" s="194">
        <v>397.9</v>
      </c>
      <c r="H1797" s="194">
        <v>36.020000000000003</v>
      </c>
      <c r="I1797" s="194">
        <v>34.76</v>
      </c>
      <c r="J1797" s="194">
        <v>105.65</v>
      </c>
      <c r="K1797" s="194">
        <v>28.5</v>
      </c>
      <c r="L1797" s="194">
        <v>26.7</v>
      </c>
      <c r="M1797" s="194"/>
      <c r="N1797" s="194">
        <v>30.9</v>
      </c>
      <c r="O1797" s="194">
        <v>27</v>
      </c>
    </row>
    <row r="1798" spans="1:15">
      <c r="A1798" s="229">
        <v>0.48427083333335902</v>
      </c>
      <c r="B1798" s="194">
        <v>7010</v>
      </c>
      <c r="C1798" s="194">
        <v>38.4</v>
      </c>
      <c r="D1798" s="194">
        <v>27.97</v>
      </c>
      <c r="E1798" s="194">
        <v>34.270000000000003</v>
      </c>
      <c r="F1798" s="194">
        <v>43.23</v>
      </c>
      <c r="G1798" s="194">
        <v>396.8</v>
      </c>
      <c r="H1798" s="194">
        <v>36.08</v>
      </c>
      <c r="I1798" s="194">
        <v>34.76</v>
      </c>
      <c r="J1798" s="194">
        <v>107.3</v>
      </c>
      <c r="K1798" s="194">
        <v>28.5</v>
      </c>
      <c r="L1798" s="194">
        <v>26.7</v>
      </c>
      <c r="M1798" s="194"/>
      <c r="N1798" s="194">
        <v>30.9</v>
      </c>
      <c r="O1798" s="194">
        <v>27</v>
      </c>
    </row>
    <row r="1799" spans="1:15">
      <c r="A1799" s="229">
        <v>0.48438657407410002</v>
      </c>
      <c r="B1799" s="194">
        <v>7020</v>
      </c>
      <c r="C1799" s="194">
        <v>38.56</v>
      </c>
      <c r="D1799" s="194">
        <v>27.96</v>
      </c>
      <c r="E1799" s="194">
        <v>34.26</v>
      </c>
      <c r="F1799" s="194">
        <v>43.14</v>
      </c>
      <c r="G1799" s="194">
        <v>397.5</v>
      </c>
      <c r="H1799" s="194">
        <v>36.159999999999997</v>
      </c>
      <c r="I1799" s="194">
        <v>34.729999999999997</v>
      </c>
      <c r="J1799" s="194">
        <v>107.2</v>
      </c>
      <c r="K1799" s="194">
        <v>28.55</v>
      </c>
      <c r="L1799" s="194">
        <v>26.7</v>
      </c>
      <c r="M1799" s="194"/>
      <c r="N1799" s="194">
        <v>30.9</v>
      </c>
      <c r="O1799" s="194">
        <v>27.05</v>
      </c>
    </row>
    <row r="1800" spans="1:15">
      <c r="A1800" s="229">
        <v>0.48450231481484102</v>
      </c>
      <c r="B1800" s="194">
        <v>7030</v>
      </c>
      <c r="C1800" s="194">
        <v>38.33</v>
      </c>
      <c r="D1800" s="194">
        <v>28.06</v>
      </c>
      <c r="E1800" s="194">
        <v>34.28</v>
      </c>
      <c r="F1800" s="194">
        <v>42.91</v>
      </c>
      <c r="G1800" s="194">
        <v>398.9</v>
      </c>
      <c r="H1800" s="194">
        <v>36.130000000000003</v>
      </c>
      <c r="I1800" s="194">
        <v>34.700000000000003</v>
      </c>
      <c r="J1800" s="194">
        <v>107.1</v>
      </c>
      <c r="K1800" s="194">
        <v>28.55</v>
      </c>
      <c r="L1800" s="194">
        <v>26.75</v>
      </c>
      <c r="M1800" s="194"/>
      <c r="N1800" s="194">
        <v>31</v>
      </c>
      <c r="O1800" s="194">
        <v>27.15</v>
      </c>
    </row>
    <row r="1801" spans="1:15">
      <c r="A1801" s="229">
        <v>0.48461805555558102</v>
      </c>
      <c r="B1801" s="194">
        <v>7040</v>
      </c>
      <c r="C1801" s="194">
        <v>38.64</v>
      </c>
      <c r="D1801" s="194">
        <v>28.07</v>
      </c>
      <c r="E1801" s="194">
        <v>34.29</v>
      </c>
      <c r="F1801" s="194">
        <v>43</v>
      </c>
      <c r="G1801" s="194">
        <v>397.6</v>
      </c>
      <c r="H1801" s="194">
        <v>36.07</v>
      </c>
      <c r="I1801" s="194">
        <v>34.700000000000003</v>
      </c>
      <c r="J1801" s="194">
        <v>106</v>
      </c>
      <c r="K1801" s="194">
        <v>28.65</v>
      </c>
      <c r="L1801" s="194">
        <v>26.7</v>
      </c>
      <c r="M1801" s="194"/>
      <c r="N1801" s="194">
        <v>31</v>
      </c>
      <c r="O1801" s="194">
        <v>27.15</v>
      </c>
    </row>
    <row r="1802" spans="1:15">
      <c r="A1802" s="229">
        <v>0.48473379629632202</v>
      </c>
      <c r="B1802" s="194">
        <v>7050</v>
      </c>
      <c r="C1802" s="194">
        <v>38.6</v>
      </c>
      <c r="D1802" s="194">
        <v>28.03</v>
      </c>
      <c r="E1802" s="194">
        <v>34.28</v>
      </c>
      <c r="F1802" s="194">
        <v>42.99</v>
      </c>
      <c r="G1802" s="194">
        <v>396.6</v>
      </c>
      <c r="H1802" s="194">
        <v>36</v>
      </c>
      <c r="I1802" s="194">
        <v>34.729999999999997</v>
      </c>
      <c r="J1802" s="194">
        <v>105.25</v>
      </c>
      <c r="K1802" s="194">
        <v>28.65</v>
      </c>
      <c r="L1802" s="194">
        <v>26.7</v>
      </c>
      <c r="M1802" s="194"/>
      <c r="N1802" s="194">
        <v>30.95</v>
      </c>
      <c r="O1802" s="194">
        <v>27.3</v>
      </c>
    </row>
    <row r="1803" spans="1:15">
      <c r="A1803" s="229">
        <v>0.48484953703706302</v>
      </c>
      <c r="B1803" s="194">
        <v>7060</v>
      </c>
      <c r="C1803" s="194">
        <v>38.64</v>
      </c>
      <c r="D1803" s="194">
        <v>28.03</v>
      </c>
      <c r="E1803" s="194">
        <v>34.29</v>
      </c>
      <c r="F1803" s="194">
        <v>43.12</v>
      </c>
      <c r="G1803" s="194">
        <v>394.9</v>
      </c>
      <c r="H1803" s="194">
        <v>36.020000000000003</v>
      </c>
      <c r="I1803" s="194">
        <v>34.71</v>
      </c>
      <c r="J1803" s="194">
        <v>106.35</v>
      </c>
      <c r="K1803" s="194">
        <v>28.7</v>
      </c>
      <c r="L1803" s="194">
        <v>26.75</v>
      </c>
      <c r="M1803" s="194"/>
      <c r="N1803" s="194">
        <v>31.1</v>
      </c>
      <c r="O1803" s="194">
        <v>27.25</v>
      </c>
    </row>
    <row r="1804" spans="1:15">
      <c r="A1804" s="229">
        <v>0.48496527777780402</v>
      </c>
      <c r="B1804" s="194">
        <v>7070</v>
      </c>
      <c r="C1804" s="194">
        <v>38.78</v>
      </c>
      <c r="D1804" s="194">
        <v>28.05</v>
      </c>
      <c r="E1804" s="194">
        <v>34.29</v>
      </c>
      <c r="F1804" s="194">
        <v>42.71</v>
      </c>
      <c r="G1804" s="194">
        <v>397.1</v>
      </c>
      <c r="H1804" s="194">
        <v>36.020000000000003</v>
      </c>
      <c r="I1804" s="194">
        <v>34.72</v>
      </c>
      <c r="J1804" s="194">
        <v>107.5</v>
      </c>
      <c r="K1804" s="194">
        <v>28.8</v>
      </c>
      <c r="L1804" s="194">
        <v>26.75</v>
      </c>
      <c r="M1804" s="194"/>
      <c r="N1804" s="194">
        <v>31</v>
      </c>
      <c r="O1804" s="194">
        <v>27.2</v>
      </c>
    </row>
    <row r="1805" spans="1:15">
      <c r="A1805" s="229">
        <v>0.48508101851854402</v>
      </c>
      <c r="B1805" s="194">
        <v>7080</v>
      </c>
      <c r="C1805" s="194">
        <v>38.81</v>
      </c>
      <c r="D1805" s="194">
        <v>28.04</v>
      </c>
      <c r="E1805" s="194">
        <v>34.32</v>
      </c>
      <c r="F1805" s="194">
        <v>42.95</v>
      </c>
      <c r="G1805" s="194">
        <v>396.6</v>
      </c>
      <c r="H1805" s="194">
        <v>36.01</v>
      </c>
      <c r="I1805" s="194">
        <v>34.729999999999997</v>
      </c>
      <c r="J1805" s="194">
        <v>106.45</v>
      </c>
      <c r="K1805" s="194">
        <v>28.8</v>
      </c>
      <c r="L1805" s="194">
        <v>26.75</v>
      </c>
      <c r="M1805" s="194"/>
      <c r="N1805" s="194">
        <v>30.9</v>
      </c>
      <c r="O1805" s="194">
        <v>27.3</v>
      </c>
    </row>
    <row r="1806" spans="1:15">
      <c r="A1806" s="229">
        <v>0.48519675925928502</v>
      </c>
      <c r="B1806" s="194">
        <v>7090</v>
      </c>
      <c r="C1806" s="194">
        <v>38.700000000000003</v>
      </c>
      <c r="D1806" s="194">
        <v>28.04</v>
      </c>
      <c r="E1806" s="194">
        <v>34.299999999999997</v>
      </c>
      <c r="F1806" s="194">
        <v>42.91</v>
      </c>
      <c r="G1806" s="194">
        <v>397</v>
      </c>
      <c r="H1806" s="194">
        <v>35.99</v>
      </c>
      <c r="I1806" s="194">
        <v>34.71</v>
      </c>
      <c r="J1806" s="194">
        <v>106.3</v>
      </c>
      <c r="K1806" s="194">
        <v>28.85</v>
      </c>
      <c r="L1806" s="194">
        <v>26.75</v>
      </c>
      <c r="M1806" s="194"/>
      <c r="N1806" s="194">
        <v>31.15</v>
      </c>
      <c r="O1806" s="194">
        <v>27.25</v>
      </c>
    </row>
    <row r="1807" spans="1:15">
      <c r="A1807" s="229">
        <v>0.48531250000002601</v>
      </c>
      <c r="B1807" s="194">
        <v>7100</v>
      </c>
      <c r="C1807" s="194">
        <v>38.950000000000003</v>
      </c>
      <c r="D1807" s="194">
        <v>28.06</v>
      </c>
      <c r="E1807" s="194">
        <v>34.31</v>
      </c>
      <c r="F1807" s="194">
        <v>43.39</v>
      </c>
      <c r="G1807" s="194">
        <v>395.4</v>
      </c>
      <c r="H1807" s="194">
        <v>35.97</v>
      </c>
      <c r="I1807" s="194">
        <v>34.700000000000003</v>
      </c>
      <c r="J1807" s="194">
        <v>104.5</v>
      </c>
      <c r="K1807" s="194">
        <v>28.8</v>
      </c>
      <c r="L1807" s="194">
        <v>26.75</v>
      </c>
      <c r="M1807" s="194"/>
      <c r="N1807" s="194">
        <v>30.85</v>
      </c>
      <c r="O1807" s="194">
        <v>27.25</v>
      </c>
    </row>
    <row r="1808" spans="1:15">
      <c r="A1808" s="229">
        <v>0.48542824074076701</v>
      </c>
      <c r="B1808" s="194">
        <v>7110</v>
      </c>
      <c r="C1808" s="194">
        <v>38.9</v>
      </c>
      <c r="D1808" s="194">
        <v>28.04</v>
      </c>
      <c r="E1808" s="194">
        <v>34.32</v>
      </c>
      <c r="F1808" s="194">
        <v>43.28</v>
      </c>
      <c r="G1808" s="194">
        <v>396.7</v>
      </c>
      <c r="H1808" s="194">
        <v>36.07</v>
      </c>
      <c r="I1808" s="194">
        <v>34.700000000000003</v>
      </c>
      <c r="J1808" s="194">
        <v>105.2</v>
      </c>
      <c r="K1808" s="194">
        <v>28.85</v>
      </c>
      <c r="L1808" s="194">
        <v>26.75</v>
      </c>
      <c r="M1808" s="194"/>
      <c r="N1808" s="194">
        <v>31</v>
      </c>
      <c r="O1808" s="194">
        <v>27.2</v>
      </c>
    </row>
    <row r="1809" spans="1:15">
      <c r="A1809" s="229">
        <v>0.48554398148150801</v>
      </c>
      <c r="B1809" s="194">
        <v>7120</v>
      </c>
      <c r="C1809" s="194">
        <v>38.85</v>
      </c>
      <c r="D1809" s="194">
        <v>28.15</v>
      </c>
      <c r="E1809" s="194">
        <v>34.33</v>
      </c>
      <c r="F1809" s="194">
        <v>43.29</v>
      </c>
      <c r="G1809" s="194">
        <v>399.2</v>
      </c>
      <c r="H1809" s="194">
        <v>36.020000000000003</v>
      </c>
      <c r="I1809" s="194">
        <v>34.71</v>
      </c>
      <c r="J1809" s="194">
        <v>105.9</v>
      </c>
      <c r="K1809" s="194">
        <v>28.85</v>
      </c>
      <c r="L1809" s="194">
        <v>26.8</v>
      </c>
      <c r="M1809" s="194"/>
      <c r="N1809" s="194">
        <v>31.15</v>
      </c>
      <c r="O1809" s="194">
        <v>27.15</v>
      </c>
    </row>
    <row r="1810" spans="1:15">
      <c r="A1810" s="229">
        <v>0.48565972222224801</v>
      </c>
      <c r="B1810" s="194">
        <v>7130</v>
      </c>
      <c r="C1810" s="194">
        <v>38.99</v>
      </c>
      <c r="D1810" s="194">
        <v>28.09</v>
      </c>
      <c r="E1810" s="194">
        <v>34.32</v>
      </c>
      <c r="F1810" s="194">
        <v>42.98</v>
      </c>
      <c r="G1810" s="194">
        <v>398.7</v>
      </c>
      <c r="H1810" s="194">
        <v>36.01</v>
      </c>
      <c r="I1810" s="194">
        <v>34.700000000000003</v>
      </c>
      <c r="J1810" s="194">
        <v>106.25</v>
      </c>
      <c r="K1810" s="194">
        <v>28.95</v>
      </c>
      <c r="L1810" s="194">
        <v>26.8</v>
      </c>
      <c r="M1810" s="194"/>
      <c r="N1810" s="194">
        <v>31.1</v>
      </c>
      <c r="O1810" s="194">
        <v>27.2</v>
      </c>
    </row>
    <row r="1811" spans="1:15">
      <c r="A1811" s="229">
        <v>0.48577546296298901</v>
      </c>
      <c r="B1811" s="194">
        <v>7140</v>
      </c>
      <c r="C1811" s="194">
        <v>38.96</v>
      </c>
      <c r="D1811" s="194">
        <v>28.1</v>
      </c>
      <c r="E1811" s="194">
        <v>34.33</v>
      </c>
      <c r="F1811" s="194">
        <v>42.64</v>
      </c>
      <c r="G1811" s="194">
        <v>399</v>
      </c>
      <c r="H1811" s="194">
        <v>36.01</v>
      </c>
      <c r="I1811" s="194">
        <v>34.64</v>
      </c>
      <c r="J1811" s="194">
        <v>105.65</v>
      </c>
      <c r="K1811" s="194">
        <v>29</v>
      </c>
      <c r="L1811" s="194">
        <v>26.8</v>
      </c>
      <c r="M1811" s="194"/>
      <c r="N1811" s="194">
        <v>30.95</v>
      </c>
      <c r="O1811" s="194">
        <v>27.35</v>
      </c>
    </row>
    <row r="1812" spans="1:15">
      <c r="A1812" s="229">
        <v>0.48589120370373001</v>
      </c>
      <c r="B1812" s="194">
        <v>7150</v>
      </c>
      <c r="C1812" s="194">
        <v>39.01</v>
      </c>
      <c r="D1812" s="194">
        <v>28.28</v>
      </c>
      <c r="E1812" s="194">
        <v>34.36</v>
      </c>
      <c r="F1812" s="194">
        <v>43.06</v>
      </c>
      <c r="G1812" s="194">
        <v>398</v>
      </c>
      <c r="H1812" s="194">
        <v>36.06</v>
      </c>
      <c r="I1812" s="194">
        <v>34.68</v>
      </c>
      <c r="J1812" s="194">
        <v>105.9</v>
      </c>
      <c r="K1812" s="194">
        <v>28.95</v>
      </c>
      <c r="L1812" s="194">
        <v>26.8</v>
      </c>
      <c r="M1812" s="194"/>
      <c r="N1812" s="194">
        <v>31.1</v>
      </c>
      <c r="O1812" s="194">
        <v>27.2</v>
      </c>
    </row>
    <row r="1813" spans="1:15">
      <c r="A1813" s="229">
        <v>0.48600694444447101</v>
      </c>
      <c r="B1813" s="194">
        <v>7160</v>
      </c>
      <c r="C1813" s="194">
        <v>39.15</v>
      </c>
      <c r="D1813" s="194">
        <v>28.2</v>
      </c>
      <c r="E1813" s="194">
        <v>34.36</v>
      </c>
      <c r="F1813" s="194">
        <v>43.07</v>
      </c>
      <c r="G1813" s="194">
        <v>398.3</v>
      </c>
      <c r="H1813" s="194">
        <v>36.03</v>
      </c>
      <c r="I1813" s="194">
        <v>34.69</v>
      </c>
      <c r="J1813" s="194">
        <v>106.05</v>
      </c>
      <c r="K1813" s="194">
        <v>29</v>
      </c>
      <c r="L1813" s="194">
        <v>26.8</v>
      </c>
      <c r="M1813" s="194"/>
      <c r="N1813" s="194">
        <v>31.1</v>
      </c>
      <c r="O1813" s="194">
        <v>27.2</v>
      </c>
    </row>
    <row r="1814" spans="1:15">
      <c r="A1814" s="229">
        <v>0.48612268518521101</v>
      </c>
      <c r="B1814" s="194">
        <v>7170</v>
      </c>
      <c r="C1814" s="194">
        <v>39.159999999999997</v>
      </c>
      <c r="D1814" s="194">
        <v>28.17</v>
      </c>
      <c r="E1814" s="194">
        <v>34.380000000000003</v>
      </c>
      <c r="F1814" s="194">
        <v>43.22</v>
      </c>
      <c r="G1814" s="194">
        <v>395.9</v>
      </c>
      <c r="H1814" s="194">
        <v>36</v>
      </c>
      <c r="I1814" s="194">
        <v>34.67</v>
      </c>
      <c r="J1814" s="194">
        <v>106.95</v>
      </c>
      <c r="K1814" s="194">
        <v>29</v>
      </c>
      <c r="L1814" s="194">
        <v>26.85</v>
      </c>
      <c r="M1814" s="194"/>
      <c r="N1814" s="194">
        <v>30.9</v>
      </c>
      <c r="O1814" s="194">
        <v>27.3</v>
      </c>
    </row>
    <row r="1815" spans="1:15">
      <c r="A1815" s="229">
        <v>0.48623842592595201</v>
      </c>
      <c r="B1815" s="194">
        <v>7180</v>
      </c>
      <c r="C1815" s="194">
        <v>39.17</v>
      </c>
      <c r="D1815" s="194">
        <v>28.05</v>
      </c>
      <c r="E1815" s="194">
        <v>34.39</v>
      </c>
      <c r="F1815" s="194">
        <v>43.43</v>
      </c>
      <c r="G1815" s="194">
        <v>397.4</v>
      </c>
      <c r="H1815" s="194">
        <v>36.06</v>
      </c>
      <c r="I1815" s="194">
        <v>34.69</v>
      </c>
      <c r="J1815" s="194">
        <v>106.15</v>
      </c>
      <c r="K1815" s="194">
        <v>29</v>
      </c>
      <c r="L1815" s="194">
        <v>26.85</v>
      </c>
      <c r="M1815" s="194"/>
      <c r="N1815" s="194">
        <v>30.95</v>
      </c>
      <c r="O1815" s="194">
        <v>27.25</v>
      </c>
    </row>
    <row r="1816" spans="1:15">
      <c r="A1816" s="229">
        <v>0.48635416666669301</v>
      </c>
      <c r="B1816" s="194">
        <v>7190</v>
      </c>
      <c r="C1816" s="194">
        <v>38.89</v>
      </c>
      <c r="D1816" s="194">
        <v>28.24</v>
      </c>
      <c r="E1816" s="194">
        <v>34.4</v>
      </c>
      <c r="F1816" s="194">
        <v>43.18</v>
      </c>
      <c r="G1816" s="194">
        <v>397.9</v>
      </c>
      <c r="H1816" s="194">
        <v>36.07</v>
      </c>
      <c r="I1816" s="194">
        <v>34.68</v>
      </c>
      <c r="J1816" s="194">
        <v>105.35</v>
      </c>
      <c r="K1816" s="194">
        <v>29.1</v>
      </c>
      <c r="L1816" s="194">
        <v>26.85</v>
      </c>
      <c r="M1816" s="194"/>
      <c r="N1816" s="194">
        <v>31</v>
      </c>
      <c r="O1816" s="194">
        <v>27.3</v>
      </c>
    </row>
    <row r="1817" spans="1:15">
      <c r="A1817" s="229">
        <v>0.48646990740743401</v>
      </c>
      <c r="B1817" s="194">
        <v>7200</v>
      </c>
      <c r="C1817" s="194">
        <v>39.14</v>
      </c>
      <c r="D1817" s="194">
        <v>28.26</v>
      </c>
      <c r="E1817" s="194">
        <v>34.409999999999997</v>
      </c>
      <c r="F1817" s="194">
        <v>43.11</v>
      </c>
      <c r="G1817" s="194">
        <v>395.6</v>
      </c>
      <c r="H1817" s="194">
        <v>36.04</v>
      </c>
      <c r="I1817" s="194">
        <v>34.69</v>
      </c>
      <c r="J1817" s="194">
        <v>104.9</v>
      </c>
      <c r="K1817" s="194">
        <v>29.15</v>
      </c>
      <c r="L1817" s="194">
        <v>26.85</v>
      </c>
      <c r="M1817" s="194"/>
      <c r="N1817" s="194">
        <v>31</v>
      </c>
      <c r="O1817" s="194">
        <v>27.4</v>
      </c>
    </row>
    <row r="1818" spans="1:15">
      <c r="A1818" s="229">
        <v>0.48658564814817501</v>
      </c>
      <c r="B1818" s="194">
        <v>7210</v>
      </c>
      <c r="C1818" s="194">
        <v>39.18</v>
      </c>
      <c r="D1818" s="194">
        <v>28.18</v>
      </c>
      <c r="E1818" s="194">
        <v>34.4</v>
      </c>
      <c r="F1818" s="194">
        <v>43.04</v>
      </c>
      <c r="G1818" s="194">
        <v>397.2</v>
      </c>
      <c r="H1818" s="194">
        <v>35.99</v>
      </c>
      <c r="I1818" s="194">
        <v>34.700000000000003</v>
      </c>
      <c r="J1818" s="194">
        <v>107.55</v>
      </c>
      <c r="K1818" s="194">
        <v>29.15</v>
      </c>
      <c r="L1818" s="194">
        <v>26.8</v>
      </c>
      <c r="M1818" s="194"/>
      <c r="N1818" s="194">
        <v>30.95</v>
      </c>
      <c r="O1818" s="194">
        <v>27.35</v>
      </c>
    </row>
    <row r="1819" spans="1:15">
      <c r="A1819" s="229">
        <v>0.48670138888891501</v>
      </c>
      <c r="B1819" s="194">
        <v>7220</v>
      </c>
      <c r="C1819" s="194">
        <v>39.1</v>
      </c>
      <c r="D1819" s="194">
        <v>28.21</v>
      </c>
      <c r="E1819" s="194">
        <v>34.409999999999997</v>
      </c>
      <c r="F1819" s="194">
        <v>43.34</v>
      </c>
      <c r="G1819" s="194">
        <v>396.2</v>
      </c>
      <c r="H1819" s="194">
        <v>36.090000000000003</v>
      </c>
      <c r="I1819" s="194">
        <v>34.74</v>
      </c>
      <c r="J1819" s="194">
        <v>105.95</v>
      </c>
      <c r="K1819" s="194">
        <v>29.15</v>
      </c>
      <c r="L1819" s="194">
        <v>26.85</v>
      </c>
      <c r="M1819" s="194"/>
      <c r="N1819" s="194">
        <v>30.85</v>
      </c>
      <c r="O1819" s="194">
        <v>27.25</v>
      </c>
    </row>
    <row r="1820" spans="1:15">
      <c r="A1820" s="229">
        <v>0.48681712962965601</v>
      </c>
      <c r="B1820" s="194">
        <v>7230</v>
      </c>
      <c r="C1820" s="194">
        <v>39.270000000000003</v>
      </c>
      <c r="D1820" s="194">
        <v>28.2</v>
      </c>
      <c r="E1820" s="194">
        <v>34.43</v>
      </c>
      <c r="F1820" s="194">
        <v>43.14</v>
      </c>
      <c r="G1820" s="194">
        <v>397</v>
      </c>
      <c r="H1820" s="194">
        <v>36.06</v>
      </c>
      <c r="I1820" s="194">
        <v>34.729999999999997</v>
      </c>
      <c r="J1820" s="194">
        <v>105.7</v>
      </c>
      <c r="K1820" s="194">
        <v>29.2</v>
      </c>
      <c r="L1820" s="194">
        <v>26.85</v>
      </c>
      <c r="M1820" s="194"/>
      <c r="N1820" s="194">
        <v>31</v>
      </c>
      <c r="O1820" s="194">
        <v>27.15</v>
      </c>
    </row>
    <row r="1821" spans="1:15">
      <c r="A1821" s="229">
        <v>0.48693287037039701</v>
      </c>
      <c r="B1821" s="194">
        <v>7240</v>
      </c>
      <c r="C1821" s="194">
        <v>39.35</v>
      </c>
      <c r="D1821" s="194">
        <v>28.15</v>
      </c>
      <c r="E1821" s="194">
        <v>34.450000000000003</v>
      </c>
      <c r="F1821" s="194">
        <v>43.26</v>
      </c>
      <c r="G1821" s="194">
        <v>395.1</v>
      </c>
      <c r="H1821" s="194">
        <v>36</v>
      </c>
      <c r="I1821" s="194">
        <v>34.729999999999997</v>
      </c>
      <c r="J1821" s="194">
        <v>105.6</v>
      </c>
      <c r="K1821" s="194">
        <v>29.2</v>
      </c>
      <c r="L1821" s="194">
        <v>26.85</v>
      </c>
      <c r="M1821" s="194"/>
      <c r="N1821" s="194">
        <v>30.95</v>
      </c>
      <c r="O1821" s="194">
        <v>27.3</v>
      </c>
    </row>
    <row r="1822" spans="1:15">
      <c r="A1822" s="229">
        <v>0.48704861111113801</v>
      </c>
      <c r="B1822" s="194">
        <v>7250</v>
      </c>
      <c r="C1822" s="194">
        <v>39.200000000000003</v>
      </c>
      <c r="D1822" s="194">
        <v>28.23</v>
      </c>
      <c r="E1822" s="194">
        <v>34.450000000000003</v>
      </c>
      <c r="F1822" s="194">
        <v>43.12</v>
      </c>
      <c r="G1822" s="194">
        <v>396</v>
      </c>
      <c r="H1822" s="194">
        <v>36.020000000000003</v>
      </c>
      <c r="I1822" s="194">
        <v>34.729999999999997</v>
      </c>
      <c r="J1822" s="194">
        <v>106.1</v>
      </c>
      <c r="K1822" s="194">
        <v>29.25</v>
      </c>
      <c r="L1822" s="194">
        <v>26.85</v>
      </c>
      <c r="M1822" s="194"/>
      <c r="N1822" s="194">
        <v>31.05</v>
      </c>
      <c r="O1822" s="194">
        <v>27.4</v>
      </c>
    </row>
    <row r="1823" spans="1:15">
      <c r="A1823" s="229">
        <v>0.48716435185187801</v>
      </c>
      <c r="B1823" s="194">
        <v>7260</v>
      </c>
      <c r="C1823" s="194">
        <v>39.29</v>
      </c>
      <c r="D1823" s="194">
        <v>28.2</v>
      </c>
      <c r="E1823" s="194">
        <v>34.479999999999997</v>
      </c>
      <c r="F1823" s="194">
        <v>43.01</v>
      </c>
      <c r="G1823" s="194">
        <v>397.1</v>
      </c>
      <c r="H1823" s="194">
        <v>35.979999999999997</v>
      </c>
      <c r="I1823" s="194">
        <v>34.72</v>
      </c>
      <c r="J1823" s="194">
        <v>106.25</v>
      </c>
      <c r="K1823" s="194">
        <v>29.3</v>
      </c>
      <c r="L1823" s="194">
        <v>26.85</v>
      </c>
      <c r="M1823" s="194"/>
      <c r="N1823" s="194">
        <v>31.05</v>
      </c>
      <c r="O1823" s="194">
        <v>27.4</v>
      </c>
    </row>
    <row r="1824" spans="1:15">
      <c r="A1824" s="229">
        <v>0.48728009259261901</v>
      </c>
      <c r="B1824" s="194">
        <v>7270</v>
      </c>
      <c r="C1824" s="194">
        <v>39.229999999999997</v>
      </c>
      <c r="D1824" s="194">
        <v>27.94</v>
      </c>
      <c r="E1824" s="194">
        <v>34.479999999999997</v>
      </c>
      <c r="F1824" s="194">
        <v>43.2</v>
      </c>
      <c r="G1824" s="194">
        <v>396.3</v>
      </c>
      <c r="H1824" s="194">
        <v>36.049999999999997</v>
      </c>
      <c r="I1824" s="194">
        <v>34.74</v>
      </c>
      <c r="J1824" s="194">
        <v>106.55</v>
      </c>
      <c r="K1824" s="194">
        <v>29.3</v>
      </c>
      <c r="L1824" s="194">
        <v>26.85</v>
      </c>
      <c r="M1824" s="194"/>
      <c r="N1824" s="194">
        <v>30.95</v>
      </c>
      <c r="O1824" s="194">
        <v>27.35</v>
      </c>
    </row>
    <row r="1825" spans="1:15">
      <c r="A1825" s="229">
        <v>0.48739583333336001</v>
      </c>
      <c r="B1825" s="194">
        <v>7280</v>
      </c>
      <c r="C1825" s="194">
        <v>39.25</v>
      </c>
      <c r="D1825" s="194">
        <v>27.78</v>
      </c>
      <c r="E1825" s="194">
        <v>34.47</v>
      </c>
      <c r="F1825" s="194">
        <v>42.84</v>
      </c>
      <c r="G1825" s="194">
        <v>396.9</v>
      </c>
      <c r="H1825" s="194">
        <v>36.04</v>
      </c>
      <c r="I1825" s="194">
        <v>34.74</v>
      </c>
      <c r="J1825" s="194">
        <v>105.7</v>
      </c>
      <c r="K1825" s="194">
        <v>29.25</v>
      </c>
      <c r="L1825" s="194">
        <v>26.9</v>
      </c>
      <c r="M1825" s="194"/>
      <c r="N1825" s="194">
        <v>30.9</v>
      </c>
      <c r="O1825" s="194">
        <v>27.25</v>
      </c>
    </row>
    <row r="1826" spans="1:15">
      <c r="A1826" s="229">
        <v>0.48751157407410101</v>
      </c>
      <c r="B1826" s="194">
        <v>7290</v>
      </c>
      <c r="C1826" s="194">
        <v>39.33</v>
      </c>
      <c r="D1826" s="194">
        <v>27.79</v>
      </c>
      <c r="E1826" s="194">
        <v>34.479999999999997</v>
      </c>
      <c r="F1826" s="194">
        <v>42.87</v>
      </c>
      <c r="G1826" s="194">
        <v>395.9</v>
      </c>
      <c r="H1826" s="194">
        <v>36.020000000000003</v>
      </c>
      <c r="I1826" s="194">
        <v>34.76</v>
      </c>
      <c r="J1826" s="194">
        <v>104.7</v>
      </c>
      <c r="K1826" s="194">
        <v>28.75</v>
      </c>
      <c r="L1826" s="194">
        <v>26.85</v>
      </c>
      <c r="M1826" s="194"/>
      <c r="N1826" s="194">
        <v>31.15</v>
      </c>
      <c r="O1826" s="194">
        <v>27.15</v>
      </c>
    </row>
    <row r="1827" spans="1:15">
      <c r="A1827" s="78">
        <v>0.56945601851857097</v>
      </c>
      <c r="B1827">
        <v>14370</v>
      </c>
      <c r="C1827">
        <v>39.01</v>
      </c>
      <c r="D1827">
        <v>27.53</v>
      </c>
      <c r="E1827">
        <v>34.49</v>
      </c>
      <c r="F1827">
        <v>40.39</v>
      </c>
      <c r="G1827">
        <v>399.4</v>
      </c>
      <c r="H1827">
        <v>35.44</v>
      </c>
      <c r="I1827">
        <v>35.46</v>
      </c>
      <c r="J1827">
        <v>108.3</v>
      </c>
      <c r="K1827">
        <v>27.45</v>
      </c>
      <c r="L1827">
        <v>26.25</v>
      </c>
      <c r="N1827">
        <v>31.05</v>
      </c>
      <c r="O1827">
        <v>25.5</v>
      </c>
    </row>
    <row r="1828" spans="1:15">
      <c r="A1828" s="78">
        <v>0.56957175925931203</v>
      </c>
      <c r="B1828">
        <v>14380</v>
      </c>
      <c r="C1828">
        <v>38.200000000000003</v>
      </c>
      <c r="D1828">
        <v>27.43</v>
      </c>
      <c r="E1828">
        <v>34.479999999999997</v>
      </c>
      <c r="F1828">
        <v>39.68</v>
      </c>
      <c r="G1828">
        <v>399.6</v>
      </c>
      <c r="H1828">
        <v>35.270000000000003</v>
      </c>
      <c r="I1828">
        <v>35.43</v>
      </c>
      <c r="J1828">
        <v>108.8</v>
      </c>
      <c r="K1828">
        <v>27.45</v>
      </c>
      <c r="L1828">
        <v>26.3</v>
      </c>
      <c r="N1828">
        <v>31.05</v>
      </c>
      <c r="O1828">
        <v>25.7</v>
      </c>
    </row>
    <row r="1829" spans="1:15">
      <c r="A1829" s="78">
        <v>0.56968750000005297</v>
      </c>
      <c r="B1829">
        <v>14390</v>
      </c>
      <c r="C1829">
        <v>38.18</v>
      </c>
      <c r="D1829">
        <v>27.51</v>
      </c>
      <c r="E1829">
        <v>34.5</v>
      </c>
      <c r="F1829">
        <v>39.22</v>
      </c>
      <c r="G1829">
        <v>399.5</v>
      </c>
      <c r="H1829">
        <v>35.159999999999997</v>
      </c>
      <c r="I1829">
        <v>35.450000000000003</v>
      </c>
      <c r="J1829">
        <v>109.3</v>
      </c>
      <c r="K1829">
        <v>27.45</v>
      </c>
      <c r="L1829">
        <v>26.3</v>
      </c>
      <c r="N1829">
        <v>31.15</v>
      </c>
      <c r="O1829">
        <v>25.55</v>
      </c>
    </row>
    <row r="1830" spans="1:15">
      <c r="A1830" s="78">
        <v>0.56980324074079303</v>
      </c>
      <c r="B1830">
        <v>14400</v>
      </c>
      <c r="C1830">
        <v>38.22</v>
      </c>
      <c r="D1830">
        <v>27.49</v>
      </c>
      <c r="E1830">
        <v>34.47</v>
      </c>
      <c r="F1830">
        <v>38.93</v>
      </c>
      <c r="G1830">
        <v>398.3</v>
      </c>
      <c r="H1830">
        <v>35.07</v>
      </c>
      <c r="I1830">
        <v>35.450000000000003</v>
      </c>
      <c r="J1830">
        <v>108.9</v>
      </c>
      <c r="K1830">
        <v>27.45</v>
      </c>
      <c r="L1830">
        <v>26.3</v>
      </c>
      <c r="N1830">
        <v>31.2</v>
      </c>
      <c r="O1830">
        <v>25.6</v>
      </c>
    </row>
    <row r="1831" spans="1:15">
      <c r="A1831" s="78">
        <v>0.56991898148153397</v>
      </c>
      <c r="B1831">
        <v>14410</v>
      </c>
      <c r="C1831">
        <v>38.25</v>
      </c>
      <c r="D1831">
        <v>27.44</v>
      </c>
      <c r="E1831">
        <v>34.479999999999997</v>
      </c>
      <c r="F1831">
        <v>38.71</v>
      </c>
      <c r="G1831">
        <v>398.9</v>
      </c>
      <c r="H1831">
        <v>34.99</v>
      </c>
      <c r="I1831">
        <v>35.46</v>
      </c>
      <c r="J1831">
        <v>109.05</v>
      </c>
      <c r="K1831">
        <v>27.45</v>
      </c>
      <c r="L1831">
        <v>26.3</v>
      </c>
      <c r="N1831">
        <v>31.2</v>
      </c>
      <c r="O1831">
        <v>25.6</v>
      </c>
    </row>
    <row r="1832" spans="1:15">
      <c r="A1832" s="78">
        <v>0.57003472222227503</v>
      </c>
      <c r="B1832">
        <v>14420</v>
      </c>
      <c r="C1832">
        <v>38.229999999999997</v>
      </c>
      <c r="D1832">
        <v>27.3</v>
      </c>
      <c r="E1832">
        <v>34.47</v>
      </c>
      <c r="F1832">
        <v>38.53</v>
      </c>
      <c r="G1832">
        <v>400.2</v>
      </c>
      <c r="H1832">
        <v>34.89</v>
      </c>
      <c r="I1832">
        <v>35.46</v>
      </c>
      <c r="J1832">
        <v>108.4</v>
      </c>
      <c r="K1832">
        <v>27.45</v>
      </c>
      <c r="L1832">
        <v>26.3</v>
      </c>
      <c r="N1832">
        <v>31.25</v>
      </c>
      <c r="O1832">
        <v>25.65</v>
      </c>
    </row>
    <row r="1833" spans="1:15">
      <c r="A1833" s="78">
        <v>0.57015046296301597</v>
      </c>
      <c r="B1833">
        <v>14430</v>
      </c>
      <c r="C1833">
        <v>38.19</v>
      </c>
      <c r="D1833">
        <v>27.22</v>
      </c>
      <c r="E1833">
        <v>34.46</v>
      </c>
      <c r="F1833">
        <v>38.39</v>
      </c>
      <c r="G1833">
        <v>398.1</v>
      </c>
      <c r="H1833">
        <v>34.83</v>
      </c>
      <c r="I1833">
        <v>35.47</v>
      </c>
      <c r="J1833">
        <v>108.1</v>
      </c>
      <c r="K1833">
        <v>27.4</v>
      </c>
      <c r="L1833">
        <v>26.3</v>
      </c>
      <c r="N1833">
        <v>31.05</v>
      </c>
      <c r="O1833">
        <v>25.6</v>
      </c>
    </row>
    <row r="1834" spans="1:15">
      <c r="A1834" s="78">
        <v>0.57026620370375602</v>
      </c>
      <c r="B1834">
        <v>14440</v>
      </c>
      <c r="C1834">
        <v>38.17</v>
      </c>
      <c r="D1834">
        <v>27.21</v>
      </c>
      <c r="E1834">
        <v>34.450000000000003</v>
      </c>
      <c r="F1834">
        <v>38.26</v>
      </c>
      <c r="G1834">
        <v>398.5</v>
      </c>
      <c r="H1834">
        <v>34.74</v>
      </c>
      <c r="I1834">
        <v>35.479999999999997</v>
      </c>
      <c r="J1834">
        <v>108.75</v>
      </c>
      <c r="K1834">
        <v>27.45</v>
      </c>
      <c r="L1834">
        <v>26.3</v>
      </c>
      <c r="N1834">
        <v>31</v>
      </c>
      <c r="O1834">
        <v>25.7</v>
      </c>
    </row>
    <row r="1835" spans="1:15">
      <c r="A1835" s="78">
        <v>0.57038194444449697</v>
      </c>
      <c r="B1835">
        <v>14450</v>
      </c>
      <c r="C1835">
        <v>38.15</v>
      </c>
      <c r="D1835">
        <v>27.21</v>
      </c>
      <c r="E1835">
        <v>34.46</v>
      </c>
      <c r="F1835">
        <v>38.15</v>
      </c>
      <c r="G1835">
        <v>399.1</v>
      </c>
      <c r="H1835">
        <v>34.67</v>
      </c>
      <c r="I1835">
        <v>35.5</v>
      </c>
      <c r="J1835">
        <v>109.5</v>
      </c>
      <c r="K1835">
        <v>27.45</v>
      </c>
      <c r="L1835">
        <v>26.3</v>
      </c>
      <c r="N1835">
        <v>30.9</v>
      </c>
      <c r="O1835">
        <v>25.65</v>
      </c>
    </row>
    <row r="1836" spans="1:15">
      <c r="A1836" s="78">
        <v>0.57049768518523802</v>
      </c>
      <c r="B1836">
        <v>14460</v>
      </c>
      <c r="C1836">
        <v>38.14</v>
      </c>
      <c r="D1836">
        <v>27.18</v>
      </c>
      <c r="E1836">
        <v>34.47</v>
      </c>
      <c r="F1836">
        <v>38.06</v>
      </c>
      <c r="G1836">
        <v>398.8</v>
      </c>
      <c r="H1836">
        <v>34.630000000000003</v>
      </c>
      <c r="I1836">
        <v>35.479999999999997</v>
      </c>
      <c r="J1836">
        <v>109.45</v>
      </c>
      <c r="K1836">
        <v>27.45</v>
      </c>
      <c r="L1836">
        <v>26.3</v>
      </c>
      <c r="N1836">
        <v>31</v>
      </c>
      <c r="O1836">
        <v>25.65</v>
      </c>
    </row>
    <row r="1837" spans="1:15">
      <c r="A1837" s="78">
        <v>0.57061342592597897</v>
      </c>
      <c r="B1837">
        <v>14470</v>
      </c>
      <c r="C1837">
        <v>38.119999999999997</v>
      </c>
      <c r="D1837">
        <v>27.13</v>
      </c>
      <c r="E1837">
        <v>34.46</v>
      </c>
      <c r="F1837">
        <v>37.96</v>
      </c>
      <c r="G1837">
        <v>398.1</v>
      </c>
      <c r="H1837">
        <v>34.56</v>
      </c>
      <c r="I1837">
        <v>35.49</v>
      </c>
      <c r="J1837">
        <v>109.2</v>
      </c>
      <c r="K1837">
        <v>27.5</v>
      </c>
      <c r="L1837">
        <v>26.3</v>
      </c>
      <c r="N1837">
        <v>30.95</v>
      </c>
      <c r="O1837">
        <v>25.6</v>
      </c>
    </row>
    <row r="1838" spans="1:15">
      <c r="A1838" s="78">
        <v>0.57072916666672002</v>
      </c>
      <c r="B1838">
        <v>14480</v>
      </c>
      <c r="C1838">
        <v>38.07</v>
      </c>
      <c r="D1838">
        <v>27.1</v>
      </c>
      <c r="E1838">
        <v>34.450000000000003</v>
      </c>
      <c r="F1838">
        <v>37.869999999999997</v>
      </c>
      <c r="G1838">
        <v>396.8</v>
      </c>
      <c r="H1838">
        <v>34.520000000000003</v>
      </c>
      <c r="I1838">
        <v>35.51</v>
      </c>
      <c r="J1838">
        <v>109.5</v>
      </c>
      <c r="K1838">
        <v>27.4</v>
      </c>
      <c r="L1838">
        <v>26.3</v>
      </c>
      <c r="N1838">
        <v>30.9</v>
      </c>
      <c r="O1838">
        <v>25.55</v>
      </c>
    </row>
    <row r="1839" spans="1:15">
      <c r="A1839" s="78">
        <v>0.57084490740745997</v>
      </c>
      <c r="B1839">
        <v>14490</v>
      </c>
      <c r="C1839">
        <v>38.04</v>
      </c>
      <c r="D1839">
        <v>27.18</v>
      </c>
      <c r="E1839">
        <v>34.46</v>
      </c>
      <c r="F1839">
        <v>37.79</v>
      </c>
      <c r="G1839">
        <v>396.4</v>
      </c>
      <c r="H1839">
        <v>34.4</v>
      </c>
      <c r="I1839">
        <v>35.51</v>
      </c>
      <c r="J1839">
        <v>109.55</v>
      </c>
      <c r="K1839">
        <v>27.45</v>
      </c>
      <c r="L1839">
        <v>26.3</v>
      </c>
      <c r="N1839">
        <v>30.55</v>
      </c>
      <c r="O1839">
        <v>25.55</v>
      </c>
    </row>
    <row r="1840" spans="1:15">
      <c r="A1840" s="78">
        <v>0.57096064814820102</v>
      </c>
      <c r="B1840">
        <v>14500</v>
      </c>
      <c r="C1840">
        <v>38</v>
      </c>
      <c r="D1840">
        <v>27.3</v>
      </c>
      <c r="E1840">
        <v>34.47</v>
      </c>
      <c r="F1840">
        <v>37.72</v>
      </c>
      <c r="G1840">
        <v>397</v>
      </c>
      <c r="H1840">
        <v>34.450000000000003</v>
      </c>
      <c r="I1840">
        <v>35.5</v>
      </c>
      <c r="J1840">
        <v>109.5</v>
      </c>
      <c r="K1840">
        <v>27.45</v>
      </c>
      <c r="L1840">
        <v>26.3</v>
      </c>
      <c r="N1840">
        <v>30.5</v>
      </c>
      <c r="O1840">
        <v>25.6</v>
      </c>
    </row>
    <row r="1841" spans="1:15">
      <c r="A1841" s="78">
        <v>0.57107638888894197</v>
      </c>
      <c r="B1841">
        <v>14510</v>
      </c>
      <c r="C1841">
        <v>37.97</v>
      </c>
      <c r="D1841">
        <v>27.52</v>
      </c>
      <c r="E1841">
        <v>34.479999999999997</v>
      </c>
      <c r="F1841">
        <v>37.700000000000003</v>
      </c>
      <c r="G1841">
        <v>397.9</v>
      </c>
      <c r="H1841">
        <v>34.76</v>
      </c>
      <c r="I1841">
        <v>35.53</v>
      </c>
      <c r="J1841">
        <v>107.8</v>
      </c>
      <c r="K1841">
        <v>27.4</v>
      </c>
      <c r="L1841">
        <v>26.3</v>
      </c>
      <c r="N1841">
        <v>30.6</v>
      </c>
      <c r="O1841">
        <v>25.65</v>
      </c>
    </row>
    <row r="1842" spans="1:15">
      <c r="A1842" s="78">
        <v>0.57119212962968302</v>
      </c>
      <c r="B1842">
        <v>14520</v>
      </c>
      <c r="C1842">
        <v>37.94</v>
      </c>
      <c r="D1842">
        <v>27.69</v>
      </c>
      <c r="E1842">
        <v>34.47</v>
      </c>
      <c r="F1842">
        <v>37.65</v>
      </c>
      <c r="G1842">
        <v>398.5</v>
      </c>
      <c r="H1842">
        <v>34.909999999999997</v>
      </c>
      <c r="I1842">
        <v>35.54</v>
      </c>
      <c r="J1842">
        <v>108.45</v>
      </c>
      <c r="K1842">
        <v>27.45</v>
      </c>
      <c r="L1842">
        <v>26.3</v>
      </c>
      <c r="N1842">
        <v>30.55</v>
      </c>
      <c r="O1842">
        <v>25.6</v>
      </c>
    </row>
    <row r="1843" spans="1:15">
      <c r="A1843" s="78">
        <v>0.57130787037042297</v>
      </c>
      <c r="B1843">
        <v>14530</v>
      </c>
      <c r="C1843">
        <v>37.909999999999997</v>
      </c>
      <c r="D1843">
        <v>27.65</v>
      </c>
      <c r="E1843">
        <v>34.47</v>
      </c>
      <c r="F1843">
        <v>37.590000000000003</v>
      </c>
      <c r="G1843">
        <v>399.2</v>
      </c>
      <c r="H1843">
        <v>34.9</v>
      </c>
      <c r="I1843">
        <v>35.53</v>
      </c>
      <c r="J1843">
        <v>108</v>
      </c>
      <c r="K1843">
        <v>27.4</v>
      </c>
      <c r="L1843">
        <v>26.3</v>
      </c>
      <c r="N1843">
        <v>30.8</v>
      </c>
      <c r="O1843">
        <v>25.65</v>
      </c>
    </row>
    <row r="1844" spans="1:15">
      <c r="A1844" s="78">
        <v>0.57142361111116402</v>
      </c>
      <c r="B1844">
        <v>14540</v>
      </c>
      <c r="C1844">
        <v>37.89</v>
      </c>
      <c r="D1844">
        <v>27.76</v>
      </c>
      <c r="E1844">
        <v>34.47</v>
      </c>
      <c r="F1844">
        <v>37.56</v>
      </c>
      <c r="G1844">
        <v>399.2</v>
      </c>
      <c r="H1844">
        <v>34.880000000000003</v>
      </c>
      <c r="I1844">
        <v>35.54</v>
      </c>
      <c r="J1844">
        <v>107.65</v>
      </c>
      <c r="K1844">
        <v>27.4</v>
      </c>
      <c r="L1844">
        <v>26.3</v>
      </c>
      <c r="N1844">
        <v>30.75</v>
      </c>
      <c r="O1844">
        <v>25.7</v>
      </c>
    </row>
    <row r="1845" spans="1:15">
      <c r="A1845" s="78">
        <v>0.57153935185190496</v>
      </c>
      <c r="B1845">
        <v>14550</v>
      </c>
      <c r="C1845">
        <v>37.880000000000003</v>
      </c>
      <c r="D1845">
        <v>27.94</v>
      </c>
      <c r="E1845">
        <v>34.479999999999997</v>
      </c>
      <c r="F1845">
        <v>37.520000000000003</v>
      </c>
      <c r="G1845">
        <v>398.6</v>
      </c>
      <c r="H1845">
        <v>34.86</v>
      </c>
      <c r="I1845">
        <v>35.54</v>
      </c>
      <c r="J1845">
        <v>107.2</v>
      </c>
      <c r="K1845">
        <v>27.4</v>
      </c>
      <c r="L1845">
        <v>26.35</v>
      </c>
      <c r="N1845">
        <v>30.95</v>
      </c>
      <c r="O1845">
        <v>25.7</v>
      </c>
    </row>
    <row r="1846" spans="1:15">
      <c r="A1846" s="78">
        <v>0.57165509259264602</v>
      </c>
      <c r="B1846">
        <v>14560</v>
      </c>
      <c r="C1846">
        <v>37.81</v>
      </c>
      <c r="D1846">
        <v>27.97</v>
      </c>
      <c r="E1846">
        <v>34.49</v>
      </c>
      <c r="F1846">
        <v>37.44</v>
      </c>
      <c r="G1846">
        <v>399.1</v>
      </c>
      <c r="H1846">
        <v>34.81</v>
      </c>
      <c r="I1846">
        <v>35.54</v>
      </c>
      <c r="J1846">
        <v>109.3</v>
      </c>
      <c r="K1846">
        <v>27.4</v>
      </c>
      <c r="L1846">
        <v>26.3</v>
      </c>
      <c r="N1846">
        <v>31.15</v>
      </c>
      <c r="O1846">
        <v>25.65</v>
      </c>
    </row>
    <row r="1847" spans="1:15">
      <c r="A1847" s="78">
        <v>0.57177083333338696</v>
      </c>
      <c r="B1847">
        <v>14570</v>
      </c>
      <c r="C1847">
        <v>38.03</v>
      </c>
      <c r="D1847">
        <v>28.03</v>
      </c>
      <c r="E1847">
        <v>34.5</v>
      </c>
      <c r="F1847">
        <v>37.51</v>
      </c>
      <c r="G1847">
        <v>398.1</v>
      </c>
      <c r="H1847">
        <v>34.82</v>
      </c>
      <c r="I1847">
        <v>35.54</v>
      </c>
      <c r="J1847">
        <v>108.3</v>
      </c>
      <c r="K1847">
        <v>27.45</v>
      </c>
      <c r="L1847">
        <v>26.35</v>
      </c>
      <c r="N1847">
        <v>31.05</v>
      </c>
      <c r="O1847">
        <v>25.8</v>
      </c>
    </row>
    <row r="1848" spans="1:15">
      <c r="A1848" s="78">
        <v>0.57188657407412702</v>
      </c>
      <c r="B1848">
        <v>14580</v>
      </c>
      <c r="C1848">
        <v>37.96</v>
      </c>
      <c r="D1848">
        <v>28.01</v>
      </c>
      <c r="E1848">
        <v>34.49</v>
      </c>
      <c r="F1848">
        <v>37.94</v>
      </c>
      <c r="G1848">
        <v>396.6</v>
      </c>
      <c r="H1848">
        <v>34.81</v>
      </c>
      <c r="I1848">
        <v>35.51</v>
      </c>
      <c r="J1848">
        <v>109.2</v>
      </c>
      <c r="K1848">
        <v>27.45</v>
      </c>
      <c r="L1848">
        <v>26.3</v>
      </c>
      <c r="N1848">
        <v>30.85</v>
      </c>
      <c r="O1848">
        <v>25.65</v>
      </c>
    </row>
    <row r="1849" spans="1:15">
      <c r="A1849" s="78">
        <v>0.57200231481486796</v>
      </c>
      <c r="B1849">
        <v>14590</v>
      </c>
      <c r="C1849">
        <v>38.08</v>
      </c>
      <c r="D1849">
        <v>28</v>
      </c>
      <c r="E1849">
        <v>34.51</v>
      </c>
      <c r="F1849">
        <v>38.54</v>
      </c>
      <c r="G1849">
        <v>396.8</v>
      </c>
      <c r="H1849">
        <v>34.950000000000003</v>
      </c>
      <c r="I1849">
        <v>35.5</v>
      </c>
      <c r="J1849">
        <v>109.2</v>
      </c>
      <c r="K1849">
        <v>27.5</v>
      </c>
      <c r="L1849">
        <v>26.35</v>
      </c>
      <c r="N1849">
        <v>30.7</v>
      </c>
      <c r="O1849">
        <v>25.6</v>
      </c>
    </row>
    <row r="1850" spans="1:15">
      <c r="A1850" s="78">
        <v>0.57211805555560902</v>
      </c>
      <c r="B1850">
        <v>14600</v>
      </c>
      <c r="C1850">
        <v>38.18</v>
      </c>
      <c r="D1850">
        <v>28.01</v>
      </c>
      <c r="E1850">
        <v>34.520000000000003</v>
      </c>
      <c r="F1850">
        <v>38.89</v>
      </c>
      <c r="G1850">
        <v>396.4</v>
      </c>
      <c r="H1850">
        <v>35.049999999999997</v>
      </c>
      <c r="I1850">
        <v>35.479999999999997</v>
      </c>
      <c r="J1850">
        <v>108.65</v>
      </c>
      <c r="K1850">
        <v>27.45</v>
      </c>
      <c r="L1850">
        <v>26.35</v>
      </c>
      <c r="N1850">
        <v>30.7</v>
      </c>
      <c r="O1850">
        <v>25.6</v>
      </c>
    </row>
    <row r="1851" spans="1:15">
      <c r="A1851" s="78">
        <v>0.57223379629634996</v>
      </c>
      <c r="B1851">
        <v>14610</v>
      </c>
      <c r="C1851">
        <v>38.22</v>
      </c>
      <c r="D1851">
        <v>28.03</v>
      </c>
      <c r="E1851">
        <v>34.520000000000003</v>
      </c>
      <c r="F1851">
        <v>39.28</v>
      </c>
      <c r="G1851">
        <v>396.6</v>
      </c>
      <c r="H1851">
        <v>35.159999999999997</v>
      </c>
      <c r="I1851">
        <v>35.479999999999997</v>
      </c>
      <c r="J1851">
        <v>108.65</v>
      </c>
      <c r="K1851">
        <v>27.5</v>
      </c>
      <c r="L1851">
        <v>26.35</v>
      </c>
      <c r="N1851">
        <v>30.8</v>
      </c>
      <c r="O1851">
        <v>25.75</v>
      </c>
    </row>
    <row r="1852" spans="1:15">
      <c r="A1852" s="78">
        <v>0.57234953703709002</v>
      </c>
      <c r="B1852">
        <v>14620</v>
      </c>
      <c r="C1852">
        <v>38.200000000000003</v>
      </c>
      <c r="D1852">
        <v>28.07</v>
      </c>
      <c r="E1852">
        <v>34.520000000000003</v>
      </c>
      <c r="F1852">
        <v>39.549999999999997</v>
      </c>
      <c r="G1852">
        <v>399.8</v>
      </c>
      <c r="H1852">
        <v>35.24</v>
      </c>
      <c r="I1852">
        <v>35.479999999999997</v>
      </c>
      <c r="J1852">
        <v>108.25</v>
      </c>
      <c r="K1852">
        <v>27.45</v>
      </c>
      <c r="L1852">
        <v>26.35</v>
      </c>
      <c r="N1852">
        <v>30.9</v>
      </c>
      <c r="O1852">
        <v>25.75</v>
      </c>
    </row>
    <row r="1853" spans="1:15">
      <c r="A1853" s="78">
        <v>0.57246527777783096</v>
      </c>
      <c r="B1853">
        <v>14630</v>
      </c>
      <c r="C1853">
        <v>38.32</v>
      </c>
      <c r="D1853">
        <v>28.1</v>
      </c>
      <c r="E1853">
        <v>34.520000000000003</v>
      </c>
      <c r="F1853">
        <v>39.83</v>
      </c>
      <c r="G1853">
        <v>398.2</v>
      </c>
      <c r="H1853">
        <v>35.369999999999997</v>
      </c>
      <c r="I1853">
        <v>35.450000000000003</v>
      </c>
      <c r="J1853">
        <v>108.45</v>
      </c>
      <c r="K1853">
        <v>27.45</v>
      </c>
      <c r="L1853">
        <v>26.35</v>
      </c>
      <c r="N1853">
        <v>31</v>
      </c>
      <c r="O1853">
        <v>25.7</v>
      </c>
    </row>
    <row r="1854" spans="1:15">
      <c r="A1854" s="78">
        <v>0.57258101851857202</v>
      </c>
      <c r="B1854">
        <v>14640</v>
      </c>
      <c r="C1854">
        <v>38.25</v>
      </c>
      <c r="D1854">
        <v>28.13</v>
      </c>
      <c r="E1854">
        <v>34.520000000000003</v>
      </c>
      <c r="F1854">
        <v>40.119999999999997</v>
      </c>
      <c r="G1854">
        <v>398.2</v>
      </c>
      <c r="H1854">
        <v>35.47</v>
      </c>
      <c r="I1854">
        <v>35.46</v>
      </c>
      <c r="J1854">
        <v>107.9</v>
      </c>
      <c r="K1854">
        <v>27.5</v>
      </c>
      <c r="L1854">
        <v>26.35</v>
      </c>
      <c r="N1854">
        <v>31.2</v>
      </c>
      <c r="O1854">
        <v>25.7</v>
      </c>
    </row>
    <row r="1855" spans="1:15">
      <c r="A1855" s="78">
        <v>0.57269675925931296</v>
      </c>
      <c r="B1855">
        <v>14650</v>
      </c>
      <c r="C1855">
        <v>38.380000000000003</v>
      </c>
      <c r="D1855">
        <v>28.13</v>
      </c>
      <c r="E1855">
        <v>34.520000000000003</v>
      </c>
      <c r="F1855">
        <v>40.29</v>
      </c>
      <c r="G1855">
        <v>400.9</v>
      </c>
      <c r="H1855">
        <v>35.549999999999997</v>
      </c>
      <c r="I1855">
        <v>35.479999999999997</v>
      </c>
      <c r="J1855">
        <v>108.15</v>
      </c>
      <c r="K1855">
        <v>27.45</v>
      </c>
      <c r="L1855">
        <v>26.35</v>
      </c>
      <c r="N1855">
        <v>31</v>
      </c>
      <c r="O1855">
        <v>25.8</v>
      </c>
    </row>
    <row r="1856" spans="1:15">
      <c r="A1856" s="78">
        <v>0.57281250000005401</v>
      </c>
      <c r="B1856">
        <v>14660</v>
      </c>
      <c r="C1856">
        <v>38.4</v>
      </c>
      <c r="D1856">
        <v>28.11</v>
      </c>
      <c r="E1856">
        <v>34.53</v>
      </c>
      <c r="F1856">
        <v>40.46</v>
      </c>
      <c r="G1856">
        <v>399.7</v>
      </c>
      <c r="H1856">
        <v>35.61</v>
      </c>
      <c r="I1856">
        <v>35.49</v>
      </c>
      <c r="J1856">
        <v>108.2</v>
      </c>
      <c r="K1856">
        <v>27.45</v>
      </c>
      <c r="L1856">
        <v>26.35</v>
      </c>
      <c r="N1856">
        <v>31.05</v>
      </c>
      <c r="O1856">
        <v>25.65</v>
      </c>
    </row>
    <row r="1857" spans="1:15">
      <c r="A1857" s="78">
        <v>0.57292824074079396</v>
      </c>
      <c r="B1857">
        <v>14670</v>
      </c>
      <c r="C1857">
        <v>38.299999999999997</v>
      </c>
      <c r="D1857">
        <v>28.16</v>
      </c>
      <c r="E1857">
        <v>34.54</v>
      </c>
      <c r="F1857">
        <v>40.68</v>
      </c>
      <c r="G1857">
        <v>399.2</v>
      </c>
      <c r="H1857">
        <v>35.71</v>
      </c>
      <c r="I1857">
        <v>35.49</v>
      </c>
      <c r="J1857">
        <v>108.35</v>
      </c>
      <c r="K1857">
        <v>27.45</v>
      </c>
      <c r="L1857">
        <v>26.3</v>
      </c>
      <c r="N1857">
        <v>31.1</v>
      </c>
      <c r="O1857">
        <v>25.75</v>
      </c>
    </row>
    <row r="1858" spans="1:15">
      <c r="A1858" s="78">
        <v>0.57304398148153501</v>
      </c>
      <c r="B1858">
        <v>14680</v>
      </c>
      <c r="C1858">
        <v>38.54</v>
      </c>
      <c r="D1858">
        <v>28.07</v>
      </c>
      <c r="E1858">
        <v>34.549999999999997</v>
      </c>
      <c r="F1858">
        <v>40.76</v>
      </c>
      <c r="G1858">
        <v>399.3</v>
      </c>
      <c r="H1858">
        <v>35.799999999999997</v>
      </c>
      <c r="I1858">
        <v>35.49</v>
      </c>
      <c r="J1858">
        <v>109.5</v>
      </c>
      <c r="K1858">
        <v>27.5</v>
      </c>
      <c r="L1858">
        <v>26.35</v>
      </c>
      <c r="N1858">
        <v>31</v>
      </c>
      <c r="O1858">
        <v>25.65</v>
      </c>
    </row>
    <row r="1859" spans="1:15">
      <c r="A1859" s="78">
        <v>0.57315972222227596</v>
      </c>
      <c r="B1859">
        <v>14690</v>
      </c>
      <c r="C1859">
        <v>38.659999999999997</v>
      </c>
      <c r="D1859">
        <v>27.97</v>
      </c>
      <c r="E1859">
        <v>34.56</v>
      </c>
      <c r="F1859">
        <v>40.98</v>
      </c>
      <c r="G1859">
        <v>398.2</v>
      </c>
      <c r="H1859">
        <v>35.840000000000003</v>
      </c>
      <c r="I1859">
        <v>35.5</v>
      </c>
      <c r="J1859">
        <v>109.15</v>
      </c>
      <c r="K1859">
        <v>27.5</v>
      </c>
      <c r="L1859">
        <v>26.35</v>
      </c>
      <c r="N1859">
        <v>31.15</v>
      </c>
      <c r="O1859">
        <v>25.65</v>
      </c>
    </row>
    <row r="1860" spans="1:15">
      <c r="A1860" s="78">
        <v>0.57327546296301701</v>
      </c>
      <c r="B1860">
        <v>14700</v>
      </c>
      <c r="C1860">
        <v>38.619999999999997</v>
      </c>
      <c r="D1860">
        <v>27.97</v>
      </c>
      <c r="E1860">
        <v>34.549999999999997</v>
      </c>
      <c r="F1860">
        <v>40.9</v>
      </c>
      <c r="G1860">
        <v>399.1</v>
      </c>
      <c r="H1860">
        <v>35.880000000000003</v>
      </c>
      <c r="I1860">
        <v>35.479999999999997</v>
      </c>
      <c r="J1860">
        <v>109.5</v>
      </c>
      <c r="K1860">
        <v>27.5</v>
      </c>
      <c r="L1860">
        <v>26.3</v>
      </c>
      <c r="N1860">
        <v>31.1</v>
      </c>
      <c r="O1860">
        <v>25.7</v>
      </c>
    </row>
    <row r="1861" spans="1:15">
      <c r="A1861" s="78">
        <v>0.57339120370375696</v>
      </c>
      <c r="B1861">
        <v>14710</v>
      </c>
      <c r="C1861">
        <v>38.74</v>
      </c>
      <c r="D1861">
        <v>27.97</v>
      </c>
      <c r="E1861">
        <v>34.590000000000003</v>
      </c>
      <c r="F1861">
        <v>41.01</v>
      </c>
      <c r="G1861">
        <v>399.5</v>
      </c>
      <c r="H1861">
        <v>35.909999999999997</v>
      </c>
      <c r="I1861">
        <v>35.51</v>
      </c>
      <c r="J1861">
        <v>110.5</v>
      </c>
      <c r="K1861">
        <v>27.5</v>
      </c>
      <c r="L1861">
        <v>26.35</v>
      </c>
      <c r="N1861">
        <v>30.95</v>
      </c>
      <c r="O1861">
        <v>25.6</v>
      </c>
    </row>
    <row r="1862" spans="1:15">
      <c r="A1862" s="78">
        <v>0.57350694444449801</v>
      </c>
      <c r="B1862">
        <v>14720</v>
      </c>
      <c r="C1862">
        <v>38.6</v>
      </c>
      <c r="D1862">
        <v>28.01</v>
      </c>
      <c r="E1862">
        <v>34.590000000000003</v>
      </c>
      <c r="F1862">
        <v>41.1</v>
      </c>
      <c r="G1862">
        <v>399.5</v>
      </c>
      <c r="H1862">
        <v>35.99</v>
      </c>
      <c r="I1862">
        <v>35.53</v>
      </c>
      <c r="J1862">
        <v>109.5</v>
      </c>
      <c r="K1862">
        <v>27.5</v>
      </c>
      <c r="L1862">
        <v>26.35</v>
      </c>
      <c r="N1862">
        <v>30.9</v>
      </c>
      <c r="O1862">
        <v>25.65</v>
      </c>
    </row>
    <row r="1863" spans="1:15">
      <c r="A1863" s="78">
        <v>0.57362268518523896</v>
      </c>
      <c r="B1863">
        <v>14730</v>
      </c>
      <c r="C1863">
        <v>38.78</v>
      </c>
      <c r="D1863">
        <v>28.07</v>
      </c>
      <c r="E1863">
        <v>34.57</v>
      </c>
      <c r="F1863">
        <v>41.13</v>
      </c>
      <c r="G1863">
        <v>398.5</v>
      </c>
      <c r="H1863">
        <v>36</v>
      </c>
      <c r="I1863">
        <v>35.49</v>
      </c>
      <c r="J1863">
        <v>109.9</v>
      </c>
      <c r="K1863">
        <v>27.5</v>
      </c>
      <c r="L1863">
        <v>26.35</v>
      </c>
      <c r="N1863">
        <v>31</v>
      </c>
      <c r="O1863">
        <v>25.65</v>
      </c>
    </row>
    <row r="1864" spans="1:15">
      <c r="A1864" s="78">
        <v>0.57373842592598001</v>
      </c>
      <c r="B1864">
        <v>14740</v>
      </c>
      <c r="C1864">
        <v>38.75</v>
      </c>
      <c r="D1864">
        <v>28.06</v>
      </c>
      <c r="E1864">
        <v>34.58</v>
      </c>
      <c r="F1864">
        <v>41.18</v>
      </c>
      <c r="G1864">
        <v>398.5</v>
      </c>
      <c r="H1864">
        <v>36.07</v>
      </c>
      <c r="I1864">
        <v>35.53</v>
      </c>
      <c r="J1864">
        <v>109.6</v>
      </c>
      <c r="K1864">
        <v>27.5</v>
      </c>
      <c r="L1864">
        <v>26.3</v>
      </c>
      <c r="N1864">
        <v>30.9</v>
      </c>
      <c r="O1864">
        <v>25.55</v>
      </c>
    </row>
    <row r="1865" spans="1:15">
      <c r="A1865" s="78">
        <v>0.57385416666672096</v>
      </c>
      <c r="B1865">
        <v>14750</v>
      </c>
      <c r="C1865">
        <v>38.799999999999997</v>
      </c>
      <c r="D1865">
        <v>27.99</v>
      </c>
      <c r="E1865">
        <v>34.58</v>
      </c>
      <c r="F1865">
        <v>41.21</v>
      </c>
      <c r="G1865">
        <v>398.3</v>
      </c>
      <c r="H1865">
        <v>36.1</v>
      </c>
      <c r="I1865">
        <v>35.53</v>
      </c>
      <c r="J1865">
        <v>107.9</v>
      </c>
      <c r="K1865">
        <v>27.5</v>
      </c>
      <c r="L1865">
        <v>26.35</v>
      </c>
      <c r="N1865">
        <v>30.9</v>
      </c>
      <c r="O1865">
        <v>25.6</v>
      </c>
    </row>
    <row r="1866" spans="1:15">
      <c r="A1866" s="78">
        <v>0.57396990740746101</v>
      </c>
      <c r="B1866">
        <v>14760</v>
      </c>
      <c r="C1866">
        <v>38.56</v>
      </c>
      <c r="D1866">
        <v>28.01</v>
      </c>
      <c r="E1866">
        <v>34.590000000000003</v>
      </c>
      <c r="F1866">
        <v>41.3</v>
      </c>
      <c r="G1866">
        <v>397.8</v>
      </c>
      <c r="H1866">
        <v>36.15</v>
      </c>
      <c r="I1866">
        <v>35.54</v>
      </c>
      <c r="J1866">
        <v>109.05</v>
      </c>
      <c r="K1866">
        <v>27.5</v>
      </c>
      <c r="L1866">
        <v>26.35</v>
      </c>
      <c r="N1866">
        <v>31.05</v>
      </c>
      <c r="O1866">
        <v>25.7</v>
      </c>
    </row>
    <row r="1867" spans="1:15">
      <c r="A1867" s="78">
        <v>0.57408564814820195</v>
      </c>
      <c r="B1867">
        <v>14770</v>
      </c>
      <c r="C1867">
        <v>38.83</v>
      </c>
      <c r="D1867">
        <v>27.96</v>
      </c>
      <c r="E1867">
        <v>34.57</v>
      </c>
      <c r="F1867">
        <v>41.46</v>
      </c>
      <c r="G1867">
        <v>397.2</v>
      </c>
      <c r="H1867">
        <v>36.19</v>
      </c>
      <c r="I1867">
        <v>35.549999999999997</v>
      </c>
      <c r="J1867">
        <v>109.4</v>
      </c>
      <c r="K1867">
        <v>27.5</v>
      </c>
      <c r="L1867">
        <v>26.35</v>
      </c>
      <c r="N1867">
        <v>30.95</v>
      </c>
      <c r="O1867">
        <v>25.6</v>
      </c>
    </row>
    <row r="1868" spans="1:15">
      <c r="A1868" s="78">
        <v>0.57420138888894301</v>
      </c>
      <c r="B1868">
        <v>14780</v>
      </c>
      <c r="C1868">
        <v>38.799999999999997</v>
      </c>
      <c r="D1868">
        <v>28</v>
      </c>
      <c r="E1868">
        <v>34.590000000000003</v>
      </c>
      <c r="F1868">
        <v>41.53</v>
      </c>
      <c r="G1868">
        <v>398.8</v>
      </c>
      <c r="H1868">
        <v>36.229999999999997</v>
      </c>
      <c r="I1868">
        <v>35.56</v>
      </c>
      <c r="J1868">
        <v>110.2</v>
      </c>
      <c r="K1868">
        <v>27.5</v>
      </c>
      <c r="L1868">
        <v>26.35</v>
      </c>
      <c r="N1868">
        <v>31.05</v>
      </c>
      <c r="O1868">
        <v>25.55</v>
      </c>
    </row>
    <row r="1869" spans="1:15">
      <c r="A1869" s="78">
        <v>0.57431712962968395</v>
      </c>
      <c r="B1869">
        <v>14790</v>
      </c>
      <c r="C1869">
        <v>38.76</v>
      </c>
      <c r="D1869">
        <v>28.11</v>
      </c>
      <c r="E1869">
        <v>34.6</v>
      </c>
      <c r="F1869">
        <v>41.59</v>
      </c>
      <c r="G1869">
        <v>398.3</v>
      </c>
      <c r="H1869">
        <v>36.270000000000003</v>
      </c>
      <c r="I1869">
        <v>35.56</v>
      </c>
      <c r="J1869">
        <v>108.55</v>
      </c>
      <c r="K1869">
        <v>27.5</v>
      </c>
      <c r="L1869">
        <v>26.35</v>
      </c>
      <c r="N1869">
        <v>31.15</v>
      </c>
      <c r="O1869">
        <v>25.6</v>
      </c>
    </row>
    <row r="1870" spans="1:15">
      <c r="A1870" s="78">
        <v>0.57443287037042401</v>
      </c>
      <c r="B1870">
        <v>14800</v>
      </c>
      <c r="C1870">
        <v>39.01</v>
      </c>
      <c r="D1870">
        <v>28.14</v>
      </c>
      <c r="E1870">
        <v>34.6</v>
      </c>
      <c r="F1870">
        <v>41.55</v>
      </c>
      <c r="G1870">
        <v>398.3</v>
      </c>
      <c r="H1870">
        <v>36.299999999999997</v>
      </c>
      <c r="I1870">
        <v>35.51</v>
      </c>
      <c r="J1870">
        <v>108.35</v>
      </c>
      <c r="K1870">
        <v>27.5</v>
      </c>
      <c r="L1870">
        <v>26.35</v>
      </c>
      <c r="N1870">
        <v>31.2</v>
      </c>
      <c r="O1870">
        <v>25.7</v>
      </c>
    </row>
    <row r="1871" spans="1:15">
      <c r="A1871" s="78">
        <v>0.57454861111116495</v>
      </c>
      <c r="B1871">
        <v>14810</v>
      </c>
      <c r="C1871">
        <v>38.99</v>
      </c>
      <c r="D1871">
        <v>28.2</v>
      </c>
      <c r="E1871">
        <v>34.61</v>
      </c>
      <c r="F1871">
        <v>41.6</v>
      </c>
      <c r="G1871">
        <v>397.5</v>
      </c>
      <c r="H1871">
        <v>36.369999999999997</v>
      </c>
      <c r="I1871">
        <v>35.5</v>
      </c>
      <c r="J1871">
        <v>109.5</v>
      </c>
      <c r="K1871">
        <v>27.5</v>
      </c>
      <c r="L1871">
        <v>26.3</v>
      </c>
      <c r="N1871">
        <v>31.3</v>
      </c>
      <c r="O1871">
        <v>25.65</v>
      </c>
    </row>
    <row r="1872" spans="1:15">
      <c r="A1872" s="78">
        <v>0.57466435185190601</v>
      </c>
      <c r="B1872">
        <v>14820</v>
      </c>
      <c r="C1872">
        <v>38.979999999999997</v>
      </c>
      <c r="D1872">
        <v>28.11</v>
      </c>
      <c r="E1872">
        <v>34.61</v>
      </c>
      <c r="F1872">
        <v>41.57</v>
      </c>
      <c r="G1872">
        <v>399.2</v>
      </c>
      <c r="H1872">
        <v>36.39</v>
      </c>
      <c r="I1872">
        <v>35.51</v>
      </c>
      <c r="J1872">
        <v>108.8</v>
      </c>
      <c r="K1872">
        <v>27.5</v>
      </c>
      <c r="L1872">
        <v>26.3</v>
      </c>
      <c r="N1872">
        <v>31.05</v>
      </c>
      <c r="O1872">
        <v>25.65</v>
      </c>
    </row>
    <row r="1873" spans="1:15">
      <c r="A1873" s="78">
        <v>0.57478009259264695</v>
      </c>
      <c r="B1873">
        <v>14830</v>
      </c>
      <c r="C1873">
        <v>38.97</v>
      </c>
      <c r="D1873">
        <v>28.16</v>
      </c>
      <c r="E1873">
        <v>34.619999999999997</v>
      </c>
      <c r="F1873">
        <v>41.59</v>
      </c>
      <c r="G1873">
        <v>397.8</v>
      </c>
      <c r="H1873">
        <v>36.43</v>
      </c>
      <c r="I1873">
        <v>35.5</v>
      </c>
      <c r="J1873">
        <v>110.55</v>
      </c>
      <c r="K1873">
        <v>27.5</v>
      </c>
      <c r="L1873">
        <v>26.35</v>
      </c>
      <c r="N1873">
        <v>31.25</v>
      </c>
      <c r="O1873">
        <v>25.75</v>
      </c>
    </row>
    <row r="1874" spans="1:15">
      <c r="A1874" s="78">
        <v>0.57489583333338801</v>
      </c>
      <c r="B1874">
        <v>14840</v>
      </c>
      <c r="C1874">
        <v>38.869999999999997</v>
      </c>
      <c r="D1874">
        <v>28.23</v>
      </c>
      <c r="E1874">
        <v>34.619999999999997</v>
      </c>
      <c r="F1874">
        <v>41.64</v>
      </c>
      <c r="G1874">
        <v>398.9</v>
      </c>
      <c r="H1874">
        <v>36.479999999999997</v>
      </c>
      <c r="I1874">
        <v>35.54</v>
      </c>
      <c r="J1874">
        <v>109.5</v>
      </c>
      <c r="K1874">
        <v>27.5</v>
      </c>
      <c r="L1874">
        <v>26.35</v>
      </c>
      <c r="N1874">
        <v>31.3</v>
      </c>
      <c r="O1874">
        <v>25.6</v>
      </c>
    </row>
    <row r="1875" spans="1:15">
      <c r="A1875" s="78">
        <v>0.57501157407412795</v>
      </c>
      <c r="B1875">
        <v>14850</v>
      </c>
      <c r="C1875">
        <v>38.950000000000003</v>
      </c>
      <c r="D1875">
        <v>28.21</v>
      </c>
      <c r="E1875">
        <v>34.61</v>
      </c>
      <c r="F1875">
        <v>41.6</v>
      </c>
      <c r="G1875">
        <v>400.6</v>
      </c>
      <c r="H1875">
        <v>36.43</v>
      </c>
      <c r="I1875">
        <v>35.520000000000003</v>
      </c>
      <c r="J1875">
        <v>109.55</v>
      </c>
      <c r="K1875">
        <v>27.5</v>
      </c>
      <c r="L1875">
        <v>26.35</v>
      </c>
      <c r="N1875">
        <v>31.1</v>
      </c>
      <c r="O1875">
        <v>25.6</v>
      </c>
    </row>
    <row r="1876" spans="1:15">
      <c r="A1876" s="78">
        <v>0.57512731481486901</v>
      </c>
      <c r="B1876">
        <v>14860</v>
      </c>
      <c r="C1876">
        <v>39</v>
      </c>
      <c r="D1876">
        <v>28.27</v>
      </c>
      <c r="E1876">
        <v>34.630000000000003</v>
      </c>
      <c r="F1876">
        <v>41.67</v>
      </c>
      <c r="G1876">
        <v>399.4</v>
      </c>
      <c r="H1876">
        <v>36.42</v>
      </c>
      <c r="I1876">
        <v>35.54</v>
      </c>
      <c r="J1876">
        <v>108.75</v>
      </c>
      <c r="K1876">
        <v>27.45</v>
      </c>
      <c r="L1876">
        <v>26.35</v>
      </c>
      <c r="N1876">
        <v>31.45</v>
      </c>
      <c r="O1876">
        <v>25.6</v>
      </c>
    </row>
    <row r="1877" spans="1:15">
      <c r="A1877" s="78">
        <v>0.57524305555560995</v>
      </c>
      <c r="B1877">
        <v>14870</v>
      </c>
      <c r="C1877">
        <v>38.869999999999997</v>
      </c>
      <c r="D1877">
        <v>28.31</v>
      </c>
      <c r="E1877">
        <v>34.619999999999997</v>
      </c>
      <c r="F1877">
        <v>41.67</v>
      </c>
      <c r="G1877">
        <v>398.1</v>
      </c>
      <c r="H1877">
        <v>36.42</v>
      </c>
      <c r="I1877">
        <v>35.520000000000003</v>
      </c>
      <c r="J1877">
        <v>108.95</v>
      </c>
      <c r="K1877">
        <v>27.5</v>
      </c>
      <c r="L1877">
        <v>26.35</v>
      </c>
      <c r="N1877">
        <v>31.25</v>
      </c>
      <c r="O1877">
        <v>25.65</v>
      </c>
    </row>
    <row r="1878" spans="1:15">
      <c r="A1878" s="78">
        <v>0.575358796296351</v>
      </c>
      <c r="B1878">
        <v>14880</v>
      </c>
      <c r="C1878">
        <v>38.979999999999997</v>
      </c>
      <c r="D1878">
        <v>28.3</v>
      </c>
      <c r="E1878">
        <v>34.630000000000003</v>
      </c>
      <c r="F1878">
        <v>41.68</v>
      </c>
      <c r="G1878">
        <v>397</v>
      </c>
      <c r="H1878">
        <v>36.43</v>
      </c>
      <c r="I1878">
        <v>35.51</v>
      </c>
      <c r="J1878">
        <v>109.5</v>
      </c>
      <c r="K1878">
        <v>27.45</v>
      </c>
      <c r="L1878">
        <v>26.35</v>
      </c>
      <c r="N1878">
        <v>31.25</v>
      </c>
      <c r="O1878">
        <v>25.7</v>
      </c>
    </row>
    <row r="1879" spans="1:15">
      <c r="A1879" s="78">
        <v>0.57547453703709095</v>
      </c>
      <c r="B1879">
        <v>14890</v>
      </c>
      <c r="C1879">
        <v>39.07</v>
      </c>
      <c r="D1879">
        <v>28.26</v>
      </c>
      <c r="E1879">
        <v>34.64</v>
      </c>
      <c r="F1879">
        <v>41.85</v>
      </c>
      <c r="G1879">
        <v>398.2</v>
      </c>
      <c r="H1879">
        <v>36.450000000000003</v>
      </c>
      <c r="I1879">
        <v>35.53</v>
      </c>
      <c r="J1879">
        <v>109.35</v>
      </c>
      <c r="K1879">
        <v>27.5</v>
      </c>
      <c r="L1879">
        <v>26.35</v>
      </c>
      <c r="N1879">
        <v>31.2</v>
      </c>
      <c r="O1879">
        <v>25.75</v>
      </c>
    </row>
    <row r="1880" spans="1:15">
      <c r="A1880" s="78">
        <v>0.575590277777832</v>
      </c>
      <c r="B1880">
        <v>14900</v>
      </c>
      <c r="C1880">
        <v>39</v>
      </c>
      <c r="D1880">
        <v>28.21</v>
      </c>
      <c r="E1880">
        <v>34.619999999999997</v>
      </c>
      <c r="F1880">
        <v>41.86</v>
      </c>
      <c r="G1880">
        <v>398.8</v>
      </c>
      <c r="H1880">
        <v>36.6</v>
      </c>
      <c r="I1880">
        <v>35.51</v>
      </c>
      <c r="J1880">
        <v>107.95</v>
      </c>
      <c r="K1880">
        <v>27.45</v>
      </c>
      <c r="L1880">
        <v>26.35</v>
      </c>
      <c r="N1880">
        <v>31.3</v>
      </c>
      <c r="O1880">
        <v>25.75</v>
      </c>
    </row>
    <row r="1881" spans="1:15">
      <c r="A1881" s="78">
        <v>0.57570601851857295</v>
      </c>
      <c r="B1881">
        <v>14910</v>
      </c>
      <c r="C1881">
        <v>39.21</v>
      </c>
      <c r="D1881">
        <v>28.11</v>
      </c>
      <c r="E1881">
        <v>34.619999999999997</v>
      </c>
      <c r="F1881">
        <v>41.95</v>
      </c>
      <c r="G1881">
        <v>398</v>
      </c>
      <c r="H1881">
        <v>36.380000000000003</v>
      </c>
      <c r="I1881">
        <v>35.5</v>
      </c>
      <c r="J1881">
        <v>108.55</v>
      </c>
      <c r="K1881">
        <v>27.45</v>
      </c>
      <c r="L1881">
        <v>26.35</v>
      </c>
      <c r="N1881">
        <v>31.3</v>
      </c>
      <c r="O1881">
        <v>25.8</v>
      </c>
    </row>
    <row r="1882" spans="1:15">
      <c r="A1882" s="78">
        <v>0.575821759259314</v>
      </c>
      <c r="B1882">
        <v>14920</v>
      </c>
      <c r="C1882">
        <v>39.130000000000003</v>
      </c>
      <c r="D1882">
        <v>27.99</v>
      </c>
      <c r="E1882">
        <v>34.630000000000003</v>
      </c>
      <c r="F1882">
        <v>42</v>
      </c>
      <c r="G1882">
        <v>398.6</v>
      </c>
      <c r="H1882">
        <v>36.18</v>
      </c>
      <c r="I1882">
        <v>35.51</v>
      </c>
      <c r="J1882">
        <v>108.25</v>
      </c>
      <c r="K1882">
        <v>27.45</v>
      </c>
      <c r="L1882">
        <v>26.35</v>
      </c>
      <c r="N1882">
        <v>31.15</v>
      </c>
      <c r="O1882">
        <v>25.65</v>
      </c>
    </row>
    <row r="1883" spans="1:15">
      <c r="A1883" s="78">
        <v>0.57593750000005495</v>
      </c>
      <c r="B1883">
        <v>14930</v>
      </c>
      <c r="C1883">
        <v>39.15</v>
      </c>
      <c r="D1883">
        <v>27.93</v>
      </c>
      <c r="E1883">
        <v>34.630000000000003</v>
      </c>
      <c r="F1883">
        <v>41.92</v>
      </c>
      <c r="G1883">
        <v>399.1</v>
      </c>
      <c r="H1883">
        <v>36.090000000000003</v>
      </c>
      <c r="I1883">
        <v>35.520000000000003</v>
      </c>
      <c r="J1883">
        <v>108.4</v>
      </c>
      <c r="K1883">
        <v>27.55</v>
      </c>
      <c r="L1883">
        <v>26.35</v>
      </c>
      <c r="N1883">
        <v>31.2</v>
      </c>
      <c r="O1883">
        <v>25.75</v>
      </c>
    </row>
    <row r="1884" spans="1:15">
      <c r="A1884" s="78">
        <v>0.576053240740795</v>
      </c>
      <c r="B1884">
        <v>14940</v>
      </c>
      <c r="C1884">
        <v>39.06</v>
      </c>
      <c r="D1884">
        <v>27.97</v>
      </c>
      <c r="E1884">
        <v>34.630000000000003</v>
      </c>
      <c r="F1884">
        <v>42.04</v>
      </c>
      <c r="G1884">
        <v>398.5</v>
      </c>
      <c r="H1884">
        <v>35.94</v>
      </c>
      <c r="I1884">
        <v>35.54</v>
      </c>
      <c r="J1884">
        <v>108.9</v>
      </c>
      <c r="K1884">
        <v>27.5</v>
      </c>
      <c r="L1884">
        <v>26.35</v>
      </c>
      <c r="N1884">
        <v>31.25</v>
      </c>
      <c r="O1884">
        <v>25.75</v>
      </c>
    </row>
    <row r="1885" spans="1:15">
      <c r="A1885" s="78">
        <v>0.57616898148153595</v>
      </c>
      <c r="B1885">
        <v>14950</v>
      </c>
      <c r="C1885">
        <v>39.130000000000003</v>
      </c>
      <c r="D1885">
        <v>27.85</v>
      </c>
      <c r="E1885">
        <v>34.619999999999997</v>
      </c>
      <c r="F1885">
        <v>41.96</v>
      </c>
      <c r="G1885">
        <v>398</v>
      </c>
      <c r="H1885">
        <v>35.97</v>
      </c>
      <c r="I1885">
        <v>35.5</v>
      </c>
      <c r="J1885">
        <v>108.65</v>
      </c>
      <c r="K1885">
        <v>27.5</v>
      </c>
      <c r="L1885">
        <v>26.35</v>
      </c>
      <c r="N1885">
        <v>31.35</v>
      </c>
      <c r="O1885">
        <v>25.75</v>
      </c>
    </row>
    <row r="1886" spans="1:15">
      <c r="A1886" s="78">
        <v>0.576284722222277</v>
      </c>
      <c r="B1886">
        <v>14960</v>
      </c>
      <c r="C1886">
        <v>39.24</v>
      </c>
      <c r="D1886">
        <v>27.82</v>
      </c>
      <c r="E1886">
        <v>34.619999999999997</v>
      </c>
      <c r="F1886">
        <v>41.89</v>
      </c>
      <c r="G1886">
        <v>399.2</v>
      </c>
      <c r="H1886">
        <v>36.01</v>
      </c>
      <c r="I1886">
        <v>35.520000000000003</v>
      </c>
      <c r="J1886">
        <v>108.45</v>
      </c>
      <c r="K1886">
        <v>27.5</v>
      </c>
      <c r="L1886">
        <v>26.35</v>
      </c>
      <c r="N1886">
        <v>31.35</v>
      </c>
      <c r="O1886">
        <v>25.75</v>
      </c>
    </row>
    <row r="1887" spans="1:15">
      <c r="A1887" s="78">
        <v>0.57640046296301795</v>
      </c>
      <c r="B1887">
        <v>14970</v>
      </c>
      <c r="C1887">
        <v>39.200000000000003</v>
      </c>
      <c r="D1887">
        <v>27.75</v>
      </c>
      <c r="E1887">
        <v>34.619999999999997</v>
      </c>
      <c r="F1887">
        <v>41.93</v>
      </c>
      <c r="G1887">
        <v>399.1</v>
      </c>
      <c r="H1887">
        <v>36</v>
      </c>
      <c r="I1887">
        <v>35.53</v>
      </c>
      <c r="J1887">
        <v>110</v>
      </c>
      <c r="K1887">
        <v>27.5</v>
      </c>
      <c r="L1887">
        <v>26.35</v>
      </c>
      <c r="N1887">
        <v>31.1</v>
      </c>
      <c r="O1887">
        <v>25.75</v>
      </c>
    </row>
    <row r="1888" spans="1:15">
      <c r="A1888" s="78">
        <v>0.576516203703758</v>
      </c>
      <c r="B1888">
        <v>14980</v>
      </c>
      <c r="C1888">
        <v>39.15</v>
      </c>
      <c r="D1888">
        <v>27.71</v>
      </c>
      <c r="E1888">
        <v>34.61</v>
      </c>
      <c r="F1888">
        <v>41.99</v>
      </c>
      <c r="G1888">
        <v>398.9</v>
      </c>
      <c r="H1888">
        <v>36.01</v>
      </c>
      <c r="I1888">
        <v>35.53</v>
      </c>
      <c r="J1888">
        <v>109.25</v>
      </c>
      <c r="K1888">
        <v>27.5</v>
      </c>
      <c r="L1888">
        <v>26.35</v>
      </c>
      <c r="N1888">
        <v>31.1</v>
      </c>
      <c r="O1888">
        <v>25.75</v>
      </c>
    </row>
    <row r="1889" spans="1:15">
      <c r="A1889" s="78">
        <v>0.57663194444449895</v>
      </c>
      <c r="B1889">
        <v>14990</v>
      </c>
      <c r="C1889">
        <v>39.229999999999997</v>
      </c>
      <c r="D1889">
        <v>27.72</v>
      </c>
      <c r="E1889">
        <v>34.619999999999997</v>
      </c>
      <c r="F1889">
        <v>42.08</v>
      </c>
      <c r="G1889">
        <v>399.1</v>
      </c>
      <c r="H1889">
        <v>35.96</v>
      </c>
      <c r="I1889">
        <v>35.51</v>
      </c>
      <c r="J1889">
        <v>108.95</v>
      </c>
      <c r="K1889">
        <v>27.5</v>
      </c>
      <c r="L1889">
        <v>26.35</v>
      </c>
      <c r="N1889">
        <v>31.3</v>
      </c>
      <c r="O1889">
        <v>25.75</v>
      </c>
    </row>
    <row r="1890" spans="1:15">
      <c r="A1890" s="78">
        <v>0.57674768518524</v>
      </c>
      <c r="B1890">
        <v>15000</v>
      </c>
      <c r="C1890">
        <v>39.020000000000003</v>
      </c>
      <c r="D1890">
        <v>27.7</v>
      </c>
      <c r="E1890">
        <v>34.619999999999997</v>
      </c>
      <c r="F1890">
        <v>42.07</v>
      </c>
      <c r="G1890">
        <v>397.8</v>
      </c>
      <c r="H1890">
        <v>35.96</v>
      </c>
      <c r="I1890">
        <v>35.51</v>
      </c>
      <c r="J1890">
        <v>108.05</v>
      </c>
      <c r="K1890">
        <v>27.5</v>
      </c>
      <c r="L1890">
        <v>26.35</v>
      </c>
      <c r="N1890">
        <v>31.1</v>
      </c>
      <c r="O1890">
        <v>25.7</v>
      </c>
    </row>
    <row r="1891" spans="1:15">
      <c r="A1891" s="78">
        <v>0.57686342592598105</v>
      </c>
      <c r="B1891">
        <v>15010</v>
      </c>
      <c r="C1891">
        <v>39.26</v>
      </c>
      <c r="D1891">
        <v>27.67</v>
      </c>
      <c r="E1891">
        <v>34.6</v>
      </c>
      <c r="F1891">
        <v>42.17</v>
      </c>
      <c r="G1891">
        <v>398.1</v>
      </c>
      <c r="H1891">
        <v>36.03</v>
      </c>
      <c r="I1891">
        <v>35.520000000000003</v>
      </c>
      <c r="J1891">
        <v>109.65</v>
      </c>
      <c r="K1891">
        <v>27.55</v>
      </c>
      <c r="L1891">
        <v>26.35</v>
      </c>
      <c r="N1891">
        <v>31</v>
      </c>
      <c r="O1891">
        <v>25.6</v>
      </c>
    </row>
    <row r="1892" spans="1:15">
      <c r="A1892" s="78">
        <v>0.576979166666722</v>
      </c>
      <c r="B1892">
        <v>15020</v>
      </c>
      <c r="C1892">
        <v>39.15</v>
      </c>
      <c r="D1892">
        <v>27.68</v>
      </c>
      <c r="E1892">
        <v>34.61</v>
      </c>
      <c r="F1892">
        <v>42.17</v>
      </c>
      <c r="G1892">
        <v>395.5</v>
      </c>
      <c r="H1892">
        <v>36.049999999999997</v>
      </c>
      <c r="I1892">
        <v>35.520000000000003</v>
      </c>
      <c r="J1892">
        <v>108.25</v>
      </c>
      <c r="K1892">
        <v>27.55</v>
      </c>
      <c r="L1892">
        <v>26.35</v>
      </c>
      <c r="N1892">
        <v>31.3</v>
      </c>
      <c r="O1892">
        <v>25.7</v>
      </c>
    </row>
    <row r="1893" spans="1:15">
      <c r="A1893" s="78">
        <v>0.57709490740746205</v>
      </c>
      <c r="B1893">
        <v>15030</v>
      </c>
      <c r="C1893">
        <v>39.08</v>
      </c>
      <c r="D1893">
        <v>27.65</v>
      </c>
      <c r="E1893">
        <v>34.6</v>
      </c>
      <c r="F1893">
        <v>42.14</v>
      </c>
      <c r="G1893">
        <v>395.6</v>
      </c>
      <c r="H1893">
        <v>36.04</v>
      </c>
      <c r="I1893">
        <v>35.49</v>
      </c>
      <c r="J1893">
        <v>108.05</v>
      </c>
      <c r="K1893">
        <v>27.5</v>
      </c>
      <c r="L1893">
        <v>26.35</v>
      </c>
      <c r="N1893">
        <v>31.3</v>
      </c>
      <c r="O1893">
        <v>25.75</v>
      </c>
    </row>
    <row r="1894" spans="1:15">
      <c r="A1894" s="78">
        <v>0.577210648148203</v>
      </c>
      <c r="B1894">
        <v>15040</v>
      </c>
      <c r="C1894">
        <v>39.15</v>
      </c>
      <c r="D1894">
        <v>27.62</v>
      </c>
      <c r="E1894">
        <v>34.6</v>
      </c>
      <c r="F1894">
        <v>42.21</v>
      </c>
      <c r="G1894">
        <v>395.7</v>
      </c>
      <c r="H1894">
        <v>36.049999999999997</v>
      </c>
      <c r="I1894">
        <v>35.49</v>
      </c>
      <c r="J1894">
        <v>109</v>
      </c>
      <c r="K1894">
        <v>27.6</v>
      </c>
      <c r="L1894">
        <v>26.35</v>
      </c>
      <c r="N1894">
        <v>31.3</v>
      </c>
      <c r="O1894">
        <v>25.8</v>
      </c>
    </row>
    <row r="1895" spans="1:15">
      <c r="A1895" s="78">
        <v>0.57732638888894405</v>
      </c>
      <c r="B1895">
        <v>15050</v>
      </c>
      <c r="C1895">
        <v>39.090000000000003</v>
      </c>
      <c r="D1895">
        <v>27.63</v>
      </c>
      <c r="E1895">
        <v>34.61</v>
      </c>
      <c r="F1895">
        <v>41.81</v>
      </c>
      <c r="G1895">
        <v>397.8</v>
      </c>
      <c r="H1895">
        <v>36.11</v>
      </c>
      <c r="I1895">
        <v>35.47</v>
      </c>
      <c r="J1895">
        <v>107.25</v>
      </c>
      <c r="K1895">
        <v>27.55</v>
      </c>
      <c r="L1895">
        <v>26.3</v>
      </c>
      <c r="N1895">
        <v>31.15</v>
      </c>
      <c r="O1895">
        <v>25.8</v>
      </c>
    </row>
    <row r="1896" spans="1:15">
      <c r="A1896" s="78">
        <v>0.577442129629685</v>
      </c>
      <c r="B1896">
        <v>15060</v>
      </c>
      <c r="C1896">
        <v>39.1</v>
      </c>
      <c r="D1896">
        <v>27.57</v>
      </c>
      <c r="E1896">
        <v>34.6</v>
      </c>
      <c r="F1896">
        <v>40.950000000000003</v>
      </c>
      <c r="G1896">
        <v>398.3</v>
      </c>
      <c r="H1896">
        <v>35.78</v>
      </c>
      <c r="I1896">
        <v>35.47</v>
      </c>
      <c r="J1896">
        <v>107.1</v>
      </c>
      <c r="K1896">
        <v>27.4</v>
      </c>
      <c r="L1896">
        <v>26.35</v>
      </c>
      <c r="N1896">
        <v>31</v>
      </c>
      <c r="O1896">
        <v>25.8</v>
      </c>
    </row>
    <row r="1897" spans="1:15">
      <c r="A1897" s="78">
        <v>0.57755787037042505</v>
      </c>
      <c r="B1897">
        <v>15070</v>
      </c>
      <c r="C1897">
        <v>39.18</v>
      </c>
      <c r="D1897">
        <v>27.59</v>
      </c>
      <c r="E1897">
        <v>34.61</v>
      </c>
      <c r="F1897">
        <v>40.11</v>
      </c>
      <c r="G1897">
        <v>396.5</v>
      </c>
      <c r="H1897">
        <v>35.69</v>
      </c>
      <c r="I1897">
        <v>35.450000000000003</v>
      </c>
      <c r="J1897">
        <v>107.9</v>
      </c>
      <c r="K1897">
        <v>27.45</v>
      </c>
      <c r="L1897">
        <v>26.3</v>
      </c>
      <c r="N1897">
        <v>31.05</v>
      </c>
      <c r="O1897">
        <v>25.85</v>
      </c>
    </row>
    <row r="1898" spans="1:15">
      <c r="A1898" s="78">
        <v>0.577673611111166</v>
      </c>
      <c r="B1898">
        <v>15080</v>
      </c>
      <c r="C1898">
        <v>39.020000000000003</v>
      </c>
      <c r="D1898">
        <v>27.56</v>
      </c>
      <c r="E1898">
        <v>34.6</v>
      </c>
      <c r="F1898">
        <v>39.54</v>
      </c>
      <c r="G1898">
        <v>397.2</v>
      </c>
      <c r="H1898">
        <v>35.46</v>
      </c>
      <c r="I1898">
        <v>35.44</v>
      </c>
      <c r="J1898">
        <v>106.5</v>
      </c>
      <c r="K1898">
        <v>27.35</v>
      </c>
      <c r="L1898">
        <v>26.35</v>
      </c>
      <c r="N1898">
        <v>31.1</v>
      </c>
      <c r="O1898">
        <v>25.9</v>
      </c>
    </row>
    <row r="1899" spans="1:15">
      <c r="A1899" s="78">
        <v>0.57778935185190705</v>
      </c>
      <c r="B1899">
        <v>15090</v>
      </c>
      <c r="C1899">
        <v>39.33</v>
      </c>
      <c r="D1899">
        <v>27.51</v>
      </c>
      <c r="E1899">
        <v>34.590000000000003</v>
      </c>
      <c r="F1899">
        <v>39.35</v>
      </c>
      <c r="G1899">
        <v>397.5</v>
      </c>
      <c r="H1899">
        <v>35.86</v>
      </c>
      <c r="I1899">
        <v>35.47</v>
      </c>
      <c r="J1899">
        <v>107.05</v>
      </c>
      <c r="K1899">
        <v>28.05</v>
      </c>
      <c r="L1899">
        <v>26.4</v>
      </c>
      <c r="N1899">
        <v>30.75</v>
      </c>
      <c r="O1899">
        <v>26.1</v>
      </c>
    </row>
    <row r="1900" spans="1:15">
      <c r="A1900" s="78">
        <v>0.577905092592648</v>
      </c>
      <c r="B1900">
        <v>15100</v>
      </c>
      <c r="C1900">
        <v>39.270000000000003</v>
      </c>
      <c r="D1900">
        <v>27.49</v>
      </c>
      <c r="E1900">
        <v>34.58</v>
      </c>
      <c r="F1900">
        <v>39.03</v>
      </c>
      <c r="G1900">
        <v>397.7</v>
      </c>
      <c r="H1900">
        <v>35.94</v>
      </c>
      <c r="I1900">
        <v>35.44</v>
      </c>
      <c r="J1900">
        <v>106.75</v>
      </c>
      <c r="K1900">
        <v>28.4</v>
      </c>
      <c r="L1900">
        <v>26.4</v>
      </c>
      <c r="N1900">
        <v>31.05</v>
      </c>
      <c r="O1900">
        <v>26.5</v>
      </c>
    </row>
    <row r="1901" spans="1:15">
      <c r="A1901" s="78">
        <v>0.57802083333338905</v>
      </c>
      <c r="B1901">
        <v>15110</v>
      </c>
      <c r="C1901">
        <v>39.36</v>
      </c>
      <c r="D1901">
        <v>27.51</v>
      </c>
      <c r="E1901">
        <v>34.58</v>
      </c>
      <c r="F1901">
        <v>38.909999999999997</v>
      </c>
      <c r="G1901">
        <v>398.5</v>
      </c>
      <c r="H1901">
        <v>35.85</v>
      </c>
      <c r="I1901">
        <v>35.47</v>
      </c>
      <c r="J1901">
        <v>105.9</v>
      </c>
      <c r="K1901">
        <v>28.55</v>
      </c>
      <c r="L1901">
        <v>26.4</v>
      </c>
      <c r="N1901">
        <v>31.4</v>
      </c>
      <c r="O1901">
        <v>26.55</v>
      </c>
    </row>
    <row r="1902" spans="1:15">
      <c r="A1902" s="78">
        <v>0.57813657407412899</v>
      </c>
      <c r="B1902">
        <v>15120</v>
      </c>
      <c r="C1902">
        <v>39.31</v>
      </c>
      <c r="D1902">
        <v>27.6</v>
      </c>
      <c r="E1902">
        <v>34.57</v>
      </c>
      <c r="F1902">
        <v>38.71</v>
      </c>
      <c r="G1902">
        <v>397.7</v>
      </c>
      <c r="H1902">
        <v>35.65</v>
      </c>
      <c r="I1902">
        <v>35.46</v>
      </c>
      <c r="J1902">
        <v>105.75</v>
      </c>
      <c r="K1902">
        <v>28.55</v>
      </c>
      <c r="L1902">
        <v>26.45</v>
      </c>
      <c r="N1902">
        <v>31.55</v>
      </c>
      <c r="O1902">
        <v>26.8</v>
      </c>
    </row>
    <row r="1903" spans="1:15">
      <c r="A1903" s="78">
        <v>0.57825231481487005</v>
      </c>
      <c r="B1903">
        <v>15130</v>
      </c>
      <c r="C1903">
        <v>39.340000000000003</v>
      </c>
      <c r="D1903">
        <v>27.56</v>
      </c>
      <c r="E1903">
        <v>34.57</v>
      </c>
      <c r="F1903">
        <v>38.65</v>
      </c>
      <c r="G1903">
        <v>398</v>
      </c>
      <c r="H1903">
        <v>35.479999999999997</v>
      </c>
      <c r="I1903">
        <v>35.49</v>
      </c>
      <c r="J1903">
        <v>106.2</v>
      </c>
      <c r="K1903">
        <v>28.6</v>
      </c>
      <c r="L1903">
        <v>26.45</v>
      </c>
      <c r="N1903">
        <v>31.65</v>
      </c>
      <c r="O1903">
        <v>26.85</v>
      </c>
    </row>
    <row r="1904" spans="1:15">
      <c r="A1904" s="78">
        <v>0.57836805555561099</v>
      </c>
      <c r="B1904">
        <v>15140</v>
      </c>
      <c r="C1904">
        <v>39.25</v>
      </c>
      <c r="D1904">
        <v>27.57</v>
      </c>
      <c r="E1904">
        <v>34.56</v>
      </c>
      <c r="F1904">
        <v>38.49</v>
      </c>
      <c r="G1904">
        <v>397.6</v>
      </c>
      <c r="H1904">
        <v>35.36</v>
      </c>
      <c r="I1904">
        <v>35.46</v>
      </c>
      <c r="J1904">
        <v>105.7</v>
      </c>
      <c r="K1904">
        <v>28.6</v>
      </c>
      <c r="L1904">
        <v>26.5</v>
      </c>
      <c r="N1904">
        <v>31.25</v>
      </c>
      <c r="O1904">
        <v>26.9</v>
      </c>
    </row>
    <row r="1905" spans="1:15">
      <c r="A1905" s="78">
        <v>0.57848379629635205</v>
      </c>
      <c r="B1905">
        <v>15150</v>
      </c>
      <c r="C1905">
        <v>39.19</v>
      </c>
      <c r="D1905">
        <v>27.57</v>
      </c>
      <c r="E1905">
        <v>34.57</v>
      </c>
      <c r="F1905">
        <v>38.46</v>
      </c>
      <c r="G1905">
        <v>400</v>
      </c>
      <c r="H1905">
        <v>35.270000000000003</v>
      </c>
      <c r="I1905">
        <v>35.479999999999997</v>
      </c>
      <c r="J1905">
        <v>106.05</v>
      </c>
      <c r="K1905">
        <v>28.65</v>
      </c>
      <c r="L1905">
        <v>26.45</v>
      </c>
      <c r="N1905">
        <v>31.1</v>
      </c>
      <c r="O1905">
        <v>26.9</v>
      </c>
    </row>
    <row r="1906" spans="1:15">
      <c r="A1906" s="78">
        <v>0.57859953703709199</v>
      </c>
      <c r="B1906">
        <v>15160</v>
      </c>
      <c r="C1906">
        <v>39.380000000000003</v>
      </c>
      <c r="D1906">
        <v>27.54</v>
      </c>
      <c r="E1906">
        <v>34.54</v>
      </c>
      <c r="F1906">
        <v>38.700000000000003</v>
      </c>
      <c r="G1906">
        <v>399.8</v>
      </c>
      <c r="H1906">
        <v>35.229999999999997</v>
      </c>
      <c r="I1906">
        <v>35.49</v>
      </c>
      <c r="J1906">
        <v>107.55</v>
      </c>
      <c r="K1906">
        <v>28.7</v>
      </c>
      <c r="L1906">
        <v>26.5</v>
      </c>
      <c r="N1906">
        <v>31.2</v>
      </c>
      <c r="O1906">
        <v>27.05</v>
      </c>
    </row>
    <row r="1907" spans="1:15">
      <c r="A1907" s="78">
        <v>0.57871527777783305</v>
      </c>
      <c r="B1907">
        <v>15170</v>
      </c>
      <c r="C1907">
        <v>39.380000000000003</v>
      </c>
      <c r="D1907">
        <v>27.43</v>
      </c>
      <c r="E1907">
        <v>34.57</v>
      </c>
      <c r="F1907">
        <v>39.369999999999997</v>
      </c>
      <c r="G1907">
        <v>398.3</v>
      </c>
      <c r="H1907">
        <v>35.200000000000003</v>
      </c>
      <c r="I1907">
        <v>35.49</v>
      </c>
      <c r="J1907">
        <v>108.15</v>
      </c>
      <c r="K1907">
        <v>28.65</v>
      </c>
      <c r="L1907">
        <v>26.5</v>
      </c>
      <c r="N1907">
        <v>31.15</v>
      </c>
      <c r="O1907">
        <v>26.7</v>
      </c>
    </row>
    <row r="1908" spans="1:15">
      <c r="A1908" s="78">
        <v>0.57883101851857399</v>
      </c>
      <c r="B1908">
        <v>15180</v>
      </c>
      <c r="C1908">
        <v>39.35</v>
      </c>
      <c r="D1908">
        <v>27.4</v>
      </c>
      <c r="E1908">
        <v>34.57</v>
      </c>
      <c r="F1908">
        <v>39.840000000000003</v>
      </c>
      <c r="G1908">
        <v>399</v>
      </c>
      <c r="H1908">
        <v>35.33</v>
      </c>
      <c r="I1908">
        <v>35.479999999999997</v>
      </c>
      <c r="J1908">
        <v>108.6</v>
      </c>
      <c r="K1908">
        <v>28.55</v>
      </c>
      <c r="L1908">
        <v>26.5</v>
      </c>
      <c r="N1908">
        <v>31.45</v>
      </c>
      <c r="O1908">
        <v>26.95</v>
      </c>
    </row>
    <row r="1909" spans="1:15">
      <c r="A1909" s="78">
        <v>0.57894675925931505</v>
      </c>
      <c r="B1909">
        <v>15190</v>
      </c>
      <c r="C1909">
        <v>39.11</v>
      </c>
      <c r="D1909">
        <v>27.39</v>
      </c>
      <c r="E1909">
        <v>34.57</v>
      </c>
      <c r="F1909">
        <v>40.11</v>
      </c>
      <c r="G1909">
        <v>397.9</v>
      </c>
      <c r="H1909">
        <v>35.409999999999997</v>
      </c>
      <c r="I1909">
        <v>35.46</v>
      </c>
      <c r="J1909">
        <v>108.75</v>
      </c>
      <c r="K1909">
        <v>28.6</v>
      </c>
      <c r="L1909">
        <v>26.5</v>
      </c>
      <c r="N1909">
        <v>31.1</v>
      </c>
      <c r="O1909">
        <v>26.85</v>
      </c>
    </row>
    <row r="1910" spans="1:15">
      <c r="A1910" s="78">
        <v>0.57906250000005599</v>
      </c>
      <c r="B1910">
        <v>15200</v>
      </c>
      <c r="C1910">
        <v>39.200000000000003</v>
      </c>
      <c r="D1910">
        <v>27.43</v>
      </c>
      <c r="E1910">
        <v>34.56</v>
      </c>
      <c r="F1910">
        <v>40.450000000000003</v>
      </c>
      <c r="G1910">
        <v>397.7</v>
      </c>
      <c r="H1910">
        <v>35.5</v>
      </c>
      <c r="I1910">
        <v>35.44</v>
      </c>
      <c r="J1910">
        <v>109.1</v>
      </c>
      <c r="K1910">
        <v>28.75</v>
      </c>
      <c r="L1910">
        <v>26.55</v>
      </c>
      <c r="N1910">
        <v>31.1</v>
      </c>
      <c r="O1910">
        <v>26.9</v>
      </c>
    </row>
    <row r="1911" spans="1:15">
      <c r="A1911" s="78">
        <v>0.57917824074079605</v>
      </c>
      <c r="B1911">
        <v>15210</v>
      </c>
      <c r="C1911">
        <v>39.299999999999997</v>
      </c>
      <c r="D1911">
        <v>27.45</v>
      </c>
      <c r="E1911">
        <v>34.56</v>
      </c>
      <c r="F1911">
        <v>40.68</v>
      </c>
      <c r="G1911">
        <v>399.2</v>
      </c>
      <c r="H1911">
        <v>35.630000000000003</v>
      </c>
      <c r="I1911">
        <v>35.46</v>
      </c>
      <c r="J1911">
        <v>108.8</v>
      </c>
      <c r="K1911">
        <v>28.7</v>
      </c>
      <c r="L1911">
        <v>26.55</v>
      </c>
      <c r="N1911">
        <v>31.15</v>
      </c>
      <c r="O1911">
        <v>26.95</v>
      </c>
    </row>
    <row r="1912" spans="1:15">
      <c r="A1912" s="78">
        <v>0.57929398148153699</v>
      </c>
      <c r="B1912">
        <v>15220</v>
      </c>
      <c r="C1912">
        <v>39.32</v>
      </c>
      <c r="D1912">
        <v>27.41</v>
      </c>
      <c r="E1912">
        <v>34.54</v>
      </c>
      <c r="F1912">
        <v>40.96</v>
      </c>
      <c r="G1912">
        <v>399.3</v>
      </c>
      <c r="H1912">
        <v>35.6</v>
      </c>
      <c r="I1912">
        <v>35.450000000000003</v>
      </c>
      <c r="J1912">
        <v>109</v>
      </c>
      <c r="K1912">
        <v>28.6</v>
      </c>
      <c r="L1912">
        <v>26.55</v>
      </c>
      <c r="N1912">
        <v>31.25</v>
      </c>
      <c r="O1912">
        <v>26.8</v>
      </c>
    </row>
    <row r="1913" spans="1:15">
      <c r="A1913" s="78">
        <v>0.57940972222227805</v>
      </c>
      <c r="B1913">
        <v>15230</v>
      </c>
      <c r="C1913">
        <v>39.450000000000003</v>
      </c>
      <c r="D1913">
        <v>27.39</v>
      </c>
      <c r="E1913">
        <v>34.54</v>
      </c>
      <c r="F1913">
        <v>41.04</v>
      </c>
      <c r="G1913">
        <v>399.5</v>
      </c>
      <c r="H1913">
        <v>35.57</v>
      </c>
      <c r="I1913">
        <v>35.43</v>
      </c>
      <c r="J1913">
        <v>107.95</v>
      </c>
      <c r="K1913">
        <v>28.7</v>
      </c>
      <c r="L1913">
        <v>26.55</v>
      </c>
      <c r="N1913">
        <v>31.35</v>
      </c>
      <c r="O1913">
        <v>27</v>
      </c>
    </row>
    <row r="1914" spans="1:15">
      <c r="A1914" s="78">
        <v>0.57952546296301899</v>
      </c>
      <c r="B1914">
        <v>15240</v>
      </c>
      <c r="C1914">
        <v>39.380000000000003</v>
      </c>
      <c r="D1914">
        <v>27.4</v>
      </c>
      <c r="E1914">
        <v>34.53</v>
      </c>
      <c r="F1914">
        <v>41.25</v>
      </c>
      <c r="G1914">
        <v>397.9</v>
      </c>
      <c r="H1914">
        <v>35.659999999999997</v>
      </c>
      <c r="I1914">
        <v>35.44</v>
      </c>
      <c r="J1914">
        <v>110</v>
      </c>
      <c r="K1914">
        <v>28.75</v>
      </c>
      <c r="L1914">
        <v>26.55</v>
      </c>
      <c r="N1914">
        <v>31.25</v>
      </c>
      <c r="O1914">
        <v>27</v>
      </c>
    </row>
    <row r="1915" spans="1:15">
      <c r="A1915" s="78">
        <v>0.57964120370375904</v>
      </c>
      <c r="B1915">
        <v>15250</v>
      </c>
      <c r="C1915">
        <v>39.35</v>
      </c>
      <c r="D1915">
        <v>27.35</v>
      </c>
      <c r="E1915">
        <v>34.54</v>
      </c>
      <c r="F1915">
        <v>41.29</v>
      </c>
      <c r="G1915">
        <v>398.6</v>
      </c>
      <c r="H1915">
        <v>35.61</v>
      </c>
      <c r="I1915">
        <v>35.44</v>
      </c>
      <c r="J1915">
        <v>109.4</v>
      </c>
      <c r="K1915">
        <v>28.65</v>
      </c>
      <c r="L1915">
        <v>26.55</v>
      </c>
      <c r="N1915">
        <v>31.4</v>
      </c>
      <c r="O1915">
        <v>26.95</v>
      </c>
    </row>
    <row r="1916" spans="1:15">
      <c r="A1916" s="78">
        <v>0.57975694444449999</v>
      </c>
      <c r="B1916">
        <v>15260</v>
      </c>
      <c r="C1916">
        <v>39.340000000000003</v>
      </c>
      <c r="D1916">
        <v>27.34</v>
      </c>
      <c r="E1916">
        <v>34.51</v>
      </c>
      <c r="F1916">
        <v>41.47</v>
      </c>
      <c r="G1916">
        <v>401</v>
      </c>
      <c r="H1916">
        <v>35.590000000000003</v>
      </c>
      <c r="I1916">
        <v>35.47</v>
      </c>
      <c r="J1916">
        <v>109.6</v>
      </c>
      <c r="K1916">
        <v>28.6</v>
      </c>
      <c r="L1916">
        <v>26.6</v>
      </c>
      <c r="N1916">
        <v>31.25</v>
      </c>
      <c r="O1916">
        <v>26.9</v>
      </c>
    </row>
    <row r="1917" spans="1:15">
      <c r="A1917" s="78">
        <v>0.57987268518524104</v>
      </c>
      <c r="B1917">
        <v>15270</v>
      </c>
      <c r="C1917">
        <v>39.25</v>
      </c>
      <c r="D1917">
        <v>27.37</v>
      </c>
      <c r="E1917">
        <v>34.51</v>
      </c>
      <c r="F1917">
        <v>41.72</v>
      </c>
      <c r="G1917">
        <v>400.1</v>
      </c>
      <c r="H1917">
        <v>35.78</v>
      </c>
      <c r="I1917">
        <v>35.479999999999997</v>
      </c>
      <c r="J1917">
        <v>108.7</v>
      </c>
      <c r="K1917">
        <v>28.85</v>
      </c>
      <c r="L1917">
        <v>26.6</v>
      </c>
      <c r="N1917">
        <v>31.35</v>
      </c>
      <c r="O1917">
        <v>26.85</v>
      </c>
    </row>
    <row r="1918" spans="1:15">
      <c r="A1918" s="78">
        <v>0.57998842592598199</v>
      </c>
      <c r="B1918">
        <v>15280</v>
      </c>
      <c r="C1918">
        <v>39.26</v>
      </c>
      <c r="D1918">
        <v>27.34</v>
      </c>
      <c r="E1918">
        <v>34.5</v>
      </c>
      <c r="F1918">
        <v>41.73</v>
      </c>
      <c r="G1918">
        <v>398.8</v>
      </c>
      <c r="H1918">
        <v>35.78</v>
      </c>
      <c r="I1918">
        <v>35.46</v>
      </c>
      <c r="J1918">
        <v>108.45</v>
      </c>
      <c r="K1918">
        <v>28.95</v>
      </c>
      <c r="L1918">
        <v>26.6</v>
      </c>
      <c r="N1918">
        <v>31.35</v>
      </c>
      <c r="O1918">
        <v>26.95</v>
      </c>
    </row>
    <row r="1919" spans="1:15">
      <c r="A1919" s="78">
        <v>0.58010416666672304</v>
      </c>
      <c r="B1919">
        <v>15290</v>
      </c>
      <c r="C1919">
        <v>39.25</v>
      </c>
      <c r="D1919">
        <v>27.32</v>
      </c>
      <c r="E1919">
        <v>34.5</v>
      </c>
      <c r="F1919">
        <v>41.68</v>
      </c>
      <c r="G1919">
        <v>399.1</v>
      </c>
      <c r="H1919">
        <v>35.770000000000003</v>
      </c>
      <c r="I1919">
        <v>35.44</v>
      </c>
      <c r="J1919">
        <v>109.2</v>
      </c>
      <c r="K1919">
        <v>28.85</v>
      </c>
      <c r="L1919">
        <v>26.6</v>
      </c>
      <c r="N1919">
        <v>31.55</v>
      </c>
      <c r="O1919">
        <v>26.95</v>
      </c>
    </row>
    <row r="1920" spans="1:15">
      <c r="A1920" s="78">
        <v>0.58021990740746299</v>
      </c>
      <c r="B1920">
        <v>15300</v>
      </c>
      <c r="C1920">
        <v>39.25</v>
      </c>
      <c r="D1920">
        <v>27.35</v>
      </c>
      <c r="E1920">
        <v>34.49</v>
      </c>
      <c r="F1920">
        <v>41.69</v>
      </c>
      <c r="G1920">
        <v>398.2</v>
      </c>
      <c r="H1920">
        <v>35.78</v>
      </c>
      <c r="I1920">
        <v>35.42</v>
      </c>
      <c r="J1920">
        <v>109.2</v>
      </c>
      <c r="K1920">
        <v>28.7</v>
      </c>
      <c r="L1920">
        <v>26.6</v>
      </c>
      <c r="N1920">
        <v>31.45</v>
      </c>
      <c r="O1920">
        <v>26.95</v>
      </c>
    </row>
    <row r="1921" spans="1:18">
      <c r="A1921" s="78">
        <v>0.58033564814820404</v>
      </c>
      <c r="B1921">
        <v>15310</v>
      </c>
      <c r="C1921">
        <v>39.270000000000003</v>
      </c>
      <c r="D1921">
        <v>27.37</v>
      </c>
      <c r="E1921">
        <v>34.49</v>
      </c>
      <c r="F1921">
        <v>41.77</v>
      </c>
      <c r="G1921">
        <v>399.7</v>
      </c>
      <c r="H1921">
        <v>35.85</v>
      </c>
      <c r="I1921">
        <v>35.43</v>
      </c>
      <c r="J1921">
        <v>108.6</v>
      </c>
      <c r="K1921">
        <v>28.8</v>
      </c>
      <c r="L1921">
        <v>26.6</v>
      </c>
      <c r="N1921">
        <v>31.45</v>
      </c>
      <c r="O1921">
        <v>27</v>
      </c>
    </row>
    <row r="1922" spans="1:18">
      <c r="A1922" s="78">
        <v>0.58045138888894499</v>
      </c>
      <c r="B1922">
        <v>15320</v>
      </c>
      <c r="C1922">
        <v>39.31</v>
      </c>
      <c r="D1922">
        <v>27.43</v>
      </c>
      <c r="E1922">
        <v>34.49</v>
      </c>
      <c r="F1922">
        <v>41.81</v>
      </c>
      <c r="G1922">
        <v>399.3</v>
      </c>
      <c r="H1922">
        <v>35.9</v>
      </c>
      <c r="I1922">
        <v>35.46</v>
      </c>
      <c r="J1922">
        <v>108.15</v>
      </c>
      <c r="K1922">
        <v>28.8</v>
      </c>
      <c r="L1922">
        <v>26.6</v>
      </c>
      <c r="N1922">
        <v>31.5</v>
      </c>
      <c r="O1922">
        <v>27</v>
      </c>
    </row>
    <row r="1923" spans="1:18">
      <c r="A1923" s="78">
        <v>0.58056712962968604</v>
      </c>
      <c r="B1923">
        <v>15330</v>
      </c>
      <c r="C1923">
        <v>39.24</v>
      </c>
      <c r="D1923">
        <v>27.49</v>
      </c>
      <c r="E1923">
        <v>34.479999999999997</v>
      </c>
      <c r="F1923">
        <v>41.83</v>
      </c>
      <c r="G1923">
        <v>398.9</v>
      </c>
      <c r="H1923">
        <v>35.89</v>
      </c>
      <c r="I1923">
        <v>35.44</v>
      </c>
      <c r="J1923">
        <v>109.6</v>
      </c>
      <c r="K1923">
        <v>28.9</v>
      </c>
      <c r="L1923">
        <v>26.6</v>
      </c>
      <c r="N1923">
        <v>31.45</v>
      </c>
      <c r="O1923">
        <v>27</v>
      </c>
    </row>
    <row r="1924" spans="1:18">
      <c r="A1924" s="78">
        <v>0.58068287037042599</v>
      </c>
      <c r="B1924">
        <v>15340</v>
      </c>
      <c r="C1924">
        <v>39.369999999999997</v>
      </c>
      <c r="D1924">
        <v>27.44</v>
      </c>
      <c r="E1924">
        <v>34.47</v>
      </c>
      <c r="F1924">
        <v>41.92</v>
      </c>
      <c r="G1924">
        <v>400.2</v>
      </c>
      <c r="H1924">
        <v>35.89</v>
      </c>
      <c r="I1924">
        <v>35.450000000000003</v>
      </c>
      <c r="J1924">
        <v>108</v>
      </c>
      <c r="K1924">
        <v>28.9</v>
      </c>
      <c r="L1924">
        <v>26.6</v>
      </c>
      <c r="N1924">
        <v>31.6</v>
      </c>
      <c r="O1924">
        <v>26.95</v>
      </c>
    </row>
    <row r="1925" spans="1:18">
      <c r="A1925" s="78">
        <v>0.58079861111116704</v>
      </c>
      <c r="B1925">
        <v>15350</v>
      </c>
      <c r="C1925">
        <v>39.42</v>
      </c>
      <c r="D1925">
        <v>27.36</v>
      </c>
      <c r="E1925">
        <v>34.479999999999997</v>
      </c>
      <c r="F1925">
        <v>42.07</v>
      </c>
      <c r="G1925">
        <v>399.3</v>
      </c>
      <c r="H1925">
        <v>35.880000000000003</v>
      </c>
      <c r="I1925">
        <v>35.44</v>
      </c>
      <c r="J1925">
        <v>108.65</v>
      </c>
      <c r="K1925">
        <v>28.8</v>
      </c>
      <c r="L1925">
        <v>26.6</v>
      </c>
      <c r="N1925">
        <v>31.5</v>
      </c>
      <c r="O1925">
        <v>27</v>
      </c>
    </row>
    <row r="1926" spans="1:18">
      <c r="A1926" s="78">
        <v>0.58091435185190798</v>
      </c>
      <c r="B1926">
        <v>15360</v>
      </c>
      <c r="C1926">
        <v>39.36</v>
      </c>
      <c r="D1926">
        <v>27.36</v>
      </c>
      <c r="E1926">
        <v>34.46</v>
      </c>
      <c r="F1926">
        <v>42.18</v>
      </c>
      <c r="G1926">
        <v>399.5</v>
      </c>
      <c r="H1926">
        <v>35.99</v>
      </c>
      <c r="I1926">
        <v>35.47</v>
      </c>
      <c r="J1926">
        <v>109</v>
      </c>
      <c r="K1926">
        <v>28.9</v>
      </c>
      <c r="L1926">
        <v>26.6</v>
      </c>
      <c r="N1926">
        <v>31.35</v>
      </c>
      <c r="O1926">
        <v>27.15</v>
      </c>
    </row>
    <row r="1927" spans="1:18">
      <c r="A1927" s="78">
        <v>0.58103009259264904</v>
      </c>
      <c r="B1927">
        <v>15370</v>
      </c>
      <c r="C1927">
        <v>39.51</v>
      </c>
      <c r="D1927">
        <v>27.39</v>
      </c>
      <c r="E1927">
        <v>34.46</v>
      </c>
      <c r="F1927">
        <v>42.19</v>
      </c>
      <c r="G1927">
        <v>400.1</v>
      </c>
      <c r="H1927">
        <v>36.049999999999997</v>
      </c>
      <c r="I1927">
        <v>35.479999999999997</v>
      </c>
      <c r="J1927">
        <v>110.1</v>
      </c>
      <c r="K1927">
        <v>29</v>
      </c>
      <c r="L1927">
        <v>26.65</v>
      </c>
      <c r="N1927">
        <v>31.45</v>
      </c>
      <c r="O1927">
        <v>27</v>
      </c>
    </row>
    <row r="1928" spans="1:18">
      <c r="A1928" s="78">
        <v>0.58114583333338998</v>
      </c>
      <c r="B1928">
        <v>15380</v>
      </c>
      <c r="C1928">
        <v>39.4</v>
      </c>
      <c r="D1928">
        <v>27.4</v>
      </c>
      <c r="E1928">
        <v>34.47</v>
      </c>
      <c r="F1928">
        <v>42.07</v>
      </c>
      <c r="G1928">
        <v>399.5</v>
      </c>
      <c r="H1928">
        <v>36.04</v>
      </c>
      <c r="I1928">
        <v>35.450000000000003</v>
      </c>
      <c r="J1928">
        <v>109.9</v>
      </c>
      <c r="K1928">
        <v>29</v>
      </c>
      <c r="L1928">
        <v>26.65</v>
      </c>
      <c r="N1928">
        <v>31.65</v>
      </c>
      <c r="O1928">
        <v>27</v>
      </c>
    </row>
    <row r="1929" spans="1:18">
      <c r="A1929" s="78">
        <v>0.58126157407413004</v>
      </c>
      <c r="B1929">
        <v>15390</v>
      </c>
      <c r="C1929">
        <v>39.409999999999997</v>
      </c>
      <c r="D1929">
        <v>27.45</v>
      </c>
      <c r="E1929">
        <v>34.46</v>
      </c>
      <c r="F1929">
        <v>42.29</v>
      </c>
      <c r="G1929">
        <v>399.4</v>
      </c>
      <c r="H1929">
        <v>36.1</v>
      </c>
      <c r="I1929">
        <v>35.47</v>
      </c>
      <c r="J1929">
        <v>110.45</v>
      </c>
      <c r="K1929">
        <v>29</v>
      </c>
      <c r="L1929">
        <v>26.65</v>
      </c>
      <c r="N1929">
        <v>31.65</v>
      </c>
      <c r="O1929">
        <v>27.1</v>
      </c>
    </row>
    <row r="1930" spans="1:18">
      <c r="A1930" s="78">
        <v>0.58137731481487098</v>
      </c>
      <c r="B1930">
        <v>15400</v>
      </c>
      <c r="C1930">
        <v>39.36</v>
      </c>
      <c r="D1930">
        <v>27.44</v>
      </c>
      <c r="E1930">
        <v>34.46</v>
      </c>
      <c r="F1930">
        <v>42.19</v>
      </c>
      <c r="G1930">
        <v>400.5</v>
      </c>
      <c r="H1930">
        <v>36.119999999999997</v>
      </c>
      <c r="I1930">
        <v>35.47</v>
      </c>
      <c r="J1930">
        <v>108.65</v>
      </c>
      <c r="K1930">
        <v>28.95</v>
      </c>
      <c r="L1930">
        <v>26.65</v>
      </c>
      <c r="N1930">
        <v>31.4</v>
      </c>
      <c r="O1930">
        <v>27.15</v>
      </c>
    </row>
    <row r="1931" spans="1:18">
      <c r="A1931" s="78">
        <v>0.58149305555561204</v>
      </c>
      <c r="B1931">
        <v>15410</v>
      </c>
      <c r="C1931">
        <v>39.409999999999997</v>
      </c>
      <c r="D1931">
        <v>27.43</v>
      </c>
      <c r="E1931">
        <v>34.47</v>
      </c>
      <c r="F1931">
        <v>42.28</v>
      </c>
      <c r="G1931">
        <v>400.6</v>
      </c>
      <c r="H1931">
        <v>36.130000000000003</v>
      </c>
      <c r="I1931">
        <v>35.49</v>
      </c>
      <c r="J1931">
        <v>108.45</v>
      </c>
      <c r="K1931">
        <v>29</v>
      </c>
      <c r="L1931">
        <v>26.65</v>
      </c>
      <c r="N1931">
        <v>31.65</v>
      </c>
      <c r="O1931">
        <v>27.05</v>
      </c>
    </row>
    <row r="1932" spans="1:18">
      <c r="A1932" s="78">
        <v>0.58160879629635298</v>
      </c>
      <c r="B1932">
        <v>15420</v>
      </c>
      <c r="C1932">
        <v>39.409999999999997</v>
      </c>
      <c r="D1932">
        <v>27.39</v>
      </c>
      <c r="E1932">
        <v>34.46</v>
      </c>
      <c r="F1932">
        <v>42.39</v>
      </c>
      <c r="G1932">
        <v>398.5</v>
      </c>
      <c r="H1932">
        <v>36.159999999999997</v>
      </c>
      <c r="I1932">
        <v>35.479999999999997</v>
      </c>
      <c r="J1932">
        <v>109.4</v>
      </c>
      <c r="K1932">
        <v>29.05</v>
      </c>
      <c r="L1932">
        <v>26.65</v>
      </c>
      <c r="N1932">
        <v>31.5</v>
      </c>
      <c r="O1932">
        <v>27.15</v>
      </c>
    </row>
    <row r="1933" spans="1:18">
      <c r="A1933" s="78">
        <v>0.58172453703709304</v>
      </c>
      <c r="B1933">
        <v>15430</v>
      </c>
      <c r="C1933">
        <v>39.340000000000003</v>
      </c>
      <c r="D1933">
        <v>27.39</v>
      </c>
      <c r="E1933">
        <v>34.44</v>
      </c>
      <c r="F1933">
        <v>42.4</v>
      </c>
      <c r="G1933">
        <v>401.2</v>
      </c>
      <c r="H1933">
        <v>36.19</v>
      </c>
      <c r="I1933">
        <v>35.479999999999997</v>
      </c>
      <c r="J1933">
        <v>108.2</v>
      </c>
      <c r="K1933">
        <v>29.05</v>
      </c>
      <c r="L1933">
        <v>26.65</v>
      </c>
      <c r="N1933">
        <v>31.45</v>
      </c>
      <c r="O1933">
        <v>27.15</v>
      </c>
    </row>
    <row r="1934" spans="1:18">
      <c r="A1934" s="78">
        <v>0.58184027777783398</v>
      </c>
      <c r="B1934">
        <v>15440</v>
      </c>
      <c r="C1934">
        <v>39.200000000000003</v>
      </c>
      <c r="D1934">
        <v>27.4</v>
      </c>
      <c r="E1934">
        <v>34.44</v>
      </c>
      <c r="F1934">
        <v>42.58</v>
      </c>
      <c r="G1934">
        <v>399.6</v>
      </c>
      <c r="H1934">
        <v>36.21</v>
      </c>
      <c r="I1934">
        <v>35.479999999999997</v>
      </c>
      <c r="J1934">
        <v>109</v>
      </c>
      <c r="K1934">
        <v>29.1</v>
      </c>
      <c r="L1934">
        <v>26.65</v>
      </c>
      <c r="N1934">
        <v>31.6</v>
      </c>
      <c r="O1934">
        <v>27.2</v>
      </c>
    </row>
    <row r="1935" spans="1:18">
      <c r="A1935" s="78">
        <v>0.58195601851857504</v>
      </c>
      <c r="B1935">
        <v>15450</v>
      </c>
      <c r="C1935">
        <v>39.229999999999997</v>
      </c>
      <c r="D1935">
        <v>27.44</v>
      </c>
      <c r="E1935">
        <v>34.450000000000003</v>
      </c>
      <c r="F1935">
        <v>42.57</v>
      </c>
      <c r="G1935">
        <v>398.9</v>
      </c>
      <c r="H1935">
        <v>36.299999999999997</v>
      </c>
      <c r="I1935">
        <v>35.47</v>
      </c>
      <c r="J1935">
        <v>108.2</v>
      </c>
      <c r="K1935">
        <v>29.15</v>
      </c>
      <c r="L1935">
        <v>26.65</v>
      </c>
      <c r="N1935">
        <v>31.65</v>
      </c>
      <c r="O1935">
        <v>27.1</v>
      </c>
    </row>
    <row r="1936" spans="1:18">
      <c r="A1936" s="78">
        <v>0.58207175925931598</v>
      </c>
      <c r="B1936">
        <v>15460</v>
      </c>
      <c r="C1936">
        <v>39.369999999999997</v>
      </c>
      <c r="D1936">
        <v>27.39</v>
      </c>
      <c r="E1936">
        <v>34.450000000000003</v>
      </c>
      <c r="F1936">
        <v>42.2</v>
      </c>
      <c r="G1936">
        <v>399</v>
      </c>
      <c r="H1936">
        <v>36.32</v>
      </c>
      <c r="I1936">
        <v>35.450000000000003</v>
      </c>
      <c r="J1936">
        <v>109.05</v>
      </c>
      <c r="K1936">
        <v>29.15</v>
      </c>
      <c r="L1936">
        <v>26.65</v>
      </c>
      <c r="N1936">
        <v>31.75</v>
      </c>
      <c r="O1936">
        <v>27.15</v>
      </c>
      <c r="R1936" s="14">
        <f>AVERAGE(M1522:O1522)</f>
        <v>28.532045972178423</v>
      </c>
    </row>
    <row r="1937" spans="1:15">
      <c r="A1937" s="78">
        <v>0.58218750000005703</v>
      </c>
      <c r="B1937">
        <v>15470</v>
      </c>
      <c r="C1937">
        <v>39.4</v>
      </c>
      <c r="D1937">
        <v>27.32</v>
      </c>
      <c r="E1937">
        <v>34.44</v>
      </c>
      <c r="F1937">
        <v>42.18</v>
      </c>
      <c r="G1937">
        <v>399.9</v>
      </c>
      <c r="H1937">
        <v>36.43</v>
      </c>
      <c r="I1937">
        <v>35.44</v>
      </c>
      <c r="J1937">
        <v>107.65</v>
      </c>
      <c r="K1937">
        <v>29.1</v>
      </c>
      <c r="L1937">
        <v>26.7</v>
      </c>
      <c r="N1937">
        <v>31.8</v>
      </c>
      <c r="O1937">
        <v>27.1</v>
      </c>
    </row>
    <row r="1938" spans="1:15">
      <c r="A1938" s="78">
        <v>0.58230324074079698</v>
      </c>
      <c r="B1938">
        <v>15480</v>
      </c>
      <c r="C1938">
        <v>39.43</v>
      </c>
      <c r="D1938">
        <v>27.3</v>
      </c>
      <c r="E1938">
        <v>34.43</v>
      </c>
      <c r="F1938">
        <v>42.43</v>
      </c>
      <c r="G1938">
        <v>399.9</v>
      </c>
      <c r="H1938">
        <v>36.619999999999997</v>
      </c>
      <c r="I1938">
        <v>35.479999999999997</v>
      </c>
      <c r="J1938">
        <v>109.15</v>
      </c>
      <c r="K1938">
        <v>29.15</v>
      </c>
      <c r="L1938">
        <v>26.7</v>
      </c>
      <c r="N1938">
        <v>31.55</v>
      </c>
      <c r="O1938">
        <v>27.1</v>
      </c>
    </row>
    <row r="1939" spans="1:15">
      <c r="A1939" s="78">
        <v>0.58241898148153803</v>
      </c>
      <c r="B1939">
        <v>15490</v>
      </c>
      <c r="C1939">
        <v>39.479999999999997</v>
      </c>
      <c r="D1939">
        <v>27.34</v>
      </c>
      <c r="E1939">
        <v>34.43</v>
      </c>
      <c r="F1939">
        <v>42.35</v>
      </c>
      <c r="G1939">
        <v>399.2</v>
      </c>
      <c r="H1939">
        <v>36.76</v>
      </c>
      <c r="I1939">
        <v>35.479999999999997</v>
      </c>
      <c r="J1939">
        <v>108.8</v>
      </c>
      <c r="K1939">
        <v>29.6</v>
      </c>
      <c r="L1939">
        <v>26.7</v>
      </c>
      <c r="N1939">
        <v>31.45</v>
      </c>
      <c r="O1939">
        <v>27.15</v>
      </c>
    </row>
    <row r="1940" spans="1:15">
      <c r="A1940" s="78">
        <v>0.58253472222227898</v>
      </c>
      <c r="B1940">
        <v>15500</v>
      </c>
      <c r="C1940">
        <v>39.35</v>
      </c>
      <c r="D1940">
        <v>27.34</v>
      </c>
      <c r="E1940">
        <v>34.43</v>
      </c>
      <c r="F1940">
        <v>42.46</v>
      </c>
      <c r="G1940">
        <v>398.4</v>
      </c>
      <c r="H1940">
        <v>36.92</v>
      </c>
      <c r="I1940">
        <v>35.5</v>
      </c>
      <c r="J1940">
        <v>109.9</v>
      </c>
      <c r="K1940">
        <v>29.65</v>
      </c>
      <c r="L1940">
        <v>26.7</v>
      </c>
      <c r="N1940">
        <v>31.5</v>
      </c>
      <c r="O1940">
        <v>27.25</v>
      </c>
    </row>
    <row r="1941" spans="1:15">
      <c r="A1941" s="78">
        <v>0.58265046296302003</v>
      </c>
      <c r="B1941">
        <v>15510</v>
      </c>
      <c r="C1941">
        <v>39.44</v>
      </c>
      <c r="D1941">
        <v>27.28</v>
      </c>
      <c r="E1941">
        <v>34.409999999999997</v>
      </c>
      <c r="F1941">
        <v>42.48</v>
      </c>
      <c r="G1941">
        <v>399.2</v>
      </c>
      <c r="H1941">
        <v>36.85</v>
      </c>
      <c r="I1941">
        <v>35.49</v>
      </c>
      <c r="J1941">
        <v>110.45</v>
      </c>
      <c r="K1941">
        <v>29.5</v>
      </c>
      <c r="L1941">
        <v>26.7</v>
      </c>
      <c r="N1941">
        <v>31.45</v>
      </c>
      <c r="O1941">
        <v>27.15</v>
      </c>
    </row>
    <row r="1942" spans="1:15">
      <c r="A1942" s="78">
        <v>0.58276620370375998</v>
      </c>
      <c r="B1942">
        <v>15520</v>
      </c>
      <c r="C1942">
        <v>39.299999999999997</v>
      </c>
      <c r="D1942">
        <v>27.3</v>
      </c>
      <c r="E1942">
        <v>34.409999999999997</v>
      </c>
      <c r="F1942">
        <v>42.48</v>
      </c>
      <c r="G1942">
        <v>397.5</v>
      </c>
      <c r="H1942">
        <v>36.85</v>
      </c>
      <c r="I1942">
        <v>35.49</v>
      </c>
      <c r="J1942">
        <v>109.5</v>
      </c>
      <c r="K1942">
        <v>29.35</v>
      </c>
      <c r="L1942">
        <v>26.7</v>
      </c>
      <c r="N1942">
        <v>31.45</v>
      </c>
      <c r="O1942">
        <v>27.25</v>
      </c>
    </row>
    <row r="1943" spans="1:15">
      <c r="A1943" s="78">
        <v>0.58288194444450103</v>
      </c>
      <c r="B1943">
        <v>15530</v>
      </c>
      <c r="C1943">
        <v>39.299999999999997</v>
      </c>
      <c r="D1943">
        <v>27.29</v>
      </c>
      <c r="E1943">
        <v>34.4</v>
      </c>
      <c r="F1943">
        <v>42.4</v>
      </c>
      <c r="G1943">
        <v>397</v>
      </c>
      <c r="H1943">
        <v>36.31</v>
      </c>
      <c r="I1943">
        <v>35.47</v>
      </c>
      <c r="J1943">
        <v>110.3</v>
      </c>
      <c r="K1943">
        <v>28.8</v>
      </c>
      <c r="L1943">
        <v>26.75</v>
      </c>
      <c r="N1943">
        <v>31.2</v>
      </c>
      <c r="O1943">
        <v>27.1</v>
      </c>
    </row>
    <row r="1944" spans="1:15">
      <c r="A1944" s="78">
        <v>0.58299768518524198</v>
      </c>
      <c r="B1944">
        <v>15540</v>
      </c>
      <c r="C1944">
        <v>39.28</v>
      </c>
      <c r="D1944">
        <v>27.32</v>
      </c>
      <c r="E1944">
        <v>34.4</v>
      </c>
      <c r="F1944">
        <v>42.35</v>
      </c>
      <c r="G1944">
        <v>396.1</v>
      </c>
      <c r="H1944">
        <v>35.9</v>
      </c>
      <c r="I1944">
        <v>35.47</v>
      </c>
      <c r="J1944">
        <v>109.8</v>
      </c>
      <c r="K1944">
        <v>28.4</v>
      </c>
      <c r="L1944">
        <v>26.7</v>
      </c>
      <c r="N1944">
        <v>31.25</v>
      </c>
      <c r="O1944">
        <v>26.8</v>
      </c>
    </row>
    <row r="1945" spans="1:15">
      <c r="A1945" s="78">
        <v>0.58311342592598303</v>
      </c>
      <c r="B1945">
        <v>15550</v>
      </c>
      <c r="C1945">
        <v>39.369999999999997</v>
      </c>
      <c r="D1945">
        <v>27.24</v>
      </c>
      <c r="E1945">
        <v>34.39</v>
      </c>
      <c r="F1945">
        <v>42.41</v>
      </c>
      <c r="G1945">
        <v>397.2</v>
      </c>
      <c r="H1945">
        <v>35.909999999999997</v>
      </c>
      <c r="I1945">
        <v>35.47</v>
      </c>
      <c r="J1945">
        <v>109.95</v>
      </c>
      <c r="K1945">
        <v>28.2</v>
      </c>
      <c r="L1945">
        <v>26.7</v>
      </c>
      <c r="N1945">
        <v>31.15</v>
      </c>
      <c r="O1945">
        <v>26.7</v>
      </c>
    </row>
    <row r="1946" spans="1:15">
      <c r="A1946" s="78">
        <v>0.58322916666672397</v>
      </c>
      <c r="B1946">
        <v>15560</v>
      </c>
      <c r="C1946">
        <v>39.43</v>
      </c>
      <c r="D1946">
        <v>27.19</v>
      </c>
      <c r="E1946">
        <v>34.39</v>
      </c>
      <c r="F1946">
        <v>42.31</v>
      </c>
      <c r="G1946">
        <v>397.2</v>
      </c>
      <c r="H1946">
        <v>35.729999999999997</v>
      </c>
      <c r="I1946">
        <v>35.450000000000003</v>
      </c>
      <c r="J1946">
        <v>109.4</v>
      </c>
      <c r="K1946">
        <v>28.15</v>
      </c>
      <c r="L1946">
        <v>26.7</v>
      </c>
      <c r="N1946">
        <v>30.7</v>
      </c>
      <c r="O1946">
        <v>26.6</v>
      </c>
    </row>
    <row r="1947" spans="1:15">
      <c r="A1947" s="78">
        <v>0.58334490740746403</v>
      </c>
      <c r="B1947">
        <v>15570</v>
      </c>
      <c r="C1947">
        <v>39.24</v>
      </c>
      <c r="D1947">
        <v>27.19</v>
      </c>
      <c r="E1947">
        <v>34.39</v>
      </c>
      <c r="F1947">
        <v>41.25</v>
      </c>
      <c r="G1947">
        <v>398.3</v>
      </c>
      <c r="H1947">
        <v>35.51</v>
      </c>
      <c r="I1947">
        <v>35.450000000000003</v>
      </c>
      <c r="J1947">
        <v>109.25</v>
      </c>
      <c r="K1947">
        <v>28.2</v>
      </c>
      <c r="L1947">
        <v>26.7</v>
      </c>
      <c r="N1947">
        <v>30.95</v>
      </c>
      <c r="O1947">
        <v>26.55</v>
      </c>
    </row>
    <row r="1948" spans="1:15">
      <c r="A1948" s="78">
        <v>0.58346064814820497</v>
      </c>
      <c r="B1948">
        <v>15580</v>
      </c>
      <c r="C1948">
        <v>39.299999999999997</v>
      </c>
      <c r="D1948">
        <v>27.22</v>
      </c>
      <c r="E1948">
        <v>34.39</v>
      </c>
      <c r="F1948">
        <v>39.96</v>
      </c>
      <c r="G1948">
        <v>397.2</v>
      </c>
      <c r="H1948">
        <v>35.49</v>
      </c>
      <c r="I1948">
        <v>35.44</v>
      </c>
      <c r="J1948">
        <v>107.55</v>
      </c>
      <c r="K1948">
        <v>28.05</v>
      </c>
      <c r="L1948">
        <v>26.7</v>
      </c>
      <c r="N1948">
        <v>31.1</v>
      </c>
      <c r="O1948">
        <v>26.45</v>
      </c>
    </row>
    <row r="1949" spans="1:15">
      <c r="A1949" s="78">
        <v>0.58357638888894603</v>
      </c>
      <c r="B1949">
        <v>15590</v>
      </c>
      <c r="C1949">
        <v>39.409999999999997</v>
      </c>
      <c r="D1949">
        <v>27.31</v>
      </c>
      <c r="E1949">
        <v>34.39</v>
      </c>
      <c r="F1949">
        <v>39.299999999999997</v>
      </c>
      <c r="G1949">
        <v>397.9</v>
      </c>
      <c r="H1949">
        <v>35.409999999999997</v>
      </c>
      <c r="I1949">
        <v>35.42</v>
      </c>
      <c r="J1949">
        <v>106.25</v>
      </c>
      <c r="K1949">
        <v>27.9</v>
      </c>
      <c r="L1949">
        <v>26.7</v>
      </c>
      <c r="N1949">
        <v>30.95</v>
      </c>
      <c r="O1949">
        <v>26.45</v>
      </c>
    </row>
    <row r="1950" spans="1:15">
      <c r="A1950" s="78">
        <v>0.58369212962968697</v>
      </c>
      <c r="B1950">
        <v>15600</v>
      </c>
      <c r="C1950">
        <v>39.28</v>
      </c>
      <c r="D1950">
        <v>27.31</v>
      </c>
      <c r="E1950">
        <v>34.380000000000003</v>
      </c>
      <c r="F1950">
        <v>38.96</v>
      </c>
      <c r="G1950">
        <v>397</v>
      </c>
      <c r="H1950">
        <v>35.270000000000003</v>
      </c>
      <c r="I1950">
        <v>35.4</v>
      </c>
      <c r="J1950">
        <v>106.4</v>
      </c>
      <c r="K1950">
        <v>27.75</v>
      </c>
      <c r="L1950">
        <v>26.7</v>
      </c>
      <c r="N1950">
        <v>31.1</v>
      </c>
      <c r="O1950">
        <v>26.45</v>
      </c>
    </row>
    <row r="1951" spans="1:15">
      <c r="A1951" s="78">
        <v>0.58380787037042703</v>
      </c>
      <c r="B1951">
        <v>15610</v>
      </c>
      <c r="C1951">
        <v>39.25</v>
      </c>
      <c r="D1951">
        <v>27.3</v>
      </c>
      <c r="E1951">
        <v>34.380000000000003</v>
      </c>
      <c r="F1951">
        <v>38.76</v>
      </c>
      <c r="G1951">
        <v>398.8</v>
      </c>
      <c r="H1951">
        <v>35.200000000000003</v>
      </c>
      <c r="I1951">
        <v>35.409999999999997</v>
      </c>
      <c r="J1951">
        <v>107.6</v>
      </c>
      <c r="K1951">
        <v>27.65</v>
      </c>
      <c r="L1951">
        <v>26.7</v>
      </c>
      <c r="N1951">
        <v>31</v>
      </c>
      <c r="O1951">
        <v>26.4</v>
      </c>
    </row>
    <row r="1952" spans="1:15">
      <c r="A1952" s="78">
        <v>0.58392361111116797</v>
      </c>
      <c r="B1952">
        <v>15620</v>
      </c>
      <c r="C1952">
        <v>39.31</v>
      </c>
      <c r="D1952">
        <v>27.26</v>
      </c>
      <c r="E1952">
        <v>34.369999999999997</v>
      </c>
      <c r="F1952">
        <v>38.6</v>
      </c>
      <c r="G1952">
        <v>398.8</v>
      </c>
      <c r="H1952">
        <v>35.11</v>
      </c>
      <c r="I1952">
        <v>35.4</v>
      </c>
      <c r="J1952">
        <v>109.45</v>
      </c>
      <c r="K1952">
        <v>27.55</v>
      </c>
      <c r="L1952">
        <v>26.7</v>
      </c>
      <c r="N1952">
        <v>31.2</v>
      </c>
      <c r="O1952">
        <v>26.5</v>
      </c>
    </row>
    <row r="1953" spans="1:15">
      <c r="A1953" s="78">
        <v>0.58403935185190903</v>
      </c>
      <c r="B1953">
        <v>15630</v>
      </c>
      <c r="C1953">
        <v>39.299999999999997</v>
      </c>
      <c r="D1953">
        <v>27.22</v>
      </c>
      <c r="E1953">
        <v>34.369999999999997</v>
      </c>
      <c r="F1953">
        <v>38.49</v>
      </c>
      <c r="G1953">
        <v>400</v>
      </c>
      <c r="H1953">
        <v>35.1</v>
      </c>
      <c r="I1953">
        <v>35.4</v>
      </c>
      <c r="J1953">
        <v>109.65</v>
      </c>
      <c r="K1953">
        <v>27.5</v>
      </c>
      <c r="L1953">
        <v>26.7</v>
      </c>
      <c r="N1953">
        <v>31.15</v>
      </c>
      <c r="O1953">
        <v>26.45</v>
      </c>
    </row>
    <row r="1954" spans="1:15">
      <c r="A1954" s="78">
        <v>0.58415509259264997</v>
      </c>
      <c r="B1954">
        <v>15640</v>
      </c>
      <c r="C1954">
        <v>39.270000000000003</v>
      </c>
      <c r="D1954">
        <v>27.15</v>
      </c>
      <c r="E1954">
        <v>34.380000000000003</v>
      </c>
      <c r="F1954">
        <v>38.4</v>
      </c>
      <c r="G1954">
        <v>400.2</v>
      </c>
      <c r="H1954">
        <v>35.07</v>
      </c>
      <c r="I1954">
        <v>35.42</v>
      </c>
      <c r="J1954">
        <v>109.65</v>
      </c>
      <c r="K1954">
        <v>27.5</v>
      </c>
      <c r="L1954">
        <v>26.7</v>
      </c>
      <c r="N1954">
        <v>31.2</v>
      </c>
      <c r="O1954">
        <v>26.4</v>
      </c>
    </row>
    <row r="1955" spans="1:15">
      <c r="A1955" s="78">
        <v>0.58427083333339103</v>
      </c>
      <c r="B1955">
        <v>15650</v>
      </c>
      <c r="C1955">
        <v>39.14</v>
      </c>
      <c r="D1955">
        <v>27.2</v>
      </c>
      <c r="E1955">
        <v>34.36</v>
      </c>
      <c r="F1955">
        <v>38.29</v>
      </c>
      <c r="G1955">
        <v>399.2</v>
      </c>
      <c r="H1955">
        <v>35.03</v>
      </c>
      <c r="I1955">
        <v>35.4</v>
      </c>
      <c r="J1955">
        <v>108.25</v>
      </c>
      <c r="K1955">
        <v>27.45</v>
      </c>
      <c r="L1955">
        <v>26.7</v>
      </c>
      <c r="N1955">
        <v>31.3</v>
      </c>
      <c r="O1955">
        <v>26.45</v>
      </c>
    </row>
    <row r="1956" spans="1:15">
      <c r="A1956" s="78">
        <v>0.58438657407413097</v>
      </c>
      <c r="B1956">
        <v>15660</v>
      </c>
      <c r="C1956">
        <v>39.159999999999997</v>
      </c>
      <c r="D1956">
        <v>27.11</v>
      </c>
      <c r="E1956">
        <v>34.32</v>
      </c>
      <c r="F1956">
        <v>38.21</v>
      </c>
      <c r="G1956">
        <v>398.3</v>
      </c>
      <c r="H1956">
        <v>34.97</v>
      </c>
      <c r="I1956">
        <v>35.4</v>
      </c>
      <c r="J1956">
        <v>108.7</v>
      </c>
      <c r="K1956">
        <v>27.45</v>
      </c>
      <c r="L1956">
        <v>26.7</v>
      </c>
      <c r="N1956">
        <v>31.05</v>
      </c>
      <c r="O1956">
        <v>26.35</v>
      </c>
    </row>
    <row r="1957" spans="1:15">
      <c r="A1957" s="78">
        <v>0.58450231481487203</v>
      </c>
      <c r="B1957">
        <v>15670</v>
      </c>
      <c r="C1957">
        <v>39.270000000000003</v>
      </c>
      <c r="D1957">
        <v>27.2</v>
      </c>
      <c r="E1957">
        <v>34.340000000000003</v>
      </c>
      <c r="F1957">
        <v>38.159999999999997</v>
      </c>
      <c r="G1957">
        <v>398.4</v>
      </c>
      <c r="H1957">
        <v>34.93</v>
      </c>
      <c r="I1957">
        <v>35.4</v>
      </c>
      <c r="J1957">
        <v>108.8</v>
      </c>
      <c r="K1957">
        <v>27.45</v>
      </c>
      <c r="L1957">
        <v>26.7</v>
      </c>
      <c r="N1957">
        <v>31.25</v>
      </c>
      <c r="O1957">
        <v>26.35</v>
      </c>
    </row>
    <row r="1958" spans="1:15">
      <c r="A1958" s="78">
        <v>0.58461805555561297</v>
      </c>
      <c r="B1958">
        <v>15680</v>
      </c>
      <c r="C1958">
        <v>39.130000000000003</v>
      </c>
      <c r="D1958">
        <v>27.22</v>
      </c>
      <c r="E1958">
        <v>34.33</v>
      </c>
      <c r="F1958">
        <v>38.06</v>
      </c>
      <c r="G1958">
        <v>398.9</v>
      </c>
      <c r="H1958">
        <v>34.89</v>
      </c>
      <c r="I1958">
        <v>35.4</v>
      </c>
      <c r="J1958">
        <v>107.5</v>
      </c>
      <c r="K1958">
        <v>27.45</v>
      </c>
      <c r="L1958">
        <v>26.7</v>
      </c>
      <c r="N1958">
        <v>31.2</v>
      </c>
      <c r="O1958">
        <v>26.3</v>
      </c>
    </row>
    <row r="1959" spans="1:15">
      <c r="A1959" s="78">
        <v>0.58473379629635402</v>
      </c>
      <c r="B1959">
        <v>15690</v>
      </c>
      <c r="C1959">
        <v>39.29</v>
      </c>
      <c r="D1959">
        <v>27.19</v>
      </c>
      <c r="E1959">
        <v>34.32</v>
      </c>
      <c r="F1959">
        <v>37.99</v>
      </c>
      <c r="G1959">
        <v>397.5</v>
      </c>
      <c r="H1959">
        <v>34.840000000000003</v>
      </c>
      <c r="I1959">
        <v>35.4</v>
      </c>
      <c r="J1959">
        <v>108.4</v>
      </c>
      <c r="K1959">
        <v>27.35</v>
      </c>
      <c r="L1959">
        <v>26.7</v>
      </c>
      <c r="N1959">
        <v>31.25</v>
      </c>
      <c r="O1959">
        <v>26.3</v>
      </c>
    </row>
    <row r="1960" spans="1:15">
      <c r="A1960" s="78">
        <v>0.58484953703709397</v>
      </c>
      <c r="B1960">
        <v>15700</v>
      </c>
      <c r="C1960">
        <v>39.31</v>
      </c>
      <c r="D1960">
        <v>27.22</v>
      </c>
      <c r="E1960">
        <v>34.31</v>
      </c>
      <c r="F1960">
        <v>37.909999999999997</v>
      </c>
      <c r="G1960">
        <v>399</v>
      </c>
      <c r="H1960">
        <v>34.78</v>
      </c>
      <c r="I1960">
        <v>35.36</v>
      </c>
      <c r="J1960">
        <v>109</v>
      </c>
      <c r="K1960">
        <v>27.35</v>
      </c>
      <c r="L1960">
        <v>26.7</v>
      </c>
      <c r="N1960">
        <v>31.25</v>
      </c>
      <c r="O1960">
        <v>26.2</v>
      </c>
    </row>
    <row r="1961" spans="1:15">
      <c r="A1961" s="78">
        <v>0.58496527777783502</v>
      </c>
      <c r="B1961">
        <v>15710</v>
      </c>
      <c r="C1961">
        <v>39.24</v>
      </c>
      <c r="D1961">
        <v>27.21</v>
      </c>
      <c r="E1961">
        <v>34.31</v>
      </c>
      <c r="F1961">
        <v>37.83</v>
      </c>
      <c r="G1961">
        <v>399.2</v>
      </c>
      <c r="H1961">
        <v>34.76</v>
      </c>
      <c r="I1961">
        <v>35.36</v>
      </c>
      <c r="J1961">
        <v>109.95</v>
      </c>
      <c r="K1961">
        <v>27.35</v>
      </c>
      <c r="L1961">
        <v>26.7</v>
      </c>
      <c r="N1961">
        <v>31.2</v>
      </c>
      <c r="O1961">
        <v>26.25</v>
      </c>
    </row>
    <row r="1962" spans="1:15">
      <c r="A1962" s="78">
        <v>0.58508101851857597</v>
      </c>
      <c r="B1962">
        <v>15720</v>
      </c>
      <c r="C1962">
        <v>39.130000000000003</v>
      </c>
      <c r="D1962">
        <v>27.23</v>
      </c>
      <c r="E1962">
        <v>34.32</v>
      </c>
      <c r="F1962">
        <v>37.75</v>
      </c>
      <c r="G1962">
        <v>398.5</v>
      </c>
      <c r="H1962">
        <v>34.72</v>
      </c>
      <c r="I1962">
        <v>35.35</v>
      </c>
      <c r="J1962">
        <v>110.45</v>
      </c>
      <c r="K1962">
        <v>27.3</v>
      </c>
      <c r="L1962">
        <v>26.7</v>
      </c>
      <c r="N1962">
        <v>30.95</v>
      </c>
      <c r="O1962">
        <v>26.35</v>
      </c>
    </row>
    <row r="1963" spans="1:15">
      <c r="A1963" s="78">
        <v>0.58519675925931702</v>
      </c>
      <c r="B1963">
        <v>15730</v>
      </c>
      <c r="C1963">
        <v>39.270000000000003</v>
      </c>
      <c r="D1963">
        <v>27.18</v>
      </c>
      <c r="E1963">
        <v>34.32</v>
      </c>
      <c r="F1963">
        <v>37.71</v>
      </c>
      <c r="G1963">
        <v>398.1</v>
      </c>
      <c r="H1963">
        <v>34.770000000000003</v>
      </c>
      <c r="I1963">
        <v>35.340000000000003</v>
      </c>
      <c r="J1963">
        <v>108.6</v>
      </c>
      <c r="K1963">
        <v>27.85</v>
      </c>
      <c r="L1963">
        <v>26.75</v>
      </c>
      <c r="N1963">
        <v>31.3</v>
      </c>
      <c r="O1963">
        <v>26.4</v>
      </c>
    </row>
    <row r="1964" spans="1:15">
      <c r="A1964" s="78">
        <v>0.58531250000005797</v>
      </c>
      <c r="B1964">
        <v>15740</v>
      </c>
      <c r="C1964">
        <v>39.26</v>
      </c>
      <c r="D1964">
        <v>27.14</v>
      </c>
      <c r="E1964">
        <v>34.299999999999997</v>
      </c>
      <c r="F1964">
        <v>37.67</v>
      </c>
      <c r="G1964">
        <v>397.1</v>
      </c>
      <c r="H1964">
        <v>34.82</v>
      </c>
      <c r="I1964">
        <v>35.32</v>
      </c>
      <c r="J1964">
        <v>108.35</v>
      </c>
      <c r="K1964">
        <v>28</v>
      </c>
      <c r="L1964">
        <v>26.75</v>
      </c>
      <c r="N1964">
        <v>31.4</v>
      </c>
      <c r="O1964">
        <v>26.65</v>
      </c>
    </row>
    <row r="1965" spans="1:15">
      <c r="A1965" s="78">
        <v>0.58542824074079802</v>
      </c>
      <c r="B1965">
        <v>15750</v>
      </c>
      <c r="C1965">
        <v>38.96</v>
      </c>
      <c r="D1965">
        <v>27.17</v>
      </c>
      <c r="E1965">
        <v>34.32</v>
      </c>
      <c r="F1965">
        <v>37.65</v>
      </c>
      <c r="G1965">
        <v>397.6</v>
      </c>
      <c r="H1965">
        <v>34.869999999999997</v>
      </c>
      <c r="I1965">
        <v>35.340000000000003</v>
      </c>
      <c r="J1965">
        <v>108.2</v>
      </c>
      <c r="K1965">
        <v>28.3</v>
      </c>
      <c r="L1965">
        <v>26.75</v>
      </c>
      <c r="N1965">
        <v>31.45</v>
      </c>
      <c r="O1965">
        <v>26.8</v>
      </c>
    </row>
    <row r="1966" spans="1:15">
      <c r="A1966" s="78">
        <v>0.58554398148153897</v>
      </c>
      <c r="B1966">
        <v>15760</v>
      </c>
      <c r="C1966">
        <v>39.19</v>
      </c>
      <c r="D1966">
        <v>27.12</v>
      </c>
      <c r="E1966">
        <v>34.299999999999997</v>
      </c>
      <c r="F1966">
        <v>37.630000000000003</v>
      </c>
      <c r="G1966">
        <v>398.8</v>
      </c>
      <c r="H1966">
        <v>34.85</v>
      </c>
      <c r="I1966">
        <v>35.32</v>
      </c>
      <c r="J1966">
        <v>108.9</v>
      </c>
      <c r="K1966">
        <v>28.3</v>
      </c>
      <c r="L1966">
        <v>26.8</v>
      </c>
      <c r="N1966">
        <v>31.3</v>
      </c>
      <c r="O1966">
        <v>26.9</v>
      </c>
    </row>
    <row r="1967" spans="1:15">
      <c r="A1967" s="78">
        <v>0.58565972222228002</v>
      </c>
      <c r="B1967">
        <v>15770</v>
      </c>
      <c r="C1967">
        <v>39.29</v>
      </c>
      <c r="D1967">
        <v>27.18</v>
      </c>
      <c r="E1967">
        <v>34.299999999999997</v>
      </c>
      <c r="F1967">
        <v>38</v>
      </c>
      <c r="G1967">
        <v>398.6</v>
      </c>
      <c r="H1967">
        <v>34.869999999999997</v>
      </c>
      <c r="I1967">
        <v>35.340000000000003</v>
      </c>
      <c r="J1967">
        <v>108.85</v>
      </c>
      <c r="K1967">
        <v>28.35</v>
      </c>
      <c r="L1967">
        <v>26.8</v>
      </c>
      <c r="N1967">
        <v>31.35</v>
      </c>
      <c r="O1967">
        <v>26.95</v>
      </c>
    </row>
    <row r="1968" spans="1:15">
      <c r="A1968" s="78">
        <v>0.58577546296302097</v>
      </c>
      <c r="B1968">
        <v>15780</v>
      </c>
      <c r="C1968">
        <v>39.270000000000003</v>
      </c>
      <c r="D1968">
        <v>27.22</v>
      </c>
      <c r="E1968">
        <v>34.31</v>
      </c>
      <c r="F1968">
        <v>38.6</v>
      </c>
      <c r="G1968">
        <v>399.7</v>
      </c>
      <c r="H1968">
        <v>34.9</v>
      </c>
      <c r="I1968">
        <v>35.33</v>
      </c>
      <c r="J1968">
        <v>109.85</v>
      </c>
      <c r="K1968">
        <v>28.15</v>
      </c>
      <c r="L1968">
        <v>26.8</v>
      </c>
      <c r="N1968">
        <v>31.2</v>
      </c>
      <c r="O1968">
        <v>26.8</v>
      </c>
    </row>
    <row r="1969" spans="1:15">
      <c r="A1969" s="78">
        <v>0.58589120370376102</v>
      </c>
      <c r="B1969">
        <v>15790</v>
      </c>
      <c r="C1969">
        <v>39.25</v>
      </c>
      <c r="D1969">
        <v>27.13</v>
      </c>
      <c r="E1969">
        <v>34.299999999999997</v>
      </c>
      <c r="F1969">
        <v>39.04</v>
      </c>
      <c r="G1969">
        <v>399.7</v>
      </c>
      <c r="H1969">
        <v>34.97</v>
      </c>
      <c r="I1969">
        <v>35.299999999999997</v>
      </c>
      <c r="J1969">
        <v>111.05</v>
      </c>
      <c r="K1969">
        <v>28.2</v>
      </c>
      <c r="L1969">
        <v>26.8</v>
      </c>
      <c r="N1969">
        <v>31.2</v>
      </c>
      <c r="O1969">
        <v>26.65</v>
      </c>
    </row>
    <row r="1970" spans="1:15">
      <c r="A1970" s="78">
        <v>0.58600694444450196</v>
      </c>
      <c r="B1970">
        <v>15800</v>
      </c>
      <c r="C1970">
        <v>39.19</v>
      </c>
      <c r="D1970">
        <v>27.14</v>
      </c>
      <c r="E1970">
        <v>34.299999999999997</v>
      </c>
      <c r="F1970">
        <v>39.43</v>
      </c>
      <c r="G1970">
        <v>398.9</v>
      </c>
      <c r="H1970">
        <v>35.03</v>
      </c>
      <c r="I1970">
        <v>35.31</v>
      </c>
      <c r="J1970">
        <v>109.95</v>
      </c>
      <c r="K1970">
        <v>28.45</v>
      </c>
      <c r="L1970">
        <v>26.8</v>
      </c>
      <c r="N1970">
        <v>31.5</v>
      </c>
      <c r="O1970">
        <v>26.7</v>
      </c>
    </row>
    <row r="1971" spans="1:15">
      <c r="A1971" s="78">
        <v>0.58612268518524302</v>
      </c>
      <c r="B1971">
        <v>15810</v>
      </c>
      <c r="C1971">
        <v>39.25</v>
      </c>
      <c r="D1971">
        <v>27.15</v>
      </c>
      <c r="E1971">
        <v>34.299999999999997</v>
      </c>
      <c r="F1971">
        <v>39.69</v>
      </c>
      <c r="G1971">
        <v>398.4</v>
      </c>
      <c r="H1971">
        <v>35.08</v>
      </c>
      <c r="I1971">
        <v>35.299999999999997</v>
      </c>
      <c r="J1971">
        <v>110.1</v>
      </c>
      <c r="K1971">
        <v>28.35</v>
      </c>
      <c r="L1971">
        <v>26.8</v>
      </c>
      <c r="N1971">
        <v>31.6</v>
      </c>
      <c r="O1971">
        <v>26.8</v>
      </c>
    </row>
    <row r="1972" spans="1:15">
      <c r="A1972" s="78">
        <v>0.58623842592598396</v>
      </c>
      <c r="B1972">
        <v>15820</v>
      </c>
      <c r="C1972">
        <v>39.14</v>
      </c>
      <c r="D1972">
        <v>27.14</v>
      </c>
      <c r="E1972">
        <v>34.29</v>
      </c>
      <c r="F1972">
        <v>40.03</v>
      </c>
      <c r="G1972">
        <v>400.8</v>
      </c>
      <c r="H1972">
        <v>35.159999999999997</v>
      </c>
      <c r="I1972">
        <v>35.340000000000003</v>
      </c>
      <c r="J1972">
        <v>110.15</v>
      </c>
      <c r="K1972">
        <v>28.5</v>
      </c>
      <c r="L1972">
        <v>26.8</v>
      </c>
      <c r="N1972">
        <v>31.5</v>
      </c>
      <c r="O1972">
        <v>26.75</v>
      </c>
    </row>
    <row r="1973" spans="1:15">
      <c r="A1973" s="78">
        <v>0.58635416666672502</v>
      </c>
      <c r="B1973">
        <v>15830</v>
      </c>
      <c r="C1973">
        <v>39.119999999999997</v>
      </c>
      <c r="D1973">
        <v>27.13</v>
      </c>
      <c r="E1973">
        <v>34.29</v>
      </c>
      <c r="F1973">
        <v>40.25</v>
      </c>
      <c r="G1973">
        <v>398.6</v>
      </c>
      <c r="H1973">
        <v>35.25</v>
      </c>
      <c r="I1973">
        <v>35.31</v>
      </c>
      <c r="J1973">
        <v>110.45</v>
      </c>
      <c r="K1973">
        <v>28.4</v>
      </c>
      <c r="L1973">
        <v>26.8</v>
      </c>
      <c r="N1973">
        <v>31.75</v>
      </c>
      <c r="O1973">
        <v>26.85</v>
      </c>
    </row>
    <row r="1974" spans="1:15">
      <c r="A1974" s="78">
        <v>0.58646990740746496</v>
      </c>
      <c r="B1974">
        <v>15840</v>
      </c>
      <c r="C1974">
        <v>39.21</v>
      </c>
      <c r="D1974">
        <v>27.15</v>
      </c>
      <c r="E1974">
        <v>34.270000000000003</v>
      </c>
      <c r="F1974">
        <v>40.53</v>
      </c>
      <c r="G1974">
        <v>400.5</v>
      </c>
      <c r="H1974">
        <v>35.369999999999997</v>
      </c>
      <c r="I1974">
        <v>35.32</v>
      </c>
      <c r="J1974">
        <v>110.4</v>
      </c>
      <c r="K1974">
        <v>28.65</v>
      </c>
      <c r="L1974">
        <v>26.8</v>
      </c>
      <c r="N1974">
        <v>31.3</v>
      </c>
      <c r="O1974">
        <v>26.85</v>
      </c>
    </row>
    <row r="1975" spans="1:15">
      <c r="A1975" s="78">
        <v>0.58658564814820602</v>
      </c>
      <c r="B1975">
        <v>15850</v>
      </c>
      <c r="C1975">
        <v>39.25</v>
      </c>
      <c r="D1975">
        <v>27.07</v>
      </c>
      <c r="E1975">
        <v>34.28</v>
      </c>
      <c r="F1975">
        <v>40.6</v>
      </c>
      <c r="G1975">
        <v>398.5</v>
      </c>
      <c r="H1975">
        <v>35.42</v>
      </c>
      <c r="I1975">
        <v>35.29</v>
      </c>
      <c r="J1975">
        <v>110</v>
      </c>
      <c r="K1975">
        <v>28.65</v>
      </c>
      <c r="L1975">
        <v>26.8</v>
      </c>
      <c r="N1975">
        <v>31.35</v>
      </c>
      <c r="O1975">
        <v>26.95</v>
      </c>
    </row>
    <row r="1976" spans="1:15">
      <c r="A1976" s="78">
        <v>0.58670138888894696</v>
      </c>
      <c r="B1976">
        <v>15860</v>
      </c>
      <c r="C1976">
        <v>39.340000000000003</v>
      </c>
      <c r="D1976">
        <v>27.13</v>
      </c>
      <c r="E1976">
        <v>34.29</v>
      </c>
      <c r="F1976">
        <v>40.78</v>
      </c>
      <c r="G1976">
        <v>398.1</v>
      </c>
      <c r="H1976">
        <v>35.5</v>
      </c>
      <c r="I1976">
        <v>35.28</v>
      </c>
      <c r="J1976">
        <v>110</v>
      </c>
      <c r="K1976">
        <v>28.7</v>
      </c>
      <c r="L1976">
        <v>26.8</v>
      </c>
      <c r="N1976">
        <v>31.5</v>
      </c>
      <c r="O1976">
        <v>26.95</v>
      </c>
    </row>
    <row r="1977" spans="1:15">
      <c r="A1977" s="78">
        <v>0.58681712962968802</v>
      </c>
      <c r="B1977">
        <v>15870</v>
      </c>
      <c r="C1977">
        <v>39.119999999999997</v>
      </c>
      <c r="D1977">
        <v>27.09</v>
      </c>
      <c r="E1977">
        <v>34.270000000000003</v>
      </c>
      <c r="F1977">
        <v>40.96</v>
      </c>
      <c r="G1977">
        <v>399.6</v>
      </c>
      <c r="H1977">
        <v>35.6</v>
      </c>
      <c r="I1977">
        <v>35.299999999999997</v>
      </c>
      <c r="J1977">
        <v>109.1</v>
      </c>
      <c r="K1977">
        <v>28.75</v>
      </c>
      <c r="L1977">
        <v>26.8</v>
      </c>
      <c r="N1977">
        <v>31.5</v>
      </c>
      <c r="O1977">
        <v>27</v>
      </c>
    </row>
    <row r="1978" spans="1:15">
      <c r="A1978" s="78">
        <v>0.58693287037042796</v>
      </c>
      <c r="B1978">
        <v>15880</v>
      </c>
      <c r="C1978">
        <v>39.229999999999997</v>
      </c>
      <c r="D1978">
        <v>27.15</v>
      </c>
      <c r="E1978">
        <v>34.26</v>
      </c>
      <c r="F1978">
        <v>40.94</v>
      </c>
      <c r="G1978">
        <v>399.6</v>
      </c>
      <c r="H1978">
        <v>35.659999999999997</v>
      </c>
      <c r="I1978">
        <v>35.28</v>
      </c>
      <c r="J1978">
        <v>109.3</v>
      </c>
      <c r="K1978">
        <v>28.65</v>
      </c>
      <c r="L1978">
        <v>26.8</v>
      </c>
      <c r="N1978">
        <v>31.4</v>
      </c>
      <c r="O1978">
        <v>27.05</v>
      </c>
    </row>
    <row r="1979" spans="1:15">
      <c r="A1979" s="78">
        <v>0.58704861111116902</v>
      </c>
      <c r="B1979">
        <v>15890</v>
      </c>
      <c r="C1979">
        <v>39.32</v>
      </c>
      <c r="D1979">
        <v>27.29</v>
      </c>
      <c r="E1979">
        <v>34.25</v>
      </c>
      <c r="F1979">
        <v>41.13</v>
      </c>
      <c r="G1979">
        <v>398.6</v>
      </c>
      <c r="H1979">
        <v>35.700000000000003</v>
      </c>
      <c r="I1979">
        <v>35.28</v>
      </c>
      <c r="J1979">
        <v>109.35</v>
      </c>
      <c r="K1979">
        <v>28.7</v>
      </c>
      <c r="L1979">
        <v>26.8</v>
      </c>
      <c r="N1979">
        <v>31.65</v>
      </c>
      <c r="O1979">
        <v>27</v>
      </c>
    </row>
    <row r="1980" spans="1:15">
      <c r="A1980" s="78">
        <v>0.58716435185190996</v>
      </c>
      <c r="B1980">
        <v>15900</v>
      </c>
      <c r="C1980">
        <v>39.200000000000003</v>
      </c>
      <c r="D1980">
        <v>27.22</v>
      </c>
      <c r="E1980">
        <v>34.24</v>
      </c>
      <c r="F1980">
        <v>41.22</v>
      </c>
      <c r="G1980">
        <v>398.4</v>
      </c>
      <c r="H1980">
        <v>35.729999999999997</v>
      </c>
      <c r="I1980">
        <v>35.24</v>
      </c>
      <c r="J1980">
        <v>109.7</v>
      </c>
      <c r="K1980">
        <v>28.7</v>
      </c>
      <c r="L1980">
        <v>26.8</v>
      </c>
      <c r="N1980">
        <v>31.55</v>
      </c>
      <c r="O1980">
        <v>27.05</v>
      </c>
    </row>
    <row r="1981" spans="1:15">
      <c r="A1981" s="78">
        <v>0.58728009259265102</v>
      </c>
      <c r="B1981">
        <v>15910</v>
      </c>
      <c r="C1981">
        <v>39.29</v>
      </c>
      <c r="D1981">
        <v>27.2</v>
      </c>
      <c r="E1981">
        <v>34.26</v>
      </c>
      <c r="F1981">
        <v>41.24</v>
      </c>
      <c r="G1981">
        <v>399.7</v>
      </c>
      <c r="H1981">
        <v>35.78</v>
      </c>
      <c r="I1981">
        <v>35.25</v>
      </c>
      <c r="J1981">
        <v>109.05</v>
      </c>
      <c r="K1981">
        <v>28.65</v>
      </c>
      <c r="L1981">
        <v>26.8</v>
      </c>
      <c r="N1981">
        <v>32</v>
      </c>
      <c r="O1981">
        <v>26.95</v>
      </c>
    </row>
    <row r="1982" spans="1:15">
      <c r="A1982" s="78">
        <v>0.58739583333339196</v>
      </c>
      <c r="B1982">
        <v>15920</v>
      </c>
      <c r="C1982">
        <v>39.22</v>
      </c>
      <c r="D1982">
        <v>27.08</v>
      </c>
      <c r="E1982">
        <v>34.25</v>
      </c>
      <c r="F1982">
        <v>41.27</v>
      </c>
      <c r="G1982">
        <v>399.1</v>
      </c>
      <c r="H1982">
        <v>35.83</v>
      </c>
      <c r="I1982">
        <v>35.24</v>
      </c>
      <c r="J1982">
        <v>110.4</v>
      </c>
      <c r="K1982">
        <v>28.7</v>
      </c>
      <c r="L1982">
        <v>26.8</v>
      </c>
      <c r="N1982">
        <v>31.55</v>
      </c>
      <c r="O1982">
        <v>26.9</v>
      </c>
    </row>
    <row r="1983" spans="1:15">
      <c r="A1983" s="78">
        <v>0.58751157407413201</v>
      </c>
      <c r="B1983">
        <v>15930</v>
      </c>
      <c r="C1983">
        <v>39.159999999999997</v>
      </c>
      <c r="D1983">
        <v>27.09</v>
      </c>
      <c r="E1983">
        <v>34.24</v>
      </c>
      <c r="F1983">
        <v>41.39</v>
      </c>
      <c r="G1983">
        <v>399</v>
      </c>
      <c r="H1983">
        <v>35.86</v>
      </c>
      <c r="I1983">
        <v>35.24</v>
      </c>
      <c r="J1983">
        <v>109.35</v>
      </c>
      <c r="K1983">
        <v>28.7</v>
      </c>
      <c r="L1983">
        <v>26.8</v>
      </c>
      <c r="N1983">
        <v>31.5</v>
      </c>
      <c r="O1983">
        <v>26.9</v>
      </c>
    </row>
    <row r="1984" spans="1:15">
      <c r="A1984" s="78">
        <v>0.58762731481487296</v>
      </c>
      <c r="B1984">
        <v>15940</v>
      </c>
      <c r="C1984">
        <v>39.18</v>
      </c>
      <c r="D1984">
        <v>27.13</v>
      </c>
      <c r="E1984">
        <v>34.229999999999997</v>
      </c>
      <c r="F1984">
        <v>41.47</v>
      </c>
      <c r="G1984">
        <v>399.5</v>
      </c>
      <c r="H1984">
        <v>35.93</v>
      </c>
      <c r="I1984">
        <v>35.26</v>
      </c>
      <c r="J1984">
        <v>110</v>
      </c>
      <c r="K1984">
        <v>28.85</v>
      </c>
      <c r="L1984">
        <v>26.8</v>
      </c>
      <c r="N1984">
        <v>31.55</v>
      </c>
      <c r="O1984">
        <v>27</v>
      </c>
    </row>
    <row r="1985" spans="1:15">
      <c r="A1985" s="78">
        <v>0.58774305555561401</v>
      </c>
      <c r="B1985">
        <v>15950</v>
      </c>
      <c r="C1985">
        <v>38.979999999999997</v>
      </c>
      <c r="D1985">
        <v>27.13</v>
      </c>
      <c r="E1985">
        <v>34.229999999999997</v>
      </c>
      <c r="F1985">
        <v>41.53</v>
      </c>
      <c r="G1985">
        <v>397.8</v>
      </c>
      <c r="H1985">
        <v>35.950000000000003</v>
      </c>
      <c r="I1985">
        <v>35.25</v>
      </c>
      <c r="J1985">
        <v>110.05</v>
      </c>
      <c r="K1985">
        <v>28.85</v>
      </c>
      <c r="L1985">
        <v>26.8</v>
      </c>
      <c r="N1985">
        <v>31.6</v>
      </c>
      <c r="O1985">
        <v>27</v>
      </c>
    </row>
    <row r="1986" spans="1:15">
      <c r="A1986" s="78">
        <v>0.58785879629635496</v>
      </c>
      <c r="B1986">
        <v>15960</v>
      </c>
      <c r="C1986">
        <v>39.15</v>
      </c>
      <c r="D1986">
        <v>27.17</v>
      </c>
      <c r="E1986">
        <v>34.22</v>
      </c>
      <c r="F1986">
        <v>41.62</v>
      </c>
      <c r="G1986">
        <v>397.9</v>
      </c>
      <c r="H1986">
        <v>36.04</v>
      </c>
      <c r="I1986">
        <v>35.25</v>
      </c>
      <c r="J1986">
        <v>109.4</v>
      </c>
      <c r="K1986">
        <v>28.75</v>
      </c>
      <c r="L1986">
        <v>26.8</v>
      </c>
      <c r="N1986">
        <v>31.75</v>
      </c>
      <c r="O1986">
        <v>26.95</v>
      </c>
    </row>
    <row r="1987" spans="1:15">
      <c r="A1987" s="78">
        <v>0.58797453703709501</v>
      </c>
      <c r="B1987">
        <v>15970</v>
      </c>
      <c r="C1987">
        <v>39.14</v>
      </c>
      <c r="D1987">
        <v>27.11</v>
      </c>
      <c r="E1987">
        <v>34.22</v>
      </c>
      <c r="F1987">
        <v>41.74</v>
      </c>
      <c r="G1987">
        <v>397.2</v>
      </c>
      <c r="H1987">
        <v>36.049999999999997</v>
      </c>
      <c r="I1987">
        <v>35.26</v>
      </c>
      <c r="J1987">
        <v>109.35</v>
      </c>
      <c r="K1987">
        <v>28.75</v>
      </c>
      <c r="L1987">
        <v>26.85</v>
      </c>
      <c r="N1987">
        <v>31.7</v>
      </c>
      <c r="O1987">
        <v>26.95</v>
      </c>
    </row>
    <row r="1988" spans="1:15">
      <c r="A1988" s="78">
        <v>0.58809027777783596</v>
      </c>
      <c r="B1988">
        <v>15980</v>
      </c>
      <c r="C1988">
        <v>39.130000000000003</v>
      </c>
      <c r="D1988">
        <v>27.15</v>
      </c>
      <c r="E1988">
        <v>34.200000000000003</v>
      </c>
      <c r="F1988">
        <v>41.72</v>
      </c>
      <c r="G1988">
        <v>398</v>
      </c>
      <c r="H1988">
        <v>36.04</v>
      </c>
      <c r="I1988">
        <v>35.26</v>
      </c>
      <c r="J1988">
        <v>110.4</v>
      </c>
      <c r="K1988">
        <v>28.8</v>
      </c>
      <c r="L1988">
        <v>26.8</v>
      </c>
      <c r="N1988">
        <v>31.75</v>
      </c>
      <c r="O1988">
        <v>27</v>
      </c>
    </row>
    <row r="1989" spans="1:15">
      <c r="A1989" s="78">
        <v>0.58820601851857701</v>
      </c>
      <c r="B1989">
        <v>15990</v>
      </c>
      <c r="C1989">
        <v>39.159999999999997</v>
      </c>
      <c r="D1989">
        <v>27.15</v>
      </c>
      <c r="E1989">
        <v>34.19</v>
      </c>
      <c r="F1989">
        <v>41.7</v>
      </c>
      <c r="G1989">
        <v>399</v>
      </c>
      <c r="H1989">
        <v>36.04</v>
      </c>
      <c r="I1989">
        <v>35.21</v>
      </c>
      <c r="J1989">
        <v>108.95</v>
      </c>
      <c r="K1989">
        <v>28.85</v>
      </c>
      <c r="L1989">
        <v>26.8</v>
      </c>
      <c r="N1989">
        <v>31.45</v>
      </c>
      <c r="O1989">
        <v>27</v>
      </c>
    </row>
    <row r="1990" spans="1:15">
      <c r="A1990" s="78">
        <v>0.58832175925931796</v>
      </c>
      <c r="B1990">
        <v>16000</v>
      </c>
      <c r="C1990">
        <v>39.06</v>
      </c>
      <c r="D1990">
        <v>27.1</v>
      </c>
      <c r="E1990">
        <v>34.200000000000003</v>
      </c>
      <c r="F1990">
        <v>41.65</v>
      </c>
      <c r="G1990">
        <v>399.2</v>
      </c>
      <c r="H1990">
        <v>36.03</v>
      </c>
      <c r="I1990">
        <v>35.200000000000003</v>
      </c>
      <c r="J1990">
        <v>109.7</v>
      </c>
      <c r="K1990">
        <v>29.05</v>
      </c>
      <c r="L1990">
        <v>26.8</v>
      </c>
      <c r="N1990">
        <v>31.9</v>
      </c>
      <c r="O1990">
        <v>27</v>
      </c>
    </row>
    <row r="1991" spans="1:15">
      <c r="A1991" s="78">
        <v>0.58843750000005901</v>
      </c>
      <c r="B1991">
        <v>16010</v>
      </c>
      <c r="C1991">
        <v>39.03</v>
      </c>
      <c r="D1991">
        <v>27.16</v>
      </c>
      <c r="E1991">
        <v>34.19</v>
      </c>
      <c r="F1991">
        <v>41.66</v>
      </c>
      <c r="G1991">
        <v>399.4</v>
      </c>
      <c r="H1991">
        <v>36.03</v>
      </c>
      <c r="I1991">
        <v>35.17</v>
      </c>
      <c r="J1991">
        <v>111.05</v>
      </c>
      <c r="K1991">
        <v>29</v>
      </c>
      <c r="L1991">
        <v>26.8</v>
      </c>
      <c r="N1991">
        <v>31.6</v>
      </c>
      <c r="O1991">
        <v>27.1</v>
      </c>
    </row>
    <row r="1992" spans="1:15">
      <c r="A1992" s="78">
        <v>0.58855324074079896</v>
      </c>
      <c r="B1992">
        <v>16020</v>
      </c>
      <c r="C1992">
        <v>39.18</v>
      </c>
      <c r="D1992">
        <v>27.11</v>
      </c>
      <c r="E1992">
        <v>34.18</v>
      </c>
      <c r="F1992">
        <v>41.63</v>
      </c>
      <c r="G1992">
        <v>399.2</v>
      </c>
      <c r="H1992">
        <v>36.049999999999997</v>
      </c>
      <c r="I1992">
        <v>35.17</v>
      </c>
      <c r="J1992">
        <v>110.5</v>
      </c>
      <c r="K1992">
        <v>28.8</v>
      </c>
      <c r="L1992">
        <v>26.85</v>
      </c>
      <c r="N1992">
        <v>31.6</v>
      </c>
      <c r="O1992">
        <v>27</v>
      </c>
    </row>
    <row r="1993" spans="1:15">
      <c r="A1993" s="78">
        <v>0.58866898148154001</v>
      </c>
      <c r="B1993">
        <v>16030</v>
      </c>
      <c r="C1993">
        <v>39.25</v>
      </c>
      <c r="D1993">
        <v>27.22</v>
      </c>
      <c r="E1993">
        <v>34.19</v>
      </c>
      <c r="F1993">
        <v>41.77</v>
      </c>
      <c r="G1993">
        <v>399</v>
      </c>
      <c r="H1993">
        <v>36.11</v>
      </c>
      <c r="I1993">
        <v>35.17</v>
      </c>
      <c r="J1993">
        <v>110.15</v>
      </c>
      <c r="K1993">
        <v>28.9</v>
      </c>
      <c r="L1993">
        <v>26.85</v>
      </c>
      <c r="N1993">
        <v>31.55</v>
      </c>
      <c r="O1993">
        <v>27</v>
      </c>
    </row>
    <row r="1994" spans="1:15">
      <c r="A1994" s="78">
        <v>0.58878472222228095</v>
      </c>
      <c r="B1994">
        <v>16040</v>
      </c>
      <c r="C1994">
        <v>39.119999999999997</v>
      </c>
      <c r="D1994">
        <v>27.2</v>
      </c>
      <c r="E1994">
        <v>34.19</v>
      </c>
      <c r="F1994">
        <v>41.79</v>
      </c>
      <c r="G1994">
        <v>400</v>
      </c>
      <c r="H1994">
        <v>36.08</v>
      </c>
      <c r="I1994">
        <v>35.18</v>
      </c>
      <c r="J1994">
        <v>108.65</v>
      </c>
      <c r="K1994">
        <v>28.9</v>
      </c>
      <c r="L1994">
        <v>26.8</v>
      </c>
      <c r="N1994">
        <v>31.8</v>
      </c>
      <c r="O1994">
        <v>27.05</v>
      </c>
    </row>
    <row r="1995" spans="1:15">
      <c r="A1995" s="78">
        <v>0.58890046296302201</v>
      </c>
      <c r="B1995">
        <v>16050</v>
      </c>
      <c r="C1995">
        <v>39.119999999999997</v>
      </c>
      <c r="D1995">
        <v>27.19</v>
      </c>
      <c r="E1995">
        <v>34.18</v>
      </c>
      <c r="F1995">
        <v>41.77</v>
      </c>
      <c r="G1995">
        <v>398.2</v>
      </c>
      <c r="H1995">
        <v>36.17</v>
      </c>
      <c r="I1995">
        <v>35.17</v>
      </c>
      <c r="J1995">
        <v>109.3</v>
      </c>
      <c r="K1995">
        <v>28.8</v>
      </c>
      <c r="L1995">
        <v>26.8</v>
      </c>
      <c r="N1995">
        <v>31.8</v>
      </c>
      <c r="O1995">
        <v>27.05</v>
      </c>
    </row>
    <row r="1996" spans="1:15">
      <c r="A1996" s="78">
        <v>0.58901620370376195</v>
      </c>
      <c r="B1996">
        <v>16060</v>
      </c>
      <c r="C1996">
        <v>39.19</v>
      </c>
      <c r="D1996">
        <v>27.09</v>
      </c>
      <c r="E1996">
        <v>34.19</v>
      </c>
      <c r="F1996">
        <v>41.77</v>
      </c>
      <c r="G1996">
        <v>399.3</v>
      </c>
      <c r="H1996">
        <v>36.229999999999997</v>
      </c>
      <c r="I1996">
        <v>35.159999999999997</v>
      </c>
      <c r="J1996">
        <v>111</v>
      </c>
      <c r="K1996">
        <v>28.85</v>
      </c>
      <c r="L1996">
        <v>26.85</v>
      </c>
      <c r="N1996">
        <v>31.8</v>
      </c>
      <c r="O1996">
        <v>27.05</v>
      </c>
    </row>
    <row r="1997" spans="1:15">
      <c r="A1997" s="78">
        <v>0.58913194444450301</v>
      </c>
      <c r="B1997">
        <v>16070</v>
      </c>
      <c r="C1997">
        <v>39.11</v>
      </c>
      <c r="D1997">
        <v>27.09</v>
      </c>
      <c r="E1997">
        <v>34.159999999999997</v>
      </c>
      <c r="F1997">
        <v>41.64</v>
      </c>
      <c r="G1997">
        <v>399.3</v>
      </c>
      <c r="H1997">
        <v>36.24</v>
      </c>
      <c r="I1997">
        <v>35.1</v>
      </c>
      <c r="J1997">
        <v>109.45</v>
      </c>
      <c r="K1997">
        <v>28.95</v>
      </c>
      <c r="L1997">
        <v>26.85</v>
      </c>
      <c r="N1997">
        <v>31.45</v>
      </c>
      <c r="O1997">
        <v>26.95</v>
      </c>
    </row>
    <row r="1998" spans="1:15">
      <c r="A1998" s="78">
        <v>0.58924768518524395</v>
      </c>
      <c r="B1998">
        <v>16080</v>
      </c>
      <c r="C1998">
        <v>39.270000000000003</v>
      </c>
      <c r="D1998">
        <v>27.09</v>
      </c>
      <c r="E1998">
        <v>34.18</v>
      </c>
      <c r="F1998">
        <v>41.75</v>
      </c>
      <c r="G1998">
        <v>399.9</v>
      </c>
      <c r="H1998">
        <v>36.28</v>
      </c>
      <c r="I1998">
        <v>35.15</v>
      </c>
      <c r="J1998">
        <v>108.75</v>
      </c>
      <c r="K1998">
        <v>28.95</v>
      </c>
      <c r="L1998">
        <v>26.85</v>
      </c>
      <c r="N1998">
        <v>31.6</v>
      </c>
      <c r="O1998">
        <v>26.95</v>
      </c>
    </row>
    <row r="1999" spans="1:15">
      <c r="A1999" s="78">
        <v>0.58936342592598501</v>
      </c>
      <c r="B1999">
        <v>16090</v>
      </c>
      <c r="C1999">
        <v>39.18</v>
      </c>
      <c r="D1999">
        <v>27.01</v>
      </c>
      <c r="E1999">
        <v>34.18</v>
      </c>
      <c r="F1999">
        <v>41.88</v>
      </c>
      <c r="G1999">
        <v>399.7</v>
      </c>
      <c r="H1999">
        <v>36.270000000000003</v>
      </c>
      <c r="I1999">
        <v>35.17</v>
      </c>
      <c r="J1999">
        <v>108.65</v>
      </c>
      <c r="K1999">
        <v>28.85</v>
      </c>
      <c r="L1999">
        <v>26.85</v>
      </c>
      <c r="N1999">
        <v>31.55</v>
      </c>
      <c r="O1999">
        <v>26.95</v>
      </c>
    </row>
    <row r="2000" spans="1:15">
      <c r="A2000" s="78">
        <v>0.58947916666672595</v>
      </c>
      <c r="B2000">
        <v>16100</v>
      </c>
      <c r="C2000">
        <v>39.200000000000003</v>
      </c>
      <c r="D2000">
        <v>26.99</v>
      </c>
      <c r="E2000">
        <v>34.159999999999997</v>
      </c>
      <c r="F2000">
        <v>41.81</v>
      </c>
      <c r="G2000">
        <v>399.7</v>
      </c>
      <c r="H2000">
        <v>36.25</v>
      </c>
      <c r="I2000">
        <v>35.130000000000003</v>
      </c>
      <c r="J2000">
        <v>107.65</v>
      </c>
      <c r="K2000">
        <v>29</v>
      </c>
      <c r="L2000">
        <v>26.85</v>
      </c>
      <c r="N2000">
        <v>31.55</v>
      </c>
      <c r="O2000">
        <v>27</v>
      </c>
    </row>
    <row r="2001" spans="1:15">
      <c r="A2001" s="78">
        <v>0.58959490740746601</v>
      </c>
      <c r="B2001">
        <v>16110</v>
      </c>
      <c r="C2001">
        <v>39.17</v>
      </c>
      <c r="D2001">
        <v>27.03</v>
      </c>
      <c r="E2001">
        <v>34.159999999999997</v>
      </c>
      <c r="F2001">
        <v>41.89</v>
      </c>
      <c r="G2001">
        <v>400.6</v>
      </c>
      <c r="H2001">
        <v>36.380000000000003</v>
      </c>
      <c r="I2001">
        <v>35.15</v>
      </c>
      <c r="J2001">
        <v>109.7</v>
      </c>
      <c r="K2001">
        <v>28.85</v>
      </c>
      <c r="L2001">
        <v>26.85</v>
      </c>
      <c r="N2001">
        <v>31.3</v>
      </c>
      <c r="O2001">
        <v>27</v>
      </c>
    </row>
    <row r="2002" spans="1:15">
      <c r="A2002" s="78">
        <v>0.58971064814820695</v>
      </c>
      <c r="B2002">
        <v>16120</v>
      </c>
      <c r="C2002">
        <v>39.229999999999997</v>
      </c>
      <c r="D2002">
        <v>27.12</v>
      </c>
      <c r="E2002">
        <v>34.17</v>
      </c>
      <c r="F2002">
        <v>41.78</v>
      </c>
      <c r="G2002">
        <v>399.7</v>
      </c>
      <c r="H2002">
        <v>36.19</v>
      </c>
      <c r="I2002">
        <v>35.11</v>
      </c>
      <c r="J2002">
        <v>109.25</v>
      </c>
      <c r="K2002">
        <v>28.6</v>
      </c>
      <c r="L2002">
        <v>26.85</v>
      </c>
      <c r="N2002">
        <v>31.35</v>
      </c>
      <c r="O2002">
        <v>26.8</v>
      </c>
    </row>
    <row r="2003" spans="1:15">
      <c r="A2003" s="78">
        <v>0.58982638888894801</v>
      </c>
      <c r="B2003">
        <v>16130</v>
      </c>
      <c r="C2003">
        <v>39.119999999999997</v>
      </c>
      <c r="D2003">
        <v>27.07</v>
      </c>
      <c r="E2003">
        <v>34.159999999999997</v>
      </c>
      <c r="F2003">
        <v>41.61</v>
      </c>
      <c r="G2003">
        <v>399.9</v>
      </c>
      <c r="H2003">
        <v>36.07</v>
      </c>
      <c r="I2003">
        <v>35.090000000000003</v>
      </c>
      <c r="J2003">
        <v>109.25</v>
      </c>
      <c r="K2003">
        <v>28.5</v>
      </c>
      <c r="L2003">
        <v>26.85</v>
      </c>
      <c r="N2003">
        <v>31.15</v>
      </c>
      <c r="O2003">
        <v>26.8</v>
      </c>
    </row>
    <row r="2004" spans="1:15">
      <c r="A2004" s="78">
        <v>0.58994212962968895</v>
      </c>
      <c r="B2004">
        <v>16140</v>
      </c>
      <c r="C2004">
        <v>39.020000000000003</v>
      </c>
      <c r="D2004">
        <v>27.06</v>
      </c>
      <c r="E2004">
        <v>34.15</v>
      </c>
      <c r="F2004">
        <v>41.6</v>
      </c>
      <c r="G2004">
        <v>400.8</v>
      </c>
      <c r="H2004">
        <v>35.950000000000003</v>
      </c>
      <c r="I2004">
        <v>35.1</v>
      </c>
      <c r="J2004">
        <v>110.45</v>
      </c>
      <c r="K2004">
        <v>28.4</v>
      </c>
      <c r="L2004">
        <v>26.85</v>
      </c>
      <c r="N2004">
        <v>31</v>
      </c>
      <c r="O2004">
        <v>26.8</v>
      </c>
    </row>
    <row r="2005" spans="1:15">
      <c r="A2005" s="78">
        <v>0.59005787037042901</v>
      </c>
      <c r="B2005">
        <v>16150</v>
      </c>
      <c r="C2005">
        <v>39.159999999999997</v>
      </c>
      <c r="D2005">
        <v>27</v>
      </c>
      <c r="E2005">
        <v>34.14</v>
      </c>
      <c r="F2005">
        <v>41.61</v>
      </c>
      <c r="G2005">
        <v>399.5</v>
      </c>
      <c r="H2005">
        <v>35.96</v>
      </c>
      <c r="I2005">
        <v>35.08</v>
      </c>
      <c r="J2005">
        <v>108.6</v>
      </c>
      <c r="K2005">
        <v>28.35</v>
      </c>
      <c r="L2005">
        <v>26.85</v>
      </c>
      <c r="N2005">
        <v>30.95</v>
      </c>
      <c r="O2005">
        <v>26.6</v>
      </c>
    </row>
    <row r="2006" spans="1:15">
      <c r="A2006" s="78">
        <v>0.59017361111116995</v>
      </c>
      <c r="B2006">
        <v>16160</v>
      </c>
      <c r="C2006">
        <v>39.020000000000003</v>
      </c>
      <c r="D2006">
        <v>27.08</v>
      </c>
      <c r="E2006">
        <v>34.159999999999997</v>
      </c>
      <c r="F2006">
        <v>41.73</v>
      </c>
      <c r="G2006">
        <v>399.6</v>
      </c>
      <c r="H2006">
        <v>35.92</v>
      </c>
      <c r="I2006">
        <v>35.11</v>
      </c>
      <c r="J2006">
        <v>110.05</v>
      </c>
      <c r="K2006">
        <v>28.3</v>
      </c>
      <c r="L2006">
        <v>26.8</v>
      </c>
      <c r="N2006">
        <v>31.3</v>
      </c>
      <c r="O2006">
        <v>26.5</v>
      </c>
    </row>
    <row r="2007" spans="1:15">
      <c r="A2007" s="78">
        <v>0.590289351851911</v>
      </c>
      <c r="B2007">
        <v>16170</v>
      </c>
      <c r="C2007">
        <v>38.97</v>
      </c>
      <c r="D2007">
        <v>26.95</v>
      </c>
      <c r="E2007">
        <v>34.14</v>
      </c>
      <c r="F2007">
        <v>41.75</v>
      </c>
      <c r="G2007">
        <v>400.2</v>
      </c>
      <c r="H2007">
        <v>35.92</v>
      </c>
      <c r="I2007">
        <v>35.090000000000003</v>
      </c>
      <c r="J2007">
        <v>109.35</v>
      </c>
      <c r="K2007">
        <v>28.3</v>
      </c>
      <c r="L2007">
        <v>26.85</v>
      </c>
      <c r="N2007">
        <v>30.8</v>
      </c>
      <c r="O2007">
        <v>26.5</v>
      </c>
    </row>
    <row r="2008" spans="1:15">
      <c r="A2008" s="78">
        <v>0.59040509259265195</v>
      </c>
      <c r="B2008">
        <v>16180</v>
      </c>
      <c r="C2008">
        <v>39.01</v>
      </c>
      <c r="D2008">
        <v>26.98</v>
      </c>
      <c r="E2008">
        <v>34.15</v>
      </c>
      <c r="F2008">
        <v>41.76</v>
      </c>
      <c r="G2008">
        <v>399.5</v>
      </c>
      <c r="H2008">
        <v>35.92</v>
      </c>
      <c r="I2008">
        <v>35.1</v>
      </c>
      <c r="J2008">
        <v>109.3</v>
      </c>
      <c r="K2008">
        <v>28.2</v>
      </c>
      <c r="L2008">
        <v>26.8</v>
      </c>
      <c r="N2008">
        <v>31.4</v>
      </c>
      <c r="O2008">
        <v>26.55</v>
      </c>
    </row>
    <row r="2009" spans="1:15">
      <c r="A2009" s="78">
        <v>0.590520833333393</v>
      </c>
      <c r="B2009">
        <v>16190</v>
      </c>
      <c r="C2009">
        <v>39.11</v>
      </c>
      <c r="D2009">
        <v>27.05</v>
      </c>
      <c r="E2009">
        <v>34.15</v>
      </c>
      <c r="F2009">
        <v>41.83</v>
      </c>
      <c r="G2009">
        <v>398.4</v>
      </c>
      <c r="H2009">
        <v>35.909999999999997</v>
      </c>
      <c r="I2009">
        <v>35.119999999999997</v>
      </c>
      <c r="J2009">
        <v>109.2</v>
      </c>
      <c r="K2009">
        <v>28.3</v>
      </c>
      <c r="L2009">
        <v>26.8</v>
      </c>
      <c r="N2009">
        <v>31.15</v>
      </c>
      <c r="O2009">
        <v>26.4</v>
      </c>
    </row>
    <row r="2010" spans="1:15">
      <c r="A2010" s="78">
        <v>0.59063657407413295</v>
      </c>
      <c r="B2010">
        <v>16200</v>
      </c>
      <c r="C2010">
        <v>39.229999999999997</v>
      </c>
      <c r="D2010">
        <v>27.02</v>
      </c>
      <c r="E2010">
        <v>34.14</v>
      </c>
      <c r="F2010">
        <v>41.83</v>
      </c>
      <c r="G2010">
        <v>399.7</v>
      </c>
      <c r="H2010">
        <v>35.92</v>
      </c>
      <c r="I2010">
        <v>35.11</v>
      </c>
      <c r="J2010">
        <v>107.55</v>
      </c>
      <c r="K2010">
        <v>28.1</v>
      </c>
      <c r="L2010">
        <v>26.8</v>
      </c>
      <c r="N2010">
        <v>31.15</v>
      </c>
      <c r="O2010">
        <v>26.4</v>
      </c>
    </row>
    <row r="2011" spans="1:15">
      <c r="A2011" s="78">
        <v>0.590752314814874</v>
      </c>
      <c r="B2011">
        <v>16210</v>
      </c>
      <c r="C2011">
        <v>38.39</v>
      </c>
      <c r="D2011">
        <v>27.14</v>
      </c>
      <c r="E2011">
        <v>34.119999999999997</v>
      </c>
      <c r="F2011">
        <v>41.72</v>
      </c>
      <c r="G2011">
        <v>399.1</v>
      </c>
      <c r="H2011">
        <v>35.89</v>
      </c>
      <c r="I2011">
        <v>35.119999999999997</v>
      </c>
      <c r="J2011">
        <v>108.05</v>
      </c>
      <c r="K2011">
        <v>27.95</v>
      </c>
      <c r="L2011">
        <v>26.8</v>
      </c>
      <c r="N2011">
        <v>31.35</v>
      </c>
      <c r="O2011">
        <v>26.4</v>
      </c>
    </row>
    <row r="2012" spans="1:15">
      <c r="A2012" s="78">
        <v>0.59086805555561495</v>
      </c>
      <c r="B2012">
        <v>16220</v>
      </c>
      <c r="C2012">
        <v>38.21</v>
      </c>
      <c r="D2012">
        <v>27.07</v>
      </c>
      <c r="E2012">
        <v>34.119999999999997</v>
      </c>
      <c r="F2012">
        <v>41.81</v>
      </c>
      <c r="G2012">
        <v>398.4</v>
      </c>
      <c r="H2012">
        <v>36</v>
      </c>
      <c r="I2012">
        <v>35.119999999999997</v>
      </c>
      <c r="J2012">
        <v>107.35</v>
      </c>
      <c r="K2012">
        <v>27.85</v>
      </c>
      <c r="L2012">
        <v>26.8</v>
      </c>
      <c r="N2012">
        <v>30.95</v>
      </c>
      <c r="O2012">
        <v>26.4</v>
      </c>
    </row>
    <row r="2013" spans="1:15">
      <c r="A2013" s="78">
        <v>0.590983796296356</v>
      </c>
      <c r="B2013">
        <v>16230</v>
      </c>
      <c r="C2013">
        <v>38.299999999999997</v>
      </c>
      <c r="D2013">
        <v>27.02</v>
      </c>
      <c r="E2013">
        <v>34.1</v>
      </c>
      <c r="F2013">
        <v>41.71</v>
      </c>
      <c r="G2013">
        <v>397.8</v>
      </c>
      <c r="H2013">
        <v>35.99</v>
      </c>
      <c r="I2013">
        <v>35.11</v>
      </c>
      <c r="J2013">
        <v>106.05</v>
      </c>
      <c r="K2013">
        <v>27.8</v>
      </c>
      <c r="L2013">
        <v>26.8</v>
      </c>
      <c r="N2013">
        <v>31.3</v>
      </c>
      <c r="O2013">
        <v>26.4</v>
      </c>
    </row>
    <row r="2014" spans="1:15">
      <c r="A2014" s="78">
        <v>0.59109953703709595</v>
      </c>
      <c r="B2014">
        <v>16240</v>
      </c>
      <c r="C2014">
        <v>38.33</v>
      </c>
      <c r="D2014">
        <v>27.01</v>
      </c>
      <c r="E2014">
        <v>34.090000000000003</v>
      </c>
      <c r="F2014">
        <v>41.83</v>
      </c>
      <c r="G2014">
        <v>398.3</v>
      </c>
      <c r="H2014">
        <v>36</v>
      </c>
      <c r="I2014">
        <v>35.090000000000003</v>
      </c>
      <c r="J2014">
        <v>107.8</v>
      </c>
      <c r="K2014">
        <v>27.7</v>
      </c>
      <c r="L2014">
        <v>26.75</v>
      </c>
      <c r="N2014">
        <v>31.1</v>
      </c>
      <c r="O2014">
        <v>26.5</v>
      </c>
    </row>
    <row r="2015" spans="1:15">
      <c r="A2015" s="78">
        <v>0.591215277777837</v>
      </c>
      <c r="B2015">
        <v>16250</v>
      </c>
      <c r="C2015">
        <v>38.35</v>
      </c>
      <c r="D2015">
        <v>27.01</v>
      </c>
      <c r="E2015">
        <v>34.1</v>
      </c>
      <c r="F2015">
        <v>41.79</v>
      </c>
      <c r="G2015">
        <v>398.2</v>
      </c>
      <c r="H2015">
        <v>36</v>
      </c>
      <c r="I2015">
        <v>35.090000000000003</v>
      </c>
      <c r="J2015">
        <v>104.9</v>
      </c>
      <c r="K2015">
        <v>27.6</v>
      </c>
      <c r="L2015">
        <v>26.75</v>
      </c>
      <c r="N2015">
        <v>30.95</v>
      </c>
      <c r="O2015">
        <v>26.45</v>
      </c>
    </row>
    <row r="2016" spans="1:15">
      <c r="A2016" s="78">
        <v>0.59133101851857806</v>
      </c>
      <c r="B2016">
        <v>16260</v>
      </c>
      <c r="C2016">
        <v>38.32</v>
      </c>
      <c r="D2016">
        <v>27.03</v>
      </c>
      <c r="E2016">
        <v>34.08</v>
      </c>
      <c r="F2016">
        <v>41.81</v>
      </c>
      <c r="G2016">
        <v>399.6</v>
      </c>
      <c r="H2016">
        <v>36.01</v>
      </c>
      <c r="I2016">
        <v>35.090000000000003</v>
      </c>
      <c r="J2016">
        <v>105.85</v>
      </c>
      <c r="K2016">
        <v>27.55</v>
      </c>
      <c r="L2016">
        <v>26.75</v>
      </c>
      <c r="N2016">
        <v>31.3</v>
      </c>
      <c r="O2016">
        <v>26.45</v>
      </c>
    </row>
    <row r="2017" spans="1:15">
      <c r="A2017" s="78">
        <v>0.591446759259319</v>
      </c>
      <c r="B2017">
        <v>16270</v>
      </c>
      <c r="C2017">
        <v>38.28</v>
      </c>
      <c r="D2017">
        <v>26.99</v>
      </c>
      <c r="E2017">
        <v>34.08</v>
      </c>
      <c r="F2017">
        <v>41.8</v>
      </c>
      <c r="G2017">
        <v>397.2</v>
      </c>
      <c r="H2017">
        <v>36.01</v>
      </c>
      <c r="I2017">
        <v>35.08</v>
      </c>
      <c r="J2017">
        <v>106.8</v>
      </c>
      <c r="K2017">
        <v>27.55</v>
      </c>
      <c r="L2017">
        <v>26.75</v>
      </c>
      <c r="N2017">
        <v>31.1</v>
      </c>
      <c r="O2017">
        <v>26.45</v>
      </c>
    </row>
    <row r="2018" spans="1:15">
      <c r="A2018" s="78">
        <v>0.59156250000006005</v>
      </c>
      <c r="B2018">
        <v>16280</v>
      </c>
      <c r="C2018">
        <v>38.29</v>
      </c>
      <c r="D2018">
        <v>26.99</v>
      </c>
      <c r="E2018">
        <v>34.08</v>
      </c>
      <c r="F2018">
        <v>41.85</v>
      </c>
      <c r="G2018">
        <v>396.6</v>
      </c>
      <c r="H2018">
        <v>36.06</v>
      </c>
      <c r="I2018">
        <v>35.07</v>
      </c>
      <c r="J2018">
        <v>107.95</v>
      </c>
      <c r="K2018">
        <v>27.5</v>
      </c>
      <c r="L2018">
        <v>26.75</v>
      </c>
      <c r="N2018">
        <v>31.35</v>
      </c>
      <c r="O2018">
        <v>26.45</v>
      </c>
    </row>
    <row r="2019" spans="1:15">
      <c r="A2019" s="78">
        <v>0.5916782407408</v>
      </c>
      <c r="B2019">
        <v>16290</v>
      </c>
      <c r="C2019">
        <v>38.229999999999997</v>
      </c>
      <c r="D2019">
        <v>26.99</v>
      </c>
      <c r="E2019">
        <v>34.07</v>
      </c>
      <c r="F2019">
        <v>41.89</v>
      </c>
      <c r="G2019">
        <v>398.1</v>
      </c>
      <c r="H2019">
        <v>36.1</v>
      </c>
      <c r="I2019">
        <v>35.04</v>
      </c>
      <c r="J2019">
        <v>106.35</v>
      </c>
      <c r="K2019">
        <v>27.45</v>
      </c>
      <c r="L2019">
        <v>26.75</v>
      </c>
      <c r="N2019">
        <v>31</v>
      </c>
      <c r="O2019">
        <v>26.4</v>
      </c>
    </row>
    <row r="2020" spans="1:15">
      <c r="A2020" s="78">
        <v>0.59179398148154105</v>
      </c>
      <c r="B2020">
        <v>16300</v>
      </c>
      <c r="C2020">
        <v>38.200000000000003</v>
      </c>
      <c r="D2020">
        <v>27.03</v>
      </c>
      <c r="E2020">
        <v>34.049999999999997</v>
      </c>
      <c r="F2020">
        <v>41.95</v>
      </c>
      <c r="G2020">
        <v>400.2</v>
      </c>
      <c r="H2020">
        <v>36.11</v>
      </c>
      <c r="I2020">
        <v>35.049999999999997</v>
      </c>
      <c r="J2020">
        <v>104.9</v>
      </c>
      <c r="K2020">
        <v>27.4</v>
      </c>
      <c r="L2020">
        <v>26.75</v>
      </c>
      <c r="N2020">
        <v>30.85</v>
      </c>
      <c r="O2020">
        <v>26.45</v>
      </c>
    </row>
    <row r="2021" spans="1:15">
      <c r="A2021" s="78">
        <v>0.591909722222282</v>
      </c>
      <c r="B2021">
        <v>16310</v>
      </c>
      <c r="C2021">
        <v>38.19</v>
      </c>
      <c r="D2021">
        <v>27.02</v>
      </c>
      <c r="E2021">
        <v>34.049999999999997</v>
      </c>
      <c r="F2021">
        <v>42.02</v>
      </c>
      <c r="G2021">
        <v>398.5</v>
      </c>
      <c r="H2021">
        <v>36.14</v>
      </c>
      <c r="I2021">
        <v>35.049999999999997</v>
      </c>
      <c r="J2021">
        <v>104.7</v>
      </c>
      <c r="K2021">
        <v>27.35</v>
      </c>
      <c r="L2021">
        <v>26.75</v>
      </c>
      <c r="N2021">
        <v>30.7</v>
      </c>
      <c r="O2021">
        <v>26.45</v>
      </c>
    </row>
    <row r="2022" spans="1:15">
      <c r="A2022" s="78">
        <v>0.59202546296302305</v>
      </c>
      <c r="B2022">
        <v>16320</v>
      </c>
      <c r="C2022">
        <v>38.17</v>
      </c>
      <c r="D2022">
        <v>27.06</v>
      </c>
      <c r="E2022">
        <v>34.049999999999997</v>
      </c>
      <c r="F2022">
        <v>41.99</v>
      </c>
      <c r="G2022">
        <v>398.7</v>
      </c>
      <c r="H2022">
        <v>36.14</v>
      </c>
      <c r="I2022">
        <v>35.01</v>
      </c>
      <c r="J2022">
        <v>105.75</v>
      </c>
      <c r="K2022">
        <v>27.35</v>
      </c>
      <c r="L2022">
        <v>26.75</v>
      </c>
      <c r="N2022">
        <v>31.15</v>
      </c>
      <c r="O2022">
        <v>26.4</v>
      </c>
    </row>
    <row r="2023" spans="1:15">
      <c r="A2023" s="78">
        <v>0.592141203703763</v>
      </c>
      <c r="B2023">
        <v>16330</v>
      </c>
      <c r="C2023">
        <v>38.14</v>
      </c>
      <c r="D2023">
        <v>27.06</v>
      </c>
      <c r="E2023">
        <v>34.04</v>
      </c>
      <c r="F2023">
        <v>41.93</v>
      </c>
      <c r="G2023">
        <v>399</v>
      </c>
      <c r="H2023">
        <v>36.11</v>
      </c>
      <c r="I2023">
        <v>35</v>
      </c>
      <c r="J2023">
        <v>105.95</v>
      </c>
      <c r="K2023">
        <v>27.35</v>
      </c>
      <c r="L2023">
        <v>26.75</v>
      </c>
      <c r="N2023">
        <v>31</v>
      </c>
      <c r="O2023">
        <v>26.4</v>
      </c>
    </row>
    <row r="2024" spans="1:15">
      <c r="A2024" s="78">
        <v>0.59225694444450405</v>
      </c>
      <c r="B2024">
        <v>16340</v>
      </c>
      <c r="C2024">
        <v>38.130000000000003</v>
      </c>
      <c r="D2024">
        <v>27.02</v>
      </c>
      <c r="E2024">
        <v>34.04</v>
      </c>
      <c r="F2024">
        <v>41.94</v>
      </c>
      <c r="G2024">
        <v>398.7</v>
      </c>
      <c r="H2024">
        <v>36.1</v>
      </c>
      <c r="I2024">
        <v>35.01</v>
      </c>
      <c r="J2024">
        <v>105.85</v>
      </c>
      <c r="K2024">
        <v>27.3</v>
      </c>
      <c r="L2024">
        <v>26.75</v>
      </c>
      <c r="N2024">
        <v>30.9</v>
      </c>
      <c r="O2024">
        <v>26.35</v>
      </c>
    </row>
    <row r="2025" spans="1:15">
      <c r="A2025" s="78">
        <v>0.592372685185245</v>
      </c>
      <c r="B2025">
        <v>16350</v>
      </c>
      <c r="C2025">
        <v>38.11</v>
      </c>
      <c r="D2025">
        <v>27</v>
      </c>
      <c r="E2025">
        <v>34.049999999999997</v>
      </c>
      <c r="F2025">
        <v>41.85</v>
      </c>
      <c r="G2025">
        <v>399.1</v>
      </c>
      <c r="H2025">
        <v>36.1</v>
      </c>
      <c r="I2025">
        <v>35.020000000000003</v>
      </c>
      <c r="J2025">
        <v>105.7</v>
      </c>
      <c r="K2025">
        <v>27.35</v>
      </c>
      <c r="L2025">
        <v>26.75</v>
      </c>
      <c r="N2025">
        <v>31.1</v>
      </c>
      <c r="O2025">
        <v>26.3</v>
      </c>
    </row>
    <row r="2026" spans="1:15">
      <c r="A2026" s="78">
        <v>0.59248842592598605</v>
      </c>
      <c r="B2026">
        <v>16360</v>
      </c>
      <c r="C2026">
        <v>38.07</v>
      </c>
      <c r="D2026">
        <v>26.98</v>
      </c>
      <c r="E2026">
        <v>34.049999999999997</v>
      </c>
      <c r="F2026">
        <v>41.91</v>
      </c>
      <c r="G2026">
        <v>399.9</v>
      </c>
      <c r="H2026">
        <v>36.1</v>
      </c>
      <c r="I2026">
        <v>35.049999999999997</v>
      </c>
      <c r="J2026">
        <v>108.1</v>
      </c>
      <c r="K2026">
        <v>27.85</v>
      </c>
      <c r="L2026">
        <v>26.75</v>
      </c>
      <c r="N2026">
        <v>30.75</v>
      </c>
      <c r="O2026">
        <v>26.65</v>
      </c>
    </row>
    <row r="2027" spans="1:15">
      <c r="A2027" s="78">
        <v>0.59260416666672699</v>
      </c>
      <c r="B2027">
        <v>16370</v>
      </c>
      <c r="C2027">
        <v>38.17</v>
      </c>
      <c r="D2027">
        <v>27.06</v>
      </c>
      <c r="E2027">
        <v>34.049999999999997</v>
      </c>
      <c r="F2027">
        <v>42.03</v>
      </c>
      <c r="G2027">
        <v>399.5</v>
      </c>
      <c r="H2027">
        <v>36.1</v>
      </c>
      <c r="I2027">
        <v>35.03</v>
      </c>
      <c r="J2027">
        <v>108.2</v>
      </c>
      <c r="K2027">
        <v>28.25</v>
      </c>
      <c r="L2027">
        <v>26.75</v>
      </c>
      <c r="N2027">
        <v>31.25</v>
      </c>
      <c r="O2027">
        <v>26.95</v>
      </c>
    </row>
    <row r="2028" spans="1:15">
      <c r="A2028" s="78">
        <v>0.59271990740746705</v>
      </c>
      <c r="B2028">
        <v>16380</v>
      </c>
      <c r="C2028">
        <v>38.31</v>
      </c>
      <c r="D2028">
        <v>27.33</v>
      </c>
      <c r="E2028">
        <v>34.049999999999997</v>
      </c>
      <c r="F2028">
        <v>41.87</v>
      </c>
      <c r="G2028">
        <v>400.3</v>
      </c>
      <c r="H2028">
        <v>36.1</v>
      </c>
      <c r="I2028">
        <v>35.04</v>
      </c>
      <c r="J2028">
        <v>108.4</v>
      </c>
      <c r="K2028">
        <v>28.25</v>
      </c>
      <c r="L2028">
        <v>26.8</v>
      </c>
      <c r="N2028">
        <v>31.45</v>
      </c>
      <c r="O2028">
        <v>27</v>
      </c>
    </row>
    <row r="2029" spans="1:15">
      <c r="A2029" s="78">
        <v>0.59283564814820799</v>
      </c>
      <c r="B2029">
        <v>16390</v>
      </c>
      <c r="C2029">
        <v>38.21</v>
      </c>
      <c r="D2029">
        <v>27.46</v>
      </c>
      <c r="E2029">
        <v>34.049999999999997</v>
      </c>
      <c r="F2029">
        <v>42</v>
      </c>
      <c r="G2029">
        <v>399.6</v>
      </c>
      <c r="H2029">
        <v>36.1</v>
      </c>
      <c r="I2029">
        <v>35.03</v>
      </c>
      <c r="J2029">
        <v>109.3</v>
      </c>
      <c r="K2029">
        <v>28.4</v>
      </c>
      <c r="L2029">
        <v>26.8</v>
      </c>
      <c r="N2029">
        <v>31</v>
      </c>
      <c r="O2029">
        <v>26.95</v>
      </c>
    </row>
    <row r="2030" spans="1:15">
      <c r="A2030" s="78">
        <v>0.59295138888894905</v>
      </c>
      <c r="B2030">
        <v>16400</v>
      </c>
      <c r="C2030">
        <v>38.340000000000003</v>
      </c>
      <c r="D2030">
        <v>27.39</v>
      </c>
      <c r="E2030">
        <v>34.06</v>
      </c>
      <c r="F2030">
        <v>42.04</v>
      </c>
      <c r="G2030">
        <v>398.8</v>
      </c>
      <c r="H2030">
        <v>36.130000000000003</v>
      </c>
      <c r="I2030">
        <v>35.04</v>
      </c>
      <c r="J2030">
        <v>109.95</v>
      </c>
      <c r="K2030">
        <v>28.35</v>
      </c>
      <c r="L2030">
        <v>26.8</v>
      </c>
      <c r="N2030">
        <v>31.05</v>
      </c>
      <c r="O2030">
        <v>27</v>
      </c>
    </row>
    <row r="2031" spans="1:15">
      <c r="A2031" s="78">
        <v>0.59306712962968999</v>
      </c>
      <c r="B2031">
        <v>16410</v>
      </c>
      <c r="C2031">
        <v>38.380000000000003</v>
      </c>
      <c r="D2031">
        <v>27.41</v>
      </c>
      <c r="E2031">
        <v>34.07</v>
      </c>
      <c r="F2031">
        <v>42.07</v>
      </c>
      <c r="G2031">
        <v>397.3</v>
      </c>
      <c r="H2031">
        <v>36.1</v>
      </c>
      <c r="I2031">
        <v>35.020000000000003</v>
      </c>
      <c r="J2031">
        <v>109.6</v>
      </c>
      <c r="K2031">
        <v>28.35</v>
      </c>
      <c r="L2031">
        <v>26.8</v>
      </c>
      <c r="N2031">
        <v>31.05</v>
      </c>
      <c r="O2031">
        <v>26.9</v>
      </c>
    </row>
    <row r="2032" spans="1:15">
      <c r="A2032" s="78">
        <v>0.59318287037043005</v>
      </c>
      <c r="B2032">
        <v>16420</v>
      </c>
      <c r="C2032">
        <v>38.49</v>
      </c>
      <c r="D2032">
        <v>27.37</v>
      </c>
      <c r="E2032">
        <v>34.07</v>
      </c>
      <c r="F2032">
        <v>42.03</v>
      </c>
      <c r="G2032">
        <v>398.5</v>
      </c>
      <c r="H2032">
        <v>36.090000000000003</v>
      </c>
      <c r="I2032">
        <v>35.020000000000003</v>
      </c>
      <c r="J2032">
        <v>110.2</v>
      </c>
      <c r="K2032">
        <v>28.35</v>
      </c>
      <c r="L2032">
        <v>26.8</v>
      </c>
      <c r="N2032">
        <v>31.2</v>
      </c>
      <c r="O2032">
        <v>26.9</v>
      </c>
    </row>
    <row r="2033" spans="1:15">
      <c r="A2033" s="78">
        <v>0.59329861111117099</v>
      </c>
      <c r="B2033">
        <v>16430</v>
      </c>
      <c r="C2033">
        <v>38.4</v>
      </c>
      <c r="D2033">
        <v>27.39</v>
      </c>
      <c r="E2033">
        <v>34.08</v>
      </c>
      <c r="F2033">
        <v>42.03</v>
      </c>
      <c r="G2033">
        <v>398.8</v>
      </c>
      <c r="H2033">
        <v>36.090000000000003</v>
      </c>
      <c r="I2033">
        <v>35.020000000000003</v>
      </c>
      <c r="J2033">
        <v>109.8</v>
      </c>
      <c r="K2033">
        <v>28.45</v>
      </c>
      <c r="L2033">
        <v>26.8</v>
      </c>
      <c r="N2033">
        <v>31.1</v>
      </c>
      <c r="O2033">
        <v>26.95</v>
      </c>
    </row>
    <row r="2034" spans="1:15">
      <c r="A2034" s="78">
        <v>0.59341435185191205</v>
      </c>
      <c r="B2034">
        <v>16440</v>
      </c>
      <c r="C2034">
        <v>38.340000000000003</v>
      </c>
      <c r="D2034">
        <v>27.43</v>
      </c>
      <c r="E2034">
        <v>34.090000000000003</v>
      </c>
      <c r="F2034">
        <v>42.06</v>
      </c>
      <c r="G2034">
        <v>400.5</v>
      </c>
      <c r="H2034">
        <v>36.11</v>
      </c>
      <c r="I2034">
        <v>35.04</v>
      </c>
      <c r="J2034">
        <v>109.3</v>
      </c>
      <c r="K2034">
        <v>28.5</v>
      </c>
      <c r="L2034">
        <v>26.8</v>
      </c>
      <c r="N2034">
        <v>30.8</v>
      </c>
      <c r="O2034">
        <v>26.85</v>
      </c>
    </row>
    <row r="2035" spans="1:15">
      <c r="A2035" s="78">
        <v>0.59353009259265299</v>
      </c>
      <c r="B2035">
        <v>16450</v>
      </c>
      <c r="C2035">
        <v>38.47</v>
      </c>
      <c r="D2035">
        <v>27.43</v>
      </c>
      <c r="E2035">
        <v>34.08</v>
      </c>
      <c r="F2035">
        <v>42.13</v>
      </c>
      <c r="G2035">
        <v>398.7</v>
      </c>
      <c r="H2035">
        <v>36.049999999999997</v>
      </c>
      <c r="I2035">
        <v>35.04</v>
      </c>
      <c r="J2035">
        <v>108.8</v>
      </c>
      <c r="K2035">
        <v>28.45</v>
      </c>
      <c r="L2035">
        <v>26.8</v>
      </c>
      <c r="N2035">
        <v>31.05</v>
      </c>
      <c r="O2035">
        <v>26.95</v>
      </c>
    </row>
    <row r="2036" spans="1:15">
      <c r="A2036" s="78">
        <v>0.59364583333339305</v>
      </c>
      <c r="B2036">
        <v>16460</v>
      </c>
      <c r="C2036">
        <v>38.340000000000003</v>
      </c>
      <c r="D2036">
        <v>27.36</v>
      </c>
      <c r="E2036">
        <v>34.090000000000003</v>
      </c>
      <c r="F2036">
        <v>41.92</v>
      </c>
      <c r="G2036">
        <v>398.5</v>
      </c>
      <c r="H2036">
        <v>36.049999999999997</v>
      </c>
      <c r="I2036">
        <v>35.01</v>
      </c>
      <c r="J2036">
        <v>107.85</v>
      </c>
      <c r="K2036">
        <v>28.45</v>
      </c>
      <c r="L2036">
        <v>26.8</v>
      </c>
      <c r="N2036">
        <v>31.25</v>
      </c>
      <c r="O2036">
        <v>26.9</v>
      </c>
    </row>
    <row r="2037" spans="1:15">
      <c r="A2037" s="78">
        <v>0.59376157407413399</v>
      </c>
      <c r="B2037">
        <v>16470</v>
      </c>
      <c r="C2037">
        <v>38.340000000000003</v>
      </c>
      <c r="D2037">
        <v>27.4</v>
      </c>
      <c r="E2037">
        <v>34.090000000000003</v>
      </c>
      <c r="F2037">
        <v>41.97</v>
      </c>
      <c r="G2037">
        <v>398.4</v>
      </c>
      <c r="H2037">
        <v>36.1</v>
      </c>
      <c r="I2037">
        <v>35.020000000000003</v>
      </c>
      <c r="J2037">
        <v>109.5</v>
      </c>
      <c r="K2037">
        <v>28.45</v>
      </c>
      <c r="L2037">
        <v>26.8</v>
      </c>
      <c r="N2037">
        <v>31.25</v>
      </c>
      <c r="O2037">
        <v>26.95</v>
      </c>
    </row>
    <row r="2038" spans="1:15">
      <c r="A2038" s="78">
        <v>0.59387731481487505</v>
      </c>
      <c r="B2038">
        <v>16480</v>
      </c>
      <c r="C2038">
        <v>38.42</v>
      </c>
      <c r="D2038">
        <v>27.39</v>
      </c>
      <c r="E2038">
        <v>34.1</v>
      </c>
      <c r="F2038">
        <v>42.03</v>
      </c>
      <c r="G2038">
        <v>398.2</v>
      </c>
      <c r="H2038">
        <v>36.130000000000003</v>
      </c>
      <c r="I2038">
        <v>35.04</v>
      </c>
      <c r="J2038">
        <v>109.95</v>
      </c>
      <c r="K2038">
        <v>28.5</v>
      </c>
      <c r="L2038">
        <v>26.85</v>
      </c>
      <c r="N2038">
        <v>31.25</v>
      </c>
      <c r="O2038">
        <v>27</v>
      </c>
    </row>
    <row r="2039" spans="1:15">
      <c r="A2039" s="78">
        <v>0.59399305555561599</v>
      </c>
      <c r="B2039">
        <v>16490</v>
      </c>
      <c r="C2039">
        <v>38.520000000000003</v>
      </c>
      <c r="D2039">
        <v>27.4</v>
      </c>
      <c r="E2039">
        <v>34.119999999999997</v>
      </c>
      <c r="F2039">
        <v>42.01</v>
      </c>
      <c r="G2039">
        <v>398.1</v>
      </c>
      <c r="H2039">
        <v>36.090000000000003</v>
      </c>
      <c r="I2039">
        <v>35.01</v>
      </c>
      <c r="J2039">
        <v>110.1</v>
      </c>
      <c r="K2039">
        <v>28.45</v>
      </c>
      <c r="L2039">
        <v>26.85</v>
      </c>
      <c r="N2039">
        <v>31.15</v>
      </c>
      <c r="O2039">
        <v>26.9</v>
      </c>
    </row>
    <row r="2040" spans="1:15">
      <c r="A2040" s="78">
        <v>0.59410879629635704</v>
      </c>
      <c r="B2040">
        <v>16500</v>
      </c>
      <c r="C2040">
        <v>38.6</v>
      </c>
      <c r="D2040">
        <v>27.49</v>
      </c>
      <c r="E2040">
        <v>34.119999999999997</v>
      </c>
      <c r="F2040">
        <v>41.97</v>
      </c>
      <c r="G2040">
        <v>399.3</v>
      </c>
      <c r="H2040">
        <v>36.119999999999997</v>
      </c>
      <c r="I2040">
        <v>35.020000000000003</v>
      </c>
      <c r="J2040">
        <v>109.55</v>
      </c>
      <c r="K2040">
        <v>28.5</v>
      </c>
      <c r="L2040">
        <v>26.8</v>
      </c>
      <c r="N2040">
        <v>31.1</v>
      </c>
      <c r="O2040">
        <v>27</v>
      </c>
    </row>
    <row r="2041" spans="1:15">
      <c r="A2041" s="78">
        <v>0.59422453703709699</v>
      </c>
      <c r="B2041">
        <v>16510</v>
      </c>
      <c r="C2041">
        <v>38.47</v>
      </c>
      <c r="D2041">
        <v>27.48</v>
      </c>
      <c r="E2041">
        <v>34.119999999999997</v>
      </c>
      <c r="F2041">
        <v>41.91</v>
      </c>
      <c r="G2041">
        <v>398.9</v>
      </c>
      <c r="H2041">
        <v>36.11</v>
      </c>
      <c r="I2041">
        <v>35.03</v>
      </c>
      <c r="J2041">
        <v>109.15</v>
      </c>
      <c r="K2041">
        <v>28.5</v>
      </c>
      <c r="L2041">
        <v>26.8</v>
      </c>
      <c r="N2041">
        <v>31.15</v>
      </c>
      <c r="O2041">
        <v>27</v>
      </c>
    </row>
    <row r="2042" spans="1:15">
      <c r="A2042" s="78">
        <v>0.59434027777783804</v>
      </c>
      <c r="B2042">
        <v>16520</v>
      </c>
      <c r="C2042">
        <v>38.51</v>
      </c>
      <c r="D2042">
        <v>27.59</v>
      </c>
      <c r="E2042">
        <v>34.130000000000003</v>
      </c>
      <c r="F2042">
        <v>41.9</v>
      </c>
      <c r="G2042">
        <v>400</v>
      </c>
      <c r="H2042">
        <v>36.08</v>
      </c>
      <c r="I2042">
        <v>35.06</v>
      </c>
      <c r="J2042">
        <v>108.85</v>
      </c>
      <c r="K2042">
        <v>28.5</v>
      </c>
      <c r="L2042">
        <v>26.8</v>
      </c>
      <c r="N2042">
        <v>30.9</v>
      </c>
      <c r="O2042">
        <v>27</v>
      </c>
    </row>
    <row r="2043" spans="1:15">
      <c r="A2043" s="78">
        <v>0.59445601851857899</v>
      </c>
      <c r="B2043">
        <v>16530</v>
      </c>
      <c r="C2043">
        <v>38.479999999999997</v>
      </c>
      <c r="D2043">
        <v>27.65</v>
      </c>
      <c r="E2043">
        <v>34.14</v>
      </c>
      <c r="F2043">
        <v>42.05</v>
      </c>
      <c r="G2043">
        <v>400.4</v>
      </c>
      <c r="H2043">
        <v>36.08</v>
      </c>
      <c r="I2043">
        <v>35.08</v>
      </c>
      <c r="J2043">
        <v>109.2</v>
      </c>
      <c r="K2043">
        <v>28.55</v>
      </c>
      <c r="L2043">
        <v>26.8</v>
      </c>
      <c r="N2043">
        <v>31</v>
      </c>
      <c r="O2043">
        <v>26.95</v>
      </c>
    </row>
    <row r="2044" spans="1:15">
      <c r="A2044" s="78">
        <v>0.59457175925932004</v>
      </c>
      <c r="B2044">
        <v>16540</v>
      </c>
      <c r="C2044">
        <v>38.6</v>
      </c>
      <c r="D2044">
        <v>27.65</v>
      </c>
      <c r="E2044">
        <v>34.130000000000003</v>
      </c>
      <c r="F2044">
        <v>42.02</v>
      </c>
      <c r="G2044">
        <v>398.9</v>
      </c>
      <c r="H2044">
        <v>36.06</v>
      </c>
      <c r="I2044">
        <v>35.07</v>
      </c>
      <c r="J2044">
        <v>108.7</v>
      </c>
      <c r="K2044">
        <v>28.6</v>
      </c>
      <c r="L2044">
        <v>26.8</v>
      </c>
      <c r="N2044">
        <v>31.1</v>
      </c>
      <c r="O2044">
        <v>26.9</v>
      </c>
    </row>
    <row r="2045" spans="1:15">
      <c r="A2045" s="78">
        <v>0.59468750000005999</v>
      </c>
      <c r="B2045">
        <v>16550</v>
      </c>
      <c r="C2045">
        <v>38.35</v>
      </c>
      <c r="D2045">
        <v>27.61</v>
      </c>
      <c r="E2045">
        <v>34.130000000000003</v>
      </c>
      <c r="F2045">
        <v>42.04</v>
      </c>
      <c r="G2045">
        <v>400</v>
      </c>
      <c r="H2045">
        <v>36.03</v>
      </c>
      <c r="I2045">
        <v>35.08</v>
      </c>
      <c r="J2045">
        <v>109.55</v>
      </c>
      <c r="K2045">
        <v>28.65</v>
      </c>
      <c r="L2045">
        <v>26.8</v>
      </c>
      <c r="N2045">
        <v>31.05</v>
      </c>
      <c r="O2045">
        <v>26.95</v>
      </c>
    </row>
    <row r="2046" spans="1:15">
      <c r="A2046" s="78">
        <v>0.59480324074080104</v>
      </c>
      <c r="B2046">
        <v>16560</v>
      </c>
      <c r="C2046">
        <v>38.53</v>
      </c>
      <c r="D2046">
        <v>27.58</v>
      </c>
      <c r="E2046">
        <v>34.14</v>
      </c>
      <c r="F2046">
        <v>41.94</v>
      </c>
      <c r="G2046">
        <v>398.9</v>
      </c>
      <c r="H2046">
        <v>36.06</v>
      </c>
      <c r="I2046">
        <v>35.07</v>
      </c>
      <c r="J2046">
        <v>110.2</v>
      </c>
      <c r="K2046">
        <v>28.7</v>
      </c>
      <c r="L2046">
        <v>26.8</v>
      </c>
      <c r="N2046">
        <v>30.85</v>
      </c>
      <c r="O2046">
        <v>27.05</v>
      </c>
    </row>
    <row r="2047" spans="1:15">
      <c r="A2047" s="78">
        <v>0.59491898148154199</v>
      </c>
      <c r="B2047">
        <v>16570</v>
      </c>
      <c r="C2047">
        <v>38.72</v>
      </c>
      <c r="D2047">
        <v>27.51</v>
      </c>
      <c r="E2047">
        <v>34.15</v>
      </c>
      <c r="F2047">
        <v>42.03</v>
      </c>
      <c r="G2047">
        <v>397.9</v>
      </c>
      <c r="H2047">
        <v>36.1</v>
      </c>
      <c r="I2047">
        <v>35.08</v>
      </c>
      <c r="J2047">
        <v>108.15</v>
      </c>
      <c r="K2047">
        <v>28.65</v>
      </c>
      <c r="L2047">
        <v>26.8</v>
      </c>
      <c r="N2047">
        <v>30.8</v>
      </c>
      <c r="O2047">
        <v>27</v>
      </c>
    </row>
    <row r="2048" spans="1:15">
      <c r="A2048" s="78">
        <v>0.59503472222228304</v>
      </c>
      <c r="B2048">
        <v>16580</v>
      </c>
      <c r="C2048">
        <v>38.65</v>
      </c>
      <c r="D2048">
        <v>27.56</v>
      </c>
      <c r="E2048">
        <v>34.159999999999997</v>
      </c>
      <c r="F2048">
        <v>41.98</v>
      </c>
      <c r="G2048">
        <v>398.4</v>
      </c>
      <c r="H2048">
        <v>36.06</v>
      </c>
      <c r="I2048">
        <v>35.07</v>
      </c>
      <c r="J2048">
        <v>108.85</v>
      </c>
      <c r="K2048">
        <v>28.75</v>
      </c>
      <c r="L2048">
        <v>26.8</v>
      </c>
      <c r="N2048">
        <v>31.05</v>
      </c>
      <c r="O2048">
        <v>27.1</v>
      </c>
    </row>
    <row r="2049" spans="1:15">
      <c r="A2049" s="78">
        <v>0.59515046296302399</v>
      </c>
      <c r="B2049">
        <v>16590</v>
      </c>
      <c r="C2049">
        <v>38.619999999999997</v>
      </c>
      <c r="D2049">
        <v>27.53</v>
      </c>
      <c r="E2049">
        <v>34.159999999999997</v>
      </c>
      <c r="F2049">
        <v>42.05</v>
      </c>
      <c r="G2049">
        <v>397.3</v>
      </c>
      <c r="H2049">
        <v>36.06</v>
      </c>
      <c r="I2049">
        <v>35.08</v>
      </c>
      <c r="J2049">
        <v>110.6</v>
      </c>
      <c r="K2049">
        <v>28.85</v>
      </c>
      <c r="L2049">
        <v>26.8</v>
      </c>
      <c r="N2049">
        <v>31.25</v>
      </c>
      <c r="O2049">
        <v>27.05</v>
      </c>
    </row>
    <row r="2050" spans="1:15">
      <c r="A2050" s="78">
        <v>0.59526620370376404</v>
      </c>
      <c r="B2050">
        <v>16600</v>
      </c>
      <c r="C2050">
        <v>38.54</v>
      </c>
      <c r="D2050">
        <v>27.55</v>
      </c>
      <c r="E2050">
        <v>34.159999999999997</v>
      </c>
      <c r="F2050">
        <v>41.99</v>
      </c>
      <c r="G2050">
        <v>398.9</v>
      </c>
      <c r="H2050">
        <v>36.07</v>
      </c>
      <c r="I2050">
        <v>35.07</v>
      </c>
      <c r="J2050">
        <v>110.4</v>
      </c>
      <c r="K2050">
        <v>28.95</v>
      </c>
      <c r="L2050">
        <v>26.8</v>
      </c>
      <c r="N2050">
        <v>31.1</v>
      </c>
      <c r="O2050">
        <v>26.95</v>
      </c>
    </row>
    <row r="2051" spans="1:15">
      <c r="A2051" s="78">
        <v>0.59538194444450498</v>
      </c>
      <c r="B2051">
        <v>16610</v>
      </c>
      <c r="C2051">
        <v>38.6</v>
      </c>
      <c r="D2051">
        <v>27.57</v>
      </c>
      <c r="E2051">
        <v>34.159999999999997</v>
      </c>
      <c r="F2051">
        <v>41.97</v>
      </c>
      <c r="G2051">
        <v>398.4</v>
      </c>
      <c r="H2051">
        <v>36.08</v>
      </c>
      <c r="I2051">
        <v>35.06</v>
      </c>
      <c r="J2051">
        <v>109.85</v>
      </c>
      <c r="K2051">
        <v>28.85</v>
      </c>
      <c r="L2051">
        <v>26.8</v>
      </c>
      <c r="N2051">
        <v>31.05</v>
      </c>
      <c r="O2051">
        <v>27.15</v>
      </c>
    </row>
    <row r="2052" spans="1:15">
      <c r="A2052" s="78">
        <v>0.59549768518524604</v>
      </c>
      <c r="B2052">
        <v>16620</v>
      </c>
      <c r="C2052">
        <v>38.729999999999997</v>
      </c>
      <c r="D2052">
        <v>27.59</v>
      </c>
      <c r="E2052">
        <v>34.17</v>
      </c>
      <c r="F2052">
        <v>41.95</v>
      </c>
      <c r="G2052">
        <v>399.8</v>
      </c>
      <c r="H2052">
        <v>36.1</v>
      </c>
      <c r="I2052">
        <v>35.07</v>
      </c>
      <c r="J2052">
        <v>110.3</v>
      </c>
      <c r="K2052">
        <v>28.85</v>
      </c>
      <c r="L2052">
        <v>26.8</v>
      </c>
      <c r="N2052">
        <v>31.35</v>
      </c>
      <c r="O2052">
        <v>27.15</v>
      </c>
    </row>
    <row r="2053" spans="1:15">
      <c r="A2053" s="78">
        <v>0.59561342592598698</v>
      </c>
      <c r="B2053">
        <v>16630</v>
      </c>
      <c r="C2053">
        <v>38.69</v>
      </c>
      <c r="D2053">
        <v>27.67</v>
      </c>
      <c r="E2053">
        <v>34.159999999999997</v>
      </c>
      <c r="F2053">
        <v>42</v>
      </c>
      <c r="G2053">
        <v>399.9</v>
      </c>
      <c r="H2053">
        <v>36.130000000000003</v>
      </c>
      <c r="I2053">
        <v>35.06</v>
      </c>
      <c r="J2053">
        <v>110.2</v>
      </c>
      <c r="K2053">
        <v>29</v>
      </c>
      <c r="L2053">
        <v>26.8</v>
      </c>
      <c r="N2053">
        <v>30.95</v>
      </c>
      <c r="O2053">
        <v>27.15</v>
      </c>
    </row>
    <row r="2054" spans="1:15">
      <c r="A2054" s="78">
        <v>0.59572916666672704</v>
      </c>
      <c r="B2054">
        <v>16640</v>
      </c>
      <c r="C2054">
        <v>38.64</v>
      </c>
      <c r="D2054">
        <v>27.67</v>
      </c>
      <c r="E2054">
        <v>34.159999999999997</v>
      </c>
      <c r="F2054">
        <v>41.97</v>
      </c>
      <c r="G2054">
        <v>398.5</v>
      </c>
      <c r="H2054">
        <v>36.11</v>
      </c>
      <c r="I2054">
        <v>35.06</v>
      </c>
      <c r="J2054">
        <v>109.4</v>
      </c>
      <c r="K2054">
        <v>28.8</v>
      </c>
      <c r="L2054">
        <v>26.8</v>
      </c>
      <c r="N2054">
        <v>31.15</v>
      </c>
      <c r="O2054">
        <v>27.1</v>
      </c>
    </row>
    <row r="2055" spans="1:15">
      <c r="A2055" s="78">
        <v>0.59584490740746798</v>
      </c>
      <c r="B2055">
        <v>16650</v>
      </c>
      <c r="C2055">
        <v>38.51</v>
      </c>
      <c r="D2055">
        <v>27.6</v>
      </c>
      <c r="E2055">
        <v>34.18</v>
      </c>
      <c r="F2055">
        <v>41.97</v>
      </c>
      <c r="G2055">
        <v>400.1</v>
      </c>
      <c r="H2055">
        <v>36.130000000000003</v>
      </c>
      <c r="I2055">
        <v>35.090000000000003</v>
      </c>
      <c r="J2055">
        <v>110.8</v>
      </c>
      <c r="K2055">
        <v>28.8</v>
      </c>
      <c r="L2055">
        <v>26.8</v>
      </c>
      <c r="N2055">
        <v>31.05</v>
      </c>
      <c r="O2055">
        <v>27.1</v>
      </c>
    </row>
    <row r="2056" spans="1:15">
      <c r="A2056" s="78">
        <v>0.59596064814820904</v>
      </c>
      <c r="B2056">
        <v>16660</v>
      </c>
      <c r="C2056">
        <v>38.75</v>
      </c>
      <c r="D2056">
        <v>27.62</v>
      </c>
      <c r="E2056">
        <v>34.17</v>
      </c>
      <c r="F2056">
        <v>41.95</v>
      </c>
      <c r="G2056">
        <v>399.4</v>
      </c>
      <c r="H2056">
        <v>36.1</v>
      </c>
      <c r="I2056">
        <v>35.08</v>
      </c>
      <c r="J2056">
        <v>109</v>
      </c>
      <c r="K2056">
        <v>28.8</v>
      </c>
      <c r="L2056">
        <v>26.8</v>
      </c>
      <c r="N2056">
        <v>31.05</v>
      </c>
      <c r="O2056">
        <v>27</v>
      </c>
    </row>
    <row r="2057" spans="1:15">
      <c r="A2057" s="78">
        <v>0.59607638888894998</v>
      </c>
      <c r="B2057">
        <v>16670</v>
      </c>
      <c r="C2057">
        <v>38.71</v>
      </c>
      <c r="D2057">
        <v>27.56</v>
      </c>
      <c r="E2057">
        <v>34.21</v>
      </c>
      <c r="F2057">
        <v>41.99</v>
      </c>
      <c r="G2057">
        <v>398</v>
      </c>
      <c r="H2057">
        <v>36.11</v>
      </c>
      <c r="I2057">
        <v>35.11</v>
      </c>
      <c r="J2057">
        <v>109.85</v>
      </c>
      <c r="K2057">
        <v>28.9</v>
      </c>
      <c r="L2057">
        <v>26.8</v>
      </c>
      <c r="N2057">
        <v>31.35</v>
      </c>
      <c r="O2057">
        <v>27</v>
      </c>
    </row>
    <row r="2058" spans="1:15">
      <c r="A2058" s="78">
        <v>0.59619212962969104</v>
      </c>
      <c r="B2058">
        <v>16680</v>
      </c>
      <c r="C2058">
        <v>38.72</v>
      </c>
      <c r="D2058">
        <v>27.6</v>
      </c>
      <c r="E2058">
        <v>34.21</v>
      </c>
      <c r="F2058">
        <v>41.95</v>
      </c>
      <c r="G2058">
        <v>400</v>
      </c>
      <c r="H2058">
        <v>36.119999999999997</v>
      </c>
      <c r="I2058">
        <v>35.1</v>
      </c>
      <c r="J2058">
        <v>110.45</v>
      </c>
      <c r="K2058">
        <v>28.75</v>
      </c>
      <c r="L2058">
        <v>26.8</v>
      </c>
      <c r="N2058">
        <v>31.1</v>
      </c>
      <c r="O2058">
        <v>26.95</v>
      </c>
    </row>
    <row r="2059" spans="1:15">
      <c r="A2059" s="78">
        <v>0.59630787037043098</v>
      </c>
      <c r="B2059">
        <v>16690</v>
      </c>
      <c r="C2059">
        <v>38.79</v>
      </c>
      <c r="D2059">
        <v>27.62</v>
      </c>
      <c r="E2059">
        <v>34.22</v>
      </c>
      <c r="F2059">
        <v>41.98</v>
      </c>
      <c r="G2059">
        <v>398.6</v>
      </c>
      <c r="H2059">
        <v>36.090000000000003</v>
      </c>
      <c r="I2059">
        <v>35.1</v>
      </c>
      <c r="J2059">
        <v>110.35</v>
      </c>
      <c r="K2059">
        <v>28.8</v>
      </c>
      <c r="L2059">
        <v>26.8</v>
      </c>
      <c r="N2059">
        <v>31.2</v>
      </c>
      <c r="O2059">
        <v>27.15</v>
      </c>
    </row>
    <row r="2060" spans="1:15">
      <c r="A2060" s="78">
        <v>0.59642361111117204</v>
      </c>
      <c r="B2060">
        <v>16700</v>
      </c>
      <c r="C2060">
        <v>38.619999999999997</v>
      </c>
      <c r="D2060">
        <v>27.65</v>
      </c>
      <c r="E2060">
        <v>34.22</v>
      </c>
      <c r="F2060">
        <v>42.01</v>
      </c>
      <c r="G2060">
        <v>397.5</v>
      </c>
      <c r="H2060">
        <v>36.090000000000003</v>
      </c>
      <c r="I2060">
        <v>35.07</v>
      </c>
      <c r="J2060">
        <v>110.8</v>
      </c>
      <c r="K2060">
        <v>28.8</v>
      </c>
      <c r="L2060">
        <v>26.8</v>
      </c>
      <c r="N2060">
        <v>31.15</v>
      </c>
      <c r="O2060">
        <v>27.15</v>
      </c>
    </row>
    <row r="2061" spans="1:15">
      <c r="A2061" s="78">
        <v>0.59653935185191298</v>
      </c>
      <c r="B2061">
        <v>16710</v>
      </c>
      <c r="C2061">
        <v>38.83</v>
      </c>
      <c r="D2061">
        <v>27.55</v>
      </c>
      <c r="E2061">
        <v>34.229999999999997</v>
      </c>
      <c r="F2061">
        <v>42.06</v>
      </c>
      <c r="G2061">
        <v>396.6</v>
      </c>
      <c r="H2061">
        <v>36.07</v>
      </c>
      <c r="I2061">
        <v>35.07</v>
      </c>
      <c r="J2061">
        <v>109.15</v>
      </c>
      <c r="K2061">
        <v>28.6</v>
      </c>
      <c r="L2061">
        <v>26.8</v>
      </c>
      <c r="N2061">
        <v>31.2</v>
      </c>
      <c r="O2061">
        <v>27.15</v>
      </c>
    </row>
    <row r="2062" spans="1:15">
      <c r="A2062" s="78">
        <v>0.59665509259265403</v>
      </c>
      <c r="B2062">
        <v>16720</v>
      </c>
      <c r="C2062">
        <v>38.74</v>
      </c>
      <c r="D2062">
        <v>27.65</v>
      </c>
      <c r="E2062">
        <v>34.229999999999997</v>
      </c>
      <c r="F2062">
        <v>42.08</v>
      </c>
      <c r="G2062">
        <v>397.5</v>
      </c>
      <c r="H2062">
        <v>36.17</v>
      </c>
      <c r="I2062">
        <v>35.08</v>
      </c>
      <c r="J2062">
        <v>110.05</v>
      </c>
      <c r="K2062">
        <v>28.2</v>
      </c>
      <c r="L2062">
        <v>26.8</v>
      </c>
      <c r="N2062">
        <v>30.85</v>
      </c>
      <c r="O2062">
        <v>26.8</v>
      </c>
    </row>
    <row r="2063" spans="1:15">
      <c r="A2063" s="78">
        <v>0.59677083333339398</v>
      </c>
      <c r="B2063">
        <v>16730</v>
      </c>
      <c r="C2063">
        <v>38.61</v>
      </c>
      <c r="D2063">
        <v>27.63</v>
      </c>
      <c r="E2063">
        <v>34.21</v>
      </c>
      <c r="F2063">
        <v>42.04</v>
      </c>
      <c r="G2063">
        <v>397.3</v>
      </c>
      <c r="H2063">
        <v>36.14</v>
      </c>
      <c r="I2063">
        <v>35.049999999999997</v>
      </c>
      <c r="J2063">
        <v>108.65</v>
      </c>
      <c r="K2063">
        <v>28.25</v>
      </c>
      <c r="L2063">
        <v>26.8</v>
      </c>
      <c r="N2063">
        <v>31.05</v>
      </c>
      <c r="O2063">
        <v>26.6</v>
      </c>
    </row>
    <row r="2064" spans="1:15">
      <c r="A2064" s="78">
        <v>0.59688657407413503</v>
      </c>
      <c r="B2064">
        <v>16740</v>
      </c>
      <c r="C2064">
        <v>38.75</v>
      </c>
      <c r="D2064">
        <v>27.41</v>
      </c>
      <c r="E2064">
        <v>34.229999999999997</v>
      </c>
      <c r="F2064">
        <v>41.99</v>
      </c>
      <c r="G2064">
        <v>399.5</v>
      </c>
      <c r="H2064">
        <v>36.11</v>
      </c>
      <c r="I2064">
        <v>35.06</v>
      </c>
      <c r="J2064">
        <v>109.45</v>
      </c>
      <c r="K2064">
        <v>28.2</v>
      </c>
      <c r="L2064">
        <v>26.8</v>
      </c>
      <c r="N2064">
        <v>31.1</v>
      </c>
      <c r="O2064">
        <v>26.55</v>
      </c>
    </row>
    <row r="2065" spans="1:15">
      <c r="A2065" s="78">
        <v>0.59700231481487598</v>
      </c>
      <c r="B2065">
        <v>16750</v>
      </c>
      <c r="C2065">
        <v>38.74</v>
      </c>
      <c r="D2065">
        <v>27.2</v>
      </c>
      <c r="E2065">
        <v>34.22</v>
      </c>
      <c r="F2065">
        <v>42</v>
      </c>
      <c r="G2065">
        <v>398.9</v>
      </c>
      <c r="H2065">
        <v>36.11</v>
      </c>
      <c r="I2065">
        <v>35.06</v>
      </c>
      <c r="J2065">
        <v>110.1</v>
      </c>
      <c r="K2065">
        <v>28.15</v>
      </c>
      <c r="L2065">
        <v>26.8</v>
      </c>
      <c r="N2065">
        <v>30.9</v>
      </c>
      <c r="O2065">
        <v>26.4</v>
      </c>
    </row>
    <row r="2066" spans="1:15">
      <c r="A2066" s="78">
        <v>0.59711805555561703</v>
      </c>
      <c r="B2066">
        <v>16760</v>
      </c>
      <c r="C2066">
        <v>38.659999999999997</v>
      </c>
      <c r="D2066">
        <v>27.2</v>
      </c>
      <c r="E2066">
        <v>34.21</v>
      </c>
      <c r="F2066">
        <v>41.99</v>
      </c>
      <c r="G2066">
        <v>396.9</v>
      </c>
      <c r="H2066">
        <v>36.17</v>
      </c>
      <c r="I2066">
        <v>35.07</v>
      </c>
      <c r="J2066">
        <v>109.6</v>
      </c>
      <c r="K2066">
        <v>28.15</v>
      </c>
      <c r="L2066">
        <v>26.8</v>
      </c>
      <c r="N2066">
        <v>30.95</v>
      </c>
      <c r="O2066">
        <v>26.4</v>
      </c>
    </row>
    <row r="2067" spans="1:15">
      <c r="A2067" s="78">
        <v>0.59723379629635798</v>
      </c>
      <c r="B2067">
        <v>16770</v>
      </c>
      <c r="C2067">
        <v>38.799999999999997</v>
      </c>
      <c r="D2067">
        <v>27.19</v>
      </c>
      <c r="E2067">
        <v>34.21</v>
      </c>
      <c r="F2067">
        <v>42.1</v>
      </c>
      <c r="G2067">
        <v>398.5</v>
      </c>
      <c r="H2067">
        <v>36.14</v>
      </c>
      <c r="I2067">
        <v>35.08</v>
      </c>
      <c r="J2067">
        <v>109.2</v>
      </c>
      <c r="K2067">
        <v>28.2</v>
      </c>
      <c r="L2067">
        <v>26.75</v>
      </c>
      <c r="N2067">
        <v>31.1</v>
      </c>
      <c r="O2067">
        <v>26.4</v>
      </c>
    </row>
    <row r="2068" spans="1:15">
      <c r="A2068" s="78">
        <v>0.59734953703709803</v>
      </c>
      <c r="B2068">
        <v>16780</v>
      </c>
      <c r="C2068">
        <v>38.58</v>
      </c>
      <c r="D2068">
        <v>27.18</v>
      </c>
      <c r="E2068">
        <v>34.200000000000003</v>
      </c>
      <c r="F2068">
        <v>42</v>
      </c>
      <c r="G2068">
        <v>399.5</v>
      </c>
      <c r="H2068">
        <v>36.15</v>
      </c>
      <c r="I2068">
        <v>35.08</v>
      </c>
      <c r="J2068">
        <v>108.95</v>
      </c>
      <c r="K2068">
        <v>28.2</v>
      </c>
      <c r="L2068">
        <v>26.75</v>
      </c>
      <c r="N2068">
        <v>31.15</v>
      </c>
      <c r="O2068">
        <v>26.3</v>
      </c>
    </row>
    <row r="2069" spans="1:15">
      <c r="A2069" s="78">
        <v>0.59746527777783898</v>
      </c>
      <c r="B2069">
        <v>16790</v>
      </c>
      <c r="C2069">
        <v>38.61</v>
      </c>
      <c r="D2069">
        <v>27.11</v>
      </c>
      <c r="E2069">
        <v>34.21</v>
      </c>
      <c r="F2069">
        <v>42.09</v>
      </c>
      <c r="G2069">
        <v>398.2</v>
      </c>
      <c r="H2069">
        <v>36.11</v>
      </c>
      <c r="I2069">
        <v>35.07</v>
      </c>
      <c r="J2069">
        <v>110.2</v>
      </c>
      <c r="K2069">
        <v>28.2</v>
      </c>
      <c r="L2069">
        <v>26.7</v>
      </c>
      <c r="N2069">
        <v>31.15</v>
      </c>
      <c r="O2069">
        <v>26.15</v>
      </c>
    </row>
    <row r="2070" spans="1:15">
      <c r="A2070" s="78">
        <v>0.59758101851858003</v>
      </c>
      <c r="B2070">
        <v>16800</v>
      </c>
      <c r="C2070">
        <v>38.619999999999997</v>
      </c>
      <c r="D2070">
        <v>27.1</v>
      </c>
      <c r="E2070">
        <v>34.21</v>
      </c>
      <c r="F2070">
        <v>42.03</v>
      </c>
      <c r="G2070">
        <v>396.9</v>
      </c>
      <c r="H2070">
        <v>36.15</v>
      </c>
      <c r="I2070">
        <v>35.06</v>
      </c>
      <c r="J2070">
        <v>108.5</v>
      </c>
      <c r="K2070">
        <v>28.05</v>
      </c>
      <c r="L2070">
        <v>26.7</v>
      </c>
      <c r="N2070">
        <v>31</v>
      </c>
      <c r="O2070">
        <v>26.2</v>
      </c>
    </row>
    <row r="2071" spans="1:15">
      <c r="A2071" s="78">
        <v>0.59769675925932098</v>
      </c>
      <c r="B2071">
        <v>16810</v>
      </c>
      <c r="C2071">
        <v>37.340000000000003</v>
      </c>
      <c r="D2071">
        <v>27.01</v>
      </c>
      <c r="E2071">
        <v>34.159999999999997</v>
      </c>
      <c r="F2071">
        <v>41.92</v>
      </c>
      <c r="G2071">
        <v>397.6</v>
      </c>
      <c r="H2071">
        <v>36.1</v>
      </c>
      <c r="I2071">
        <v>35.04</v>
      </c>
      <c r="J2071">
        <v>106.85</v>
      </c>
      <c r="K2071">
        <v>27.85</v>
      </c>
      <c r="L2071">
        <v>26.7</v>
      </c>
      <c r="N2071">
        <v>30.9</v>
      </c>
      <c r="O2071">
        <v>26.35</v>
      </c>
    </row>
    <row r="2072" spans="1:15">
      <c r="A2072" s="78">
        <v>0.59781250000006103</v>
      </c>
      <c r="B2072">
        <v>16820</v>
      </c>
      <c r="C2072">
        <v>36.94</v>
      </c>
      <c r="D2072">
        <v>27.13</v>
      </c>
      <c r="E2072">
        <v>34.19</v>
      </c>
      <c r="F2072">
        <v>41.89</v>
      </c>
      <c r="G2072">
        <v>398.9</v>
      </c>
      <c r="H2072">
        <v>36.19</v>
      </c>
      <c r="I2072">
        <v>35.03</v>
      </c>
      <c r="J2072">
        <v>106.2</v>
      </c>
      <c r="K2072">
        <v>27.8</v>
      </c>
      <c r="L2072">
        <v>26.75</v>
      </c>
      <c r="N2072">
        <v>31.15</v>
      </c>
      <c r="O2072">
        <v>26.25</v>
      </c>
    </row>
    <row r="2073" spans="1:15">
      <c r="A2073" s="78">
        <v>0.59792824074080198</v>
      </c>
      <c r="B2073">
        <v>16830</v>
      </c>
      <c r="C2073">
        <v>37.270000000000003</v>
      </c>
      <c r="D2073">
        <v>27.13</v>
      </c>
      <c r="E2073">
        <v>34.19</v>
      </c>
      <c r="F2073">
        <v>41.95</v>
      </c>
      <c r="G2073">
        <v>398.4</v>
      </c>
      <c r="H2073">
        <v>36.130000000000003</v>
      </c>
      <c r="I2073">
        <v>35.04</v>
      </c>
      <c r="J2073">
        <v>106.1</v>
      </c>
      <c r="K2073">
        <v>27.65</v>
      </c>
      <c r="L2073">
        <v>26.75</v>
      </c>
      <c r="N2073">
        <v>30.95</v>
      </c>
      <c r="O2073">
        <v>26.3</v>
      </c>
    </row>
    <row r="2074" spans="1:15">
      <c r="A2074" s="78">
        <v>0.59804398148154303</v>
      </c>
      <c r="B2074">
        <v>16840</v>
      </c>
      <c r="C2074">
        <v>37.549999999999997</v>
      </c>
      <c r="D2074">
        <v>27.07</v>
      </c>
      <c r="E2074">
        <v>34.200000000000003</v>
      </c>
      <c r="F2074">
        <v>41.98</v>
      </c>
      <c r="G2074">
        <v>398.3</v>
      </c>
      <c r="H2074">
        <v>36.119999999999997</v>
      </c>
      <c r="I2074">
        <v>35.06</v>
      </c>
      <c r="J2074">
        <v>106.75</v>
      </c>
      <c r="K2074">
        <v>27.6</v>
      </c>
      <c r="L2074">
        <v>26.7</v>
      </c>
      <c r="N2074">
        <v>31.05</v>
      </c>
      <c r="O2074">
        <v>26.35</v>
      </c>
    </row>
    <row r="2075" spans="1:15">
      <c r="A2075" s="78">
        <v>0.59815972222228397</v>
      </c>
      <c r="B2075">
        <v>16850</v>
      </c>
      <c r="C2075">
        <v>37.71</v>
      </c>
      <c r="D2075">
        <v>27.1</v>
      </c>
      <c r="E2075">
        <v>34.200000000000003</v>
      </c>
      <c r="F2075">
        <v>42</v>
      </c>
      <c r="G2075">
        <v>397.2</v>
      </c>
      <c r="H2075">
        <v>36.1</v>
      </c>
      <c r="I2075">
        <v>35.04</v>
      </c>
      <c r="J2075">
        <v>106</v>
      </c>
      <c r="K2075">
        <v>27.8</v>
      </c>
      <c r="L2075">
        <v>26.7</v>
      </c>
      <c r="N2075">
        <v>31.3</v>
      </c>
      <c r="O2075">
        <v>26.5</v>
      </c>
    </row>
    <row r="2076" spans="1:15">
      <c r="A2076" s="78">
        <v>0.59827546296302503</v>
      </c>
      <c r="B2076">
        <v>16860</v>
      </c>
      <c r="C2076">
        <v>37.81</v>
      </c>
      <c r="D2076">
        <v>27.05</v>
      </c>
      <c r="E2076">
        <v>34.200000000000003</v>
      </c>
      <c r="F2076">
        <v>41.9</v>
      </c>
      <c r="G2076">
        <v>398.4</v>
      </c>
      <c r="H2076">
        <v>36.090000000000003</v>
      </c>
      <c r="I2076">
        <v>35.01</v>
      </c>
      <c r="J2076">
        <v>104.95</v>
      </c>
      <c r="K2076">
        <v>28.1</v>
      </c>
      <c r="L2076">
        <v>26.7</v>
      </c>
      <c r="N2076">
        <v>30.75</v>
      </c>
      <c r="O2076">
        <v>26.65</v>
      </c>
    </row>
    <row r="2077" spans="1:15">
      <c r="A2077" s="78">
        <v>0.59839120370376497</v>
      </c>
      <c r="B2077">
        <v>16870</v>
      </c>
      <c r="C2077">
        <v>37.92</v>
      </c>
      <c r="D2077">
        <v>27.34</v>
      </c>
      <c r="E2077">
        <v>34.22</v>
      </c>
      <c r="F2077">
        <v>41.83</v>
      </c>
      <c r="G2077">
        <v>398.9</v>
      </c>
      <c r="H2077">
        <v>36.19</v>
      </c>
      <c r="I2077">
        <v>34.97</v>
      </c>
      <c r="J2077">
        <v>105.2</v>
      </c>
      <c r="K2077">
        <v>28.15</v>
      </c>
      <c r="L2077">
        <v>26.75</v>
      </c>
      <c r="N2077">
        <v>31.15</v>
      </c>
      <c r="O2077">
        <v>26.7</v>
      </c>
    </row>
    <row r="2078" spans="1:15">
      <c r="A2078" s="78">
        <v>0.59850694444450603</v>
      </c>
      <c r="B2078">
        <v>16880</v>
      </c>
      <c r="C2078">
        <v>37.97</v>
      </c>
      <c r="D2078">
        <v>27.45</v>
      </c>
      <c r="E2078">
        <v>34.22</v>
      </c>
      <c r="F2078">
        <v>41.72</v>
      </c>
      <c r="G2078">
        <v>397.9</v>
      </c>
      <c r="H2078">
        <v>36.1</v>
      </c>
      <c r="I2078">
        <v>34.96</v>
      </c>
      <c r="J2078">
        <v>105.05</v>
      </c>
      <c r="K2078">
        <v>27.9</v>
      </c>
      <c r="L2078">
        <v>26.75</v>
      </c>
      <c r="N2078">
        <v>31.15</v>
      </c>
      <c r="O2078">
        <v>26.75</v>
      </c>
    </row>
    <row r="2079" spans="1:15">
      <c r="A2079" s="78">
        <v>0.59862268518524697</v>
      </c>
      <c r="B2079">
        <v>16890</v>
      </c>
      <c r="C2079">
        <v>38.04</v>
      </c>
      <c r="D2079">
        <v>27.62</v>
      </c>
      <c r="E2079">
        <v>34.22</v>
      </c>
      <c r="F2079">
        <v>41.83</v>
      </c>
      <c r="G2079">
        <v>399.1</v>
      </c>
      <c r="H2079">
        <v>36.15</v>
      </c>
      <c r="I2079">
        <v>34.97</v>
      </c>
      <c r="J2079">
        <v>105.6</v>
      </c>
      <c r="K2079">
        <v>27.8</v>
      </c>
      <c r="L2079">
        <v>26.75</v>
      </c>
      <c r="N2079">
        <v>31.25</v>
      </c>
      <c r="O2079">
        <v>27.05</v>
      </c>
    </row>
    <row r="2080" spans="1:15">
      <c r="A2080" s="78">
        <v>0.59873842592598803</v>
      </c>
      <c r="B2080">
        <v>16900</v>
      </c>
      <c r="C2080">
        <v>38.06</v>
      </c>
      <c r="D2080">
        <v>27.71</v>
      </c>
      <c r="E2080">
        <v>34.21</v>
      </c>
      <c r="F2080">
        <v>41.82</v>
      </c>
      <c r="G2080">
        <v>399.7</v>
      </c>
      <c r="H2080">
        <v>36.200000000000003</v>
      </c>
      <c r="I2080">
        <v>34.99</v>
      </c>
      <c r="J2080">
        <v>104.4</v>
      </c>
      <c r="K2080">
        <v>27.75</v>
      </c>
      <c r="L2080">
        <v>26.75</v>
      </c>
      <c r="N2080">
        <v>30.85</v>
      </c>
      <c r="O2080">
        <v>27.15</v>
      </c>
    </row>
    <row r="2081" spans="1:15">
      <c r="A2081" s="78">
        <v>0.59885416666672797</v>
      </c>
      <c r="B2081">
        <v>16910</v>
      </c>
      <c r="C2081">
        <v>38.08</v>
      </c>
      <c r="D2081">
        <v>27.73</v>
      </c>
      <c r="E2081">
        <v>34.200000000000003</v>
      </c>
      <c r="F2081">
        <v>41.77</v>
      </c>
      <c r="G2081">
        <v>398.6</v>
      </c>
      <c r="H2081">
        <v>36.21</v>
      </c>
      <c r="I2081">
        <v>34.979999999999997</v>
      </c>
      <c r="J2081">
        <v>106</v>
      </c>
      <c r="K2081">
        <v>27.7</v>
      </c>
      <c r="L2081">
        <v>26.75</v>
      </c>
      <c r="N2081">
        <v>31.1</v>
      </c>
      <c r="O2081">
        <v>27.1</v>
      </c>
    </row>
    <row r="2082" spans="1:15">
      <c r="A2082" s="78">
        <v>0.59896990740746903</v>
      </c>
      <c r="B2082">
        <v>16920</v>
      </c>
      <c r="C2082">
        <v>38.08</v>
      </c>
      <c r="D2082">
        <v>27.73</v>
      </c>
      <c r="E2082">
        <v>34.19</v>
      </c>
      <c r="F2082">
        <v>41.66</v>
      </c>
      <c r="G2082">
        <v>398.7</v>
      </c>
      <c r="H2082">
        <v>36.229999999999997</v>
      </c>
      <c r="I2082">
        <v>34.96</v>
      </c>
      <c r="J2082">
        <v>104.5</v>
      </c>
      <c r="K2082">
        <v>27.6</v>
      </c>
      <c r="L2082">
        <v>26.75</v>
      </c>
      <c r="N2082">
        <v>31.1</v>
      </c>
      <c r="O2082">
        <v>26.85</v>
      </c>
    </row>
    <row r="2083" spans="1:15">
      <c r="A2083" s="78">
        <v>0.59908564814820997</v>
      </c>
      <c r="B2083">
        <v>16930</v>
      </c>
      <c r="C2083">
        <v>38.08</v>
      </c>
      <c r="D2083">
        <v>27.57</v>
      </c>
      <c r="E2083">
        <v>34.200000000000003</v>
      </c>
      <c r="F2083">
        <v>41.69</v>
      </c>
      <c r="G2083">
        <v>399.5</v>
      </c>
      <c r="H2083">
        <v>36.19</v>
      </c>
      <c r="I2083">
        <v>34.96</v>
      </c>
      <c r="J2083">
        <v>104.8</v>
      </c>
      <c r="K2083">
        <v>27.6</v>
      </c>
      <c r="L2083">
        <v>26.7</v>
      </c>
      <c r="N2083">
        <v>30.75</v>
      </c>
      <c r="O2083">
        <v>26.9</v>
      </c>
    </row>
    <row r="2084" spans="1:15">
      <c r="A2084" s="78">
        <v>0.59920138888895103</v>
      </c>
      <c r="B2084">
        <v>16940</v>
      </c>
      <c r="C2084">
        <v>38.08</v>
      </c>
      <c r="D2084">
        <v>27.66</v>
      </c>
      <c r="E2084">
        <v>34.200000000000003</v>
      </c>
      <c r="F2084">
        <v>41.82</v>
      </c>
      <c r="G2084">
        <v>399.1</v>
      </c>
      <c r="H2084">
        <v>36.15</v>
      </c>
      <c r="I2084">
        <v>34.97</v>
      </c>
      <c r="J2084">
        <v>106.35</v>
      </c>
      <c r="K2084">
        <v>27.95</v>
      </c>
      <c r="L2084">
        <v>26.7</v>
      </c>
      <c r="N2084">
        <v>30.95</v>
      </c>
      <c r="O2084">
        <v>26.9</v>
      </c>
    </row>
    <row r="2085" spans="1:15">
      <c r="A2085" s="78">
        <v>0.59931712962969197</v>
      </c>
      <c r="B2085">
        <v>16950</v>
      </c>
      <c r="C2085">
        <v>38.07</v>
      </c>
      <c r="D2085">
        <v>27.61</v>
      </c>
      <c r="E2085">
        <v>34.22</v>
      </c>
      <c r="F2085">
        <v>41.79</v>
      </c>
      <c r="G2085">
        <v>398.3</v>
      </c>
      <c r="H2085">
        <v>36.159999999999997</v>
      </c>
      <c r="I2085">
        <v>34.97</v>
      </c>
      <c r="J2085">
        <v>105.85</v>
      </c>
      <c r="K2085">
        <v>28.1</v>
      </c>
      <c r="L2085">
        <v>26.75</v>
      </c>
      <c r="N2085">
        <v>31.05</v>
      </c>
      <c r="O2085">
        <v>27</v>
      </c>
    </row>
    <row r="2086" spans="1:15">
      <c r="A2086" s="78">
        <v>0.59943287037043202</v>
      </c>
      <c r="B2086">
        <v>16960</v>
      </c>
      <c r="C2086">
        <v>37.869999999999997</v>
      </c>
      <c r="D2086">
        <v>27.75</v>
      </c>
      <c r="E2086">
        <v>34.200000000000003</v>
      </c>
      <c r="F2086">
        <v>41.91</v>
      </c>
      <c r="G2086">
        <v>398.9</v>
      </c>
      <c r="H2086">
        <v>36.19</v>
      </c>
      <c r="I2086">
        <v>34.97</v>
      </c>
      <c r="J2086">
        <v>104.6</v>
      </c>
      <c r="K2086">
        <v>28.25</v>
      </c>
      <c r="L2086">
        <v>26.75</v>
      </c>
      <c r="N2086">
        <v>31.05</v>
      </c>
      <c r="O2086">
        <v>27.1</v>
      </c>
    </row>
    <row r="2087" spans="1:15">
      <c r="A2087" s="78">
        <v>0.59954861111117297</v>
      </c>
      <c r="B2087">
        <v>16970</v>
      </c>
      <c r="C2087">
        <v>37.94</v>
      </c>
      <c r="D2087">
        <v>27.84</v>
      </c>
      <c r="E2087">
        <v>34.21</v>
      </c>
      <c r="F2087">
        <v>41.89</v>
      </c>
      <c r="G2087">
        <v>399.6</v>
      </c>
      <c r="H2087">
        <v>36.159999999999997</v>
      </c>
      <c r="I2087">
        <v>34.97</v>
      </c>
      <c r="J2087">
        <v>106.2</v>
      </c>
      <c r="K2087">
        <v>28.25</v>
      </c>
      <c r="L2087">
        <v>26.75</v>
      </c>
      <c r="N2087">
        <v>31.05</v>
      </c>
      <c r="O2087">
        <v>26.95</v>
      </c>
    </row>
    <row r="2088" spans="1:15">
      <c r="A2088" s="78">
        <v>0.59966435185191402</v>
      </c>
      <c r="B2088">
        <v>16980</v>
      </c>
      <c r="C2088">
        <v>37.92</v>
      </c>
      <c r="D2088">
        <v>27.57</v>
      </c>
      <c r="E2088">
        <v>34.22</v>
      </c>
      <c r="F2088">
        <v>41.9</v>
      </c>
      <c r="G2088">
        <v>398.9</v>
      </c>
      <c r="H2088">
        <v>36.130000000000003</v>
      </c>
      <c r="I2088">
        <v>34.97</v>
      </c>
      <c r="J2088">
        <v>106.65</v>
      </c>
      <c r="K2088">
        <v>28.15</v>
      </c>
      <c r="L2088">
        <v>26.75</v>
      </c>
      <c r="N2088">
        <v>31.25</v>
      </c>
      <c r="O2088">
        <v>27.1</v>
      </c>
    </row>
    <row r="2089" spans="1:15">
      <c r="A2089" s="78">
        <v>0.59978009259265497</v>
      </c>
      <c r="B2089">
        <v>16990</v>
      </c>
      <c r="C2089">
        <v>37.99</v>
      </c>
      <c r="D2089">
        <v>27.38</v>
      </c>
      <c r="E2089">
        <v>34.229999999999997</v>
      </c>
      <c r="F2089">
        <v>41.87</v>
      </c>
      <c r="G2089">
        <v>399.2</v>
      </c>
      <c r="H2089">
        <v>36.1</v>
      </c>
      <c r="I2089">
        <v>34.96</v>
      </c>
      <c r="J2089">
        <v>107.2</v>
      </c>
      <c r="K2089">
        <v>28.3</v>
      </c>
      <c r="L2089">
        <v>26.75</v>
      </c>
      <c r="N2089">
        <v>31.3</v>
      </c>
      <c r="O2089">
        <v>27.2</v>
      </c>
    </row>
    <row r="2090" spans="1:15">
      <c r="A2090" s="78">
        <v>0.59989583333339502</v>
      </c>
      <c r="B2090">
        <v>17000</v>
      </c>
      <c r="C2090">
        <v>37.979999999999997</v>
      </c>
      <c r="D2090">
        <v>27.39</v>
      </c>
      <c r="E2090">
        <v>34.22</v>
      </c>
      <c r="F2090">
        <v>41.78</v>
      </c>
      <c r="G2090">
        <v>398.4</v>
      </c>
      <c r="H2090">
        <v>36.11</v>
      </c>
      <c r="I2090">
        <v>34.94</v>
      </c>
      <c r="J2090">
        <v>107.55</v>
      </c>
      <c r="K2090">
        <v>28.4</v>
      </c>
      <c r="L2090">
        <v>26.75</v>
      </c>
      <c r="N2090">
        <v>30.9</v>
      </c>
      <c r="O2090">
        <v>27.1</v>
      </c>
    </row>
    <row r="2091" spans="1:15">
      <c r="A2091" s="78">
        <v>0.60001157407413597</v>
      </c>
      <c r="B2091">
        <v>17010</v>
      </c>
      <c r="C2091">
        <v>38.020000000000003</v>
      </c>
      <c r="D2091">
        <v>27.42</v>
      </c>
      <c r="E2091">
        <v>34.229999999999997</v>
      </c>
      <c r="F2091">
        <v>41.84</v>
      </c>
      <c r="G2091">
        <v>397.9</v>
      </c>
      <c r="H2091">
        <v>36.119999999999997</v>
      </c>
      <c r="I2091">
        <v>34.94</v>
      </c>
      <c r="J2091">
        <v>107.9</v>
      </c>
      <c r="K2091">
        <v>28.4</v>
      </c>
      <c r="L2091">
        <v>26.75</v>
      </c>
      <c r="N2091">
        <v>31.15</v>
      </c>
      <c r="O2091">
        <v>27.1</v>
      </c>
    </row>
    <row r="2092" spans="1:15">
      <c r="A2092" s="78">
        <v>0.60012731481487702</v>
      </c>
      <c r="B2092">
        <v>17020</v>
      </c>
      <c r="C2092">
        <v>38.130000000000003</v>
      </c>
      <c r="D2092">
        <v>27.37</v>
      </c>
      <c r="E2092">
        <v>34.229999999999997</v>
      </c>
      <c r="F2092">
        <v>41.8</v>
      </c>
      <c r="G2092">
        <v>398</v>
      </c>
      <c r="H2092">
        <v>36.1</v>
      </c>
      <c r="I2092">
        <v>34.950000000000003</v>
      </c>
      <c r="J2092">
        <v>107.6</v>
      </c>
      <c r="K2092">
        <v>28.4</v>
      </c>
      <c r="L2092">
        <v>26.8</v>
      </c>
      <c r="N2092">
        <v>30.8</v>
      </c>
      <c r="O2092">
        <v>27.25</v>
      </c>
    </row>
    <row r="2093" spans="1:15">
      <c r="A2093" s="78">
        <v>0.60024305555561797</v>
      </c>
      <c r="B2093">
        <v>17030</v>
      </c>
      <c r="C2093">
        <v>38.14</v>
      </c>
      <c r="D2093">
        <v>27.43</v>
      </c>
      <c r="E2093">
        <v>34.22</v>
      </c>
      <c r="F2093">
        <v>41.76</v>
      </c>
      <c r="G2093">
        <v>398</v>
      </c>
      <c r="H2093">
        <v>36.130000000000003</v>
      </c>
      <c r="I2093">
        <v>34.96</v>
      </c>
      <c r="J2093">
        <v>107.9</v>
      </c>
      <c r="K2093">
        <v>28.45</v>
      </c>
      <c r="L2093">
        <v>26.8</v>
      </c>
      <c r="N2093">
        <v>30.9</v>
      </c>
      <c r="O2093">
        <v>27.05</v>
      </c>
    </row>
    <row r="2094" spans="1:15">
      <c r="A2094" s="78">
        <v>0.60035879629635902</v>
      </c>
      <c r="B2094">
        <v>17040</v>
      </c>
      <c r="C2094">
        <v>38.200000000000003</v>
      </c>
      <c r="D2094">
        <v>27.39</v>
      </c>
      <c r="E2094">
        <v>34.24</v>
      </c>
      <c r="F2094">
        <v>41.82</v>
      </c>
      <c r="G2094">
        <v>398.9</v>
      </c>
      <c r="H2094">
        <v>36.1</v>
      </c>
      <c r="I2094">
        <v>34.99</v>
      </c>
      <c r="J2094">
        <v>108.65</v>
      </c>
      <c r="K2094">
        <v>28.5</v>
      </c>
      <c r="L2094">
        <v>26.75</v>
      </c>
      <c r="N2094">
        <v>30.65</v>
      </c>
      <c r="O2094">
        <v>27</v>
      </c>
    </row>
    <row r="2095" spans="1:15">
      <c r="A2095" s="78">
        <v>0.60047453703709897</v>
      </c>
      <c r="B2095">
        <v>17050</v>
      </c>
      <c r="C2095">
        <v>38.159999999999997</v>
      </c>
      <c r="D2095">
        <v>27.39</v>
      </c>
      <c r="E2095">
        <v>34.24</v>
      </c>
      <c r="F2095">
        <v>41.87</v>
      </c>
      <c r="G2095">
        <v>399.1</v>
      </c>
      <c r="H2095">
        <v>36.130000000000003</v>
      </c>
      <c r="I2095">
        <v>35</v>
      </c>
      <c r="J2095">
        <v>107.4</v>
      </c>
      <c r="K2095">
        <v>28.55</v>
      </c>
      <c r="L2095">
        <v>26.75</v>
      </c>
      <c r="N2095">
        <v>30.95</v>
      </c>
      <c r="O2095">
        <v>27.25</v>
      </c>
    </row>
    <row r="2096" spans="1:15">
      <c r="A2096" s="78">
        <v>0.60059027777784002</v>
      </c>
      <c r="B2096">
        <v>17060</v>
      </c>
      <c r="C2096">
        <v>38.22</v>
      </c>
      <c r="D2096">
        <v>27.34</v>
      </c>
      <c r="E2096">
        <v>34.25</v>
      </c>
      <c r="F2096">
        <v>41.87</v>
      </c>
      <c r="G2096">
        <v>399.1</v>
      </c>
      <c r="H2096">
        <v>36.1</v>
      </c>
      <c r="I2096">
        <v>34.979999999999997</v>
      </c>
      <c r="J2096">
        <v>108.15</v>
      </c>
      <c r="K2096">
        <v>28.6</v>
      </c>
      <c r="L2096">
        <v>26.8</v>
      </c>
      <c r="N2096">
        <v>30.95</v>
      </c>
      <c r="O2096">
        <v>27.2</v>
      </c>
    </row>
    <row r="2097" spans="1:15">
      <c r="A2097" s="78">
        <v>0.60070601851858096</v>
      </c>
      <c r="B2097">
        <v>17070</v>
      </c>
      <c r="C2097">
        <v>38.35</v>
      </c>
      <c r="D2097">
        <v>27.37</v>
      </c>
      <c r="E2097">
        <v>34.25</v>
      </c>
      <c r="F2097">
        <v>41.86</v>
      </c>
      <c r="G2097">
        <v>398.6</v>
      </c>
      <c r="H2097">
        <v>36.15</v>
      </c>
      <c r="I2097">
        <v>34.97</v>
      </c>
      <c r="J2097">
        <v>107.8</v>
      </c>
      <c r="K2097">
        <v>28.6</v>
      </c>
      <c r="L2097">
        <v>26.8</v>
      </c>
      <c r="N2097">
        <v>30.9</v>
      </c>
      <c r="O2097">
        <v>27.25</v>
      </c>
    </row>
    <row r="2098" spans="1:15">
      <c r="A2098" s="78">
        <v>0.60082175925932202</v>
      </c>
      <c r="B2098">
        <v>17080</v>
      </c>
      <c r="C2098">
        <v>38.26</v>
      </c>
      <c r="D2098">
        <v>27.31</v>
      </c>
      <c r="E2098">
        <v>34.25</v>
      </c>
      <c r="F2098">
        <v>41.92</v>
      </c>
      <c r="G2098">
        <v>398.5</v>
      </c>
      <c r="H2098">
        <v>36.159999999999997</v>
      </c>
      <c r="I2098">
        <v>34.97</v>
      </c>
      <c r="J2098">
        <v>107.9</v>
      </c>
      <c r="K2098">
        <v>28.55</v>
      </c>
      <c r="L2098">
        <v>26.8</v>
      </c>
      <c r="N2098">
        <v>31.05</v>
      </c>
      <c r="O2098">
        <v>27.05</v>
      </c>
    </row>
    <row r="2099" spans="1:15">
      <c r="A2099" s="78">
        <v>0.60093750000006196</v>
      </c>
      <c r="B2099">
        <v>17090</v>
      </c>
      <c r="C2099">
        <v>38.36</v>
      </c>
      <c r="D2099">
        <v>27.41</v>
      </c>
      <c r="E2099">
        <v>34.25</v>
      </c>
      <c r="F2099">
        <v>41.95</v>
      </c>
      <c r="G2099">
        <v>397.7</v>
      </c>
      <c r="H2099">
        <v>36.18</v>
      </c>
      <c r="I2099">
        <v>34.97</v>
      </c>
      <c r="J2099">
        <v>108.1</v>
      </c>
      <c r="K2099">
        <v>28.6</v>
      </c>
      <c r="L2099">
        <v>26.8</v>
      </c>
      <c r="N2099">
        <v>30.8</v>
      </c>
      <c r="O2099">
        <v>27.45</v>
      </c>
    </row>
    <row r="2100" spans="1:15">
      <c r="A2100" s="78">
        <v>0.60105324074080302</v>
      </c>
      <c r="B2100">
        <v>17100</v>
      </c>
      <c r="C2100">
        <v>38.53</v>
      </c>
      <c r="D2100">
        <v>27.45</v>
      </c>
      <c r="E2100">
        <v>34.270000000000003</v>
      </c>
      <c r="F2100">
        <v>41.91</v>
      </c>
      <c r="G2100">
        <v>398.7</v>
      </c>
      <c r="H2100">
        <v>36.14</v>
      </c>
      <c r="I2100">
        <v>34.979999999999997</v>
      </c>
      <c r="J2100">
        <v>108</v>
      </c>
      <c r="K2100">
        <v>28.65</v>
      </c>
      <c r="L2100">
        <v>26.8</v>
      </c>
      <c r="N2100">
        <v>30.95</v>
      </c>
      <c r="O2100">
        <v>27.2</v>
      </c>
    </row>
    <row r="2101" spans="1:15">
      <c r="A2101" s="78">
        <v>0.60116898148154396</v>
      </c>
      <c r="B2101">
        <v>17110</v>
      </c>
      <c r="C2101">
        <v>38.25</v>
      </c>
      <c r="D2101">
        <v>27.41</v>
      </c>
      <c r="E2101">
        <v>34.270000000000003</v>
      </c>
      <c r="F2101">
        <v>41.95</v>
      </c>
      <c r="G2101">
        <v>398.8</v>
      </c>
      <c r="H2101">
        <v>36.11</v>
      </c>
      <c r="I2101">
        <v>35</v>
      </c>
      <c r="J2101">
        <v>107.45</v>
      </c>
      <c r="K2101">
        <v>28.6</v>
      </c>
      <c r="L2101">
        <v>26.8</v>
      </c>
      <c r="N2101">
        <v>30.75</v>
      </c>
      <c r="O2101">
        <v>27.05</v>
      </c>
    </row>
    <row r="2102" spans="1:15">
      <c r="A2102" s="78">
        <v>0.60128472222228502</v>
      </c>
      <c r="B2102">
        <v>17120</v>
      </c>
      <c r="C2102">
        <v>38.47</v>
      </c>
      <c r="D2102">
        <v>27.35</v>
      </c>
      <c r="E2102">
        <v>34.270000000000003</v>
      </c>
      <c r="F2102">
        <v>41.9</v>
      </c>
      <c r="G2102">
        <v>400.5</v>
      </c>
      <c r="H2102">
        <v>36.119999999999997</v>
      </c>
      <c r="I2102">
        <v>35.020000000000003</v>
      </c>
      <c r="J2102">
        <v>108.25</v>
      </c>
      <c r="K2102">
        <v>28.65</v>
      </c>
      <c r="L2102">
        <v>26.8</v>
      </c>
      <c r="N2102">
        <v>31</v>
      </c>
      <c r="O2102">
        <v>26.85</v>
      </c>
    </row>
    <row r="2103" spans="1:15">
      <c r="A2103" s="78">
        <v>0.60140046296302596</v>
      </c>
      <c r="B2103">
        <v>17130</v>
      </c>
      <c r="C2103">
        <v>38.43</v>
      </c>
      <c r="D2103">
        <v>27.41</v>
      </c>
      <c r="E2103">
        <v>34.270000000000003</v>
      </c>
      <c r="F2103">
        <v>41.89</v>
      </c>
      <c r="G2103">
        <v>397.1</v>
      </c>
      <c r="H2103">
        <v>36.130000000000003</v>
      </c>
      <c r="I2103">
        <v>35.01</v>
      </c>
      <c r="J2103">
        <v>108.9</v>
      </c>
      <c r="K2103">
        <v>28.65</v>
      </c>
      <c r="L2103">
        <v>26.8</v>
      </c>
      <c r="N2103">
        <v>30.9</v>
      </c>
      <c r="O2103">
        <v>27.05</v>
      </c>
    </row>
    <row r="2104" spans="1:15">
      <c r="A2104" s="78">
        <v>0.60151620370376602</v>
      </c>
      <c r="B2104">
        <v>17140</v>
      </c>
      <c r="C2104">
        <v>38.549999999999997</v>
      </c>
      <c r="D2104">
        <v>27.42</v>
      </c>
      <c r="E2104">
        <v>34.29</v>
      </c>
      <c r="F2104">
        <v>41.96</v>
      </c>
      <c r="G2104">
        <v>398.7</v>
      </c>
      <c r="H2104">
        <v>36.130000000000003</v>
      </c>
      <c r="I2104">
        <v>35.020000000000003</v>
      </c>
      <c r="J2104">
        <v>107.85</v>
      </c>
      <c r="K2104">
        <v>28.65</v>
      </c>
      <c r="L2104">
        <v>26.8</v>
      </c>
      <c r="N2104">
        <v>31</v>
      </c>
      <c r="O2104">
        <v>27.2</v>
      </c>
    </row>
    <row r="2105" spans="1:15">
      <c r="A2105" s="78">
        <v>0.60163194444450696</v>
      </c>
      <c r="B2105">
        <v>17150</v>
      </c>
      <c r="C2105">
        <v>38.590000000000003</v>
      </c>
      <c r="D2105">
        <v>27.49</v>
      </c>
      <c r="E2105">
        <v>34.29</v>
      </c>
      <c r="F2105">
        <v>41.82</v>
      </c>
      <c r="G2105">
        <v>398.4</v>
      </c>
      <c r="H2105">
        <v>36.1</v>
      </c>
      <c r="I2105">
        <v>35</v>
      </c>
      <c r="J2105">
        <v>107.75</v>
      </c>
      <c r="K2105">
        <v>28.75</v>
      </c>
      <c r="L2105">
        <v>26.8</v>
      </c>
      <c r="N2105">
        <v>30.9</v>
      </c>
      <c r="O2105">
        <v>27.05</v>
      </c>
    </row>
    <row r="2106" spans="1:15">
      <c r="A2106" s="78">
        <v>0.60174768518524802</v>
      </c>
      <c r="B2106">
        <v>17160</v>
      </c>
      <c r="C2106">
        <v>38.58</v>
      </c>
      <c r="D2106">
        <v>27.41</v>
      </c>
      <c r="E2106">
        <v>34.299999999999997</v>
      </c>
      <c r="F2106">
        <v>41.92</v>
      </c>
      <c r="G2106">
        <v>398.4</v>
      </c>
      <c r="H2106">
        <v>36.07</v>
      </c>
      <c r="I2106">
        <v>35</v>
      </c>
      <c r="J2106">
        <v>107.45</v>
      </c>
      <c r="K2106">
        <v>28.85</v>
      </c>
      <c r="L2106">
        <v>26.8</v>
      </c>
      <c r="N2106">
        <v>30.9</v>
      </c>
      <c r="O2106">
        <v>27.35</v>
      </c>
    </row>
    <row r="2107" spans="1:15">
      <c r="A2107" s="78">
        <v>0.60186342592598896</v>
      </c>
      <c r="B2107">
        <v>17170</v>
      </c>
      <c r="C2107">
        <v>38.46</v>
      </c>
      <c r="D2107">
        <v>27.42</v>
      </c>
      <c r="E2107">
        <v>34.299999999999997</v>
      </c>
      <c r="F2107">
        <v>41.84</v>
      </c>
      <c r="G2107">
        <v>398.7</v>
      </c>
      <c r="H2107">
        <v>36.15</v>
      </c>
      <c r="I2107">
        <v>34.950000000000003</v>
      </c>
      <c r="J2107">
        <v>107.85</v>
      </c>
      <c r="K2107">
        <v>28.7</v>
      </c>
      <c r="L2107">
        <v>26.8</v>
      </c>
      <c r="N2107">
        <v>31</v>
      </c>
      <c r="O2107">
        <v>27</v>
      </c>
    </row>
    <row r="2108" spans="1:15">
      <c r="A2108" s="78">
        <v>0.60197916666672902</v>
      </c>
      <c r="B2108">
        <v>17180</v>
      </c>
      <c r="C2108">
        <v>38.51</v>
      </c>
      <c r="D2108">
        <v>27.47</v>
      </c>
      <c r="E2108">
        <v>34.31</v>
      </c>
      <c r="F2108">
        <v>41.74</v>
      </c>
      <c r="G2108">
        <v>400.3</v>
      </c>
      <c r="H2108">
        <v>36.17</v>
      </c>
      <c r="I2108">
        <v>34.950000000000003</v>
      </c>
      <c r="J2108">
        <v>107.7</v>
      </c>
      <c r="K2108">
        <v>28.7</v>
      </c>
      <c r="L2108">
        <v>26.8</v>
      </c>
      <c r="N2108">
        <v>31.2</v>
      </c>
      <c r="O2108">
        <v>27.25</v>
      </c>
    </row>
    <row r="2109" spans="1:15">
      <c r="A2109" s="78">
        <v>0.60209490740746996</v>
      </c>
      <c r="B2109">
        <v>17190</v>
      </c>
      <c r="C2109">
        <v>38.64</v>
      </c>
      <c r="D2109">
        <v>27.44</v>
      </c>
      <c r="E2109">
        <v>34.32</v>
      </c>
      <c r="F2109">
        <v>41.77</v>
      </c>
      <c r="G2109">
        <v>400.7</v>
      </c>
      <c r="H2109">
        <v>36.15</v>
      </c>
      <c r="I2109">
        <v>34.950000000000003</v>
      </c>
      <c r="J2109">
        <v>106.7</v>
      </c>
      <c r="K2109">
        <v>28.7</v>
      </c>
      <c r="L2109">
        <v>26.8</v>
      </c>
      <c r="N2109">
        <v>31.05</v>
      </c>
      <c r="O2109">
        <v>27.2</v>
      </c>
    </row>
    <row r="2110" spans="1:15">
      <c r="A2110" s="78">
        <v>0.60221064814821101</v>
      </c>
      <c r="B2110">
        <v>17200</v>
      </c>
      <c r="C2110">
        <v>38.68</v>
      </c>
      <c r="D2110">
        <v>27.34</v>
      </c>
      <c r="E2110">
        <v>34.299999999999997</v>
      </c>
      <c r="F2110">
        <v>41.77</v>
      </c>
      <c r="G2110">
        <v>400.5</v>
      </c>
      <c r="H2110">
        <v>36.1</v>
      </c>
      <c r="I2110">
        <v>34.96</v>
      </c>
      <c r="J2110">
        <v>106.85</v>
      </c>
      <c r="K2110">
        <v>28.7</v>
      </c>
      <c r="L2110">
        <v>26.85</v>
      </c>
      <c r="N2110">
        <v>30.85</v>
      </c>
      <c r="O2110">
        <v>27.3</v>
      </c>
    </row>
    <row r="2111" spans="1:15">
      <c r="A2111" s="78">
        <v>0.60232638888895196</v>
      </c>
      <c r="B2111">
        <v>17210</v>
      </c>
      <c r="C2111">
        <v>38.81</v>
      </c>
      <c r="D2111">
        <v>27.4</v>
      </c>
      <c r="E2111">
        <v>34.31</v>
      </c>
      <c r="F2111">
        <v>41.75</v>
      </c>
      <c r="G2111">
        <v>397.7</v>
      </c>
      <c r="H2111">
        <v>36.090000000000003</v>
      </c>
      <c r="I2111">
        <v>34.96</v>
      </c>
      <c r="J2111">
        <v>107.85</v>
      </c>
      <c r="K2111">
        <v>28.75</v>
      </c>
      <c r="L2111">
        <v>26.85</v>
      </c>
      <c r="N2111">
        <v>30.9</v>
      </c>
      <c r="O2111">
        <v>27.2</v>
      </c>
    </row>
    <row r="2112" spans="1:15">
      <c r="A2112" s="78">
        <v>0.60244212962969301</v>
      </c>
      <c r="B2112">
        <v>17220</v>
      </c>
      <c r="C2112">
        <v>38.81</v>
      </c>
      <c r="D2112">
        <v>27.36</v>
      </c>
      <c r="E2112">
        <v>34.31</v>
      </c>
      <c r="F2112">
        <v>41.79</v>
      </c>
      <c r="G2112">
        <v>398</v>
      </c>
      <c r="H2112">
        <v>36.08</v>
      </c>
      <c r="I2112">
        <v>34.979999999999997</v>
      </c>
      <c r="J2112">
        <v>107.35</v>
      </c>
      <c r="K2112">
        <v>28.8</v>
      </c>
      <c r="L2112">
        <v>26.85</v>
      </c>
      <c r="N2112">
        <v>30.8</v>
      </c>
      <c r="O2112">
        <v>27.25</v>
      </c>
    </row>
    <row r="2113" spans="1:15">
      <c r="A2113" s="78">
        <v>0.60255787037043296</v>
      </c>
      <c r="B2113">
        <v>17230</v>
      </c>
      <c r="C2113">
        <v>38.799999999999997</v>
      </c>
      <c r="D2113">
        <v>27.42</v>
      </c>
      <c r="E2113">
        <v>34.31</v>
      </c>
      <c r="F2113">
        <v>41.86</v>
      </c>
      <c r="G2113">
        <v>399.5</v>
      </c>
      <c r="H2113">
        <v>36.049999999999997</v>
      </c>
      <c r="I2113">
        <v>34.97</v>
      </c>
      <c r="J2113">
        <v>106.8</v>
      </c>
      <c r="K2113">
        <v>28.8</v>
      </c>
      <c r="L2113">
        <v>26.85</v>
      </c>
      <c r="N2113">
        <v>30.95</v>
      </c>
      <c r="O2113">
        <v>27.1</v>
      </c>
    </row>
    <row r="2114" spans="1:15">
      <c r="A2114" s="78">
        <v>0.60267361111117401</v>
      </c>
      <c r="B2114">
        <v>17240</v>
      </c>
      <c r="C2114">
        <v>38.74</v>
      </c>
      <c r="D2114">
        <v>27.42</v>
      </c>
      <c r="E2114">
        <v>34.33</v>
      </c>
      <c r="F2114">
        <v>41.82</v>
      </c>
      <c r="G2114">
        <v>398.6</v>
      </c>
      <c r="H2114">
        <v>36.11</v>
      </c>
      <c r="I2114">
        <v>34.99</v>
      </c>
      <c r="J2114">
        <v>107.15</v>
      </c>
      <c r="K2114">
        <v>28.75</v>
      </c>
      <c r="L2114">
        <v>26.8</v>
      </c>
      <c r="N2114">
        <v>30.65</v>
      </c>
      <c r="O2114">
        <v>27.1</v>
      </c>
    </row>
    <row r="2115" spans="1:15">
      <c r="A2115" s="78">
        <v>0.60278935185191496</v>
      </c>
      <c r="B2115">
        <v>17250</v>
      </c>
      <c r="C2115">
        <v>38.75</v>
      </c>
      <c r="D2115">
        <v>27.46</v>
      </c>
      <c r="E2115">
        <v>34.35</v>
      </c>
      <c r="F2115">
        <v>41.77</v>
      </c>
      <c r="G2115">
        <v>398.8</v>
      </c>
      <c r="H2115">
        <v>36.1</v>
      </c>
      <c r="I2115">
        <v>34.979999999999997</v>
      </c>
      <c r="J2115">
        <v>108.1</v>
      </c>
      <c r="K2115">
        <v>28.7</v>
      </c>
      <c r="L2115">
        <v>26.8</v>
      </c>
      <c r="N2115">
        <v>31</v>
      </c>
      <c r="O2115">
        <v>27</v>
      </c>
    </row>
    <row r="2116" spans="1:15">
      <c r="A2116" s="78">
        <v>0.60290509259265601</v>
      </c>
      <c r="B2116">
        <v>17260</v>
      </c>
      <c r="C2116">
        <v>38.74</v>
      </c>
      <c r="D2116">
        <v>27.43</v>
      </c>
      <c r="E2116">
        <v>34.36</v>
      </c>
      <c r="F2116">
        <v>41.73</v>
      </c>
      <c r="G2116">
        <v>398.9</v>
      </c>
      <c r="H2116">
        <v>36.119999999999997</v>
      </c>
      <c r="I2116">
        <v>34.950000000000003</v>
      </c>
      <c r="J2116">
        <v>107.15</v>
      </c>
      <c r="K2116">
        <v>28.8</v>
      </c>
      <c r="L2116">
        <v>26.85</v>
      </c>
      <c r="N2116">
        <v>31</v>
      </c>
      <c r="O2116">
        <v>27.1</v>
      </c>
    </row>
    <row r="2117" spans="1:15">
      <c r="A2117" s="78">
        <v>0.60302083333339596</v>
      </c>
      <c r="B2117">
        <v>17270</v>
      </c>
      <c r="C2117">
        <v>38.93</v>
      </c>
      <c r="D2117">
        <v>27.5</v>
      </c>
      <c r="E2117">
        <v>34.35</v>
      </c>
      <c r="F2117">
        <v>41.7</v>
      </c>
      <c r="G2117">
        <v>400</v>
      </c>
      <c r="H2117">
        <v>36.07</v>
      </c>
      <c r="I2117">
        <v>34.96</v>
      </c>
      <c r="J2117">
        <v>107.85</v>
      </c>
      <c r="K2117">
        <v>28.9</v>
      </c>
      <c r="L2117">
        <v>26.85</v>
      </c>
      <c r="N2117">
        <v>31.2</v>
      </c>
      <c r="O2117">
        <v>27.35</v>
      </c>
    </row>
    <row r="2118" spans="1:15">
      <c r="A2118" s="78">
        <v>0.60313657407413701</v>
      </c>
      <c r="B2118">
        <v>17280</v>
      </c>
      <c r="C2118">
        <v>38.880000000000003</v>
      </c>
      <c r="D2118">
        <v>27.5</v>
      </c>
      <c r="E2118">
        <v>34.36</v>
      </c>
      <c r="F2118">
        <v>41.66</v>
      </c>
      <c r="G2118">
        <v>398.6</v>
      </c>
      <c r="H2118">
        <v>36.03</v>
      </c>
      <c r="I2118">
        <v>34.950000000000003</v>
      </c>
      <c r="J2118">
        <v>107.75</v>
      </c>
      <c r="K2118">
        <v>28.85</v>
      </c>
      <c r="L2118">
        <v>26.85</v>
      </c>
      <c r="N2118">
        <v>31.15</v>
      </c>
      <c r="O2118">
        <v>27.35</v>
      </c>
    </row>
    <row r="2119" spans="1:15">
      <c r="A2119" s="78">
        <v>0.60325231481487795</v>
      </c>
      <c r="B2119">
        <v>17290</v>
      </c>
      <c r="C2119">
        <v>38.96</v>
      </c>
      <c r="D2119">
        <v>27.6</v>
      </c>
      <c r="E2119">
        <v>34.35</v>
      </c>
      <c r="F2119">
        <v>41.73</v>
      </c>
      <c r="G2119">
        <v>399.3</v>
      </c>
      <c r="H2119">
        <v>36.049999999999997</v>
      </c>
      <c r="I2119">
        <v>34.96</v>
      </c>
      <c r="J2119">
        <v>107.35</v>
      </c>
      <c r="K2119">
        <v>28.85</v>
      </c>
      <c r="L2119">
        <v>26.9</v>
      </c>
      <c r="N2119">
        <v>30.75</v>
      </c>
      <c r="O2119">
        <v>27.25</v>
      </c>
    </row>
    <row r="2120" spans="1:15">
      <c r="A2120" s="78">
        <v>0.60336805555561901</v>
      </c>
      <c r="B2120">
        <v>17300</v>
      </c>
      <c r="C2120">
        <v>38.94</v>
      </c>
      <c r="D2120">
        <v>27.44</v>
      </c>
      <c r="E2120">
        <v>34.369999999999997</v>
      </c>
      <c r="F2120">
        <v>41.75</v>
      </c>
      <c r="G2120">
        <v>401.2</v>
      </c>
      <c r="H2120">
        <v>36.04</v>
      </c>
      <c r="I2120">
        <v>34.979999999999997</v>
      </c>
      <c r="J2120">
        <v>108.4</v>
      </c>
      <c r="K2120">
        <v>28.85</v>
      </c>
      <c r="L2120">
        <v>26.9</v>
      </c>
      <c r="N2120">
        <v>30.75</v>
      </c>
      <c r="O2120">
        <v>27.45</v>
      </c>
    </row>
    <row r="2121" spans="1:15">
      <c r="A2121" s="78">
        <v>0.60348379629635995</v>
      </c>
      <c r="B2121">
        <v>17310</v>
      </c>
      <c r="C2121">
        <v>39</v>
      </c>
      <c r="D2121">
        <v>27.49</v>
      </c>
      <c r="E2121">
        <v>34.36</v>
      </c>
      <c r="F2121">
        <v>41.85</v>
      </c>
      <c r="G2121">
        <v>402.1</v>
      </c>
      <c r="H2121">
        <v>36.049999999999997</v>
      </c>
      <c r="I2121">
        <v>34.99</v>
      </c>
      <c r="J2121">
        <v>107.4</v>
      </c>
      <c r="K2121">
        <v>28.7</v>
      </c>
      <c r="L2121">
        <v>26.9</v>
      </c>
      <c r="N2121">
        <v>30.85</v>
      </c>
      <c r="O2121">
        <v>27.2</v>
      </c>
    </row>
    <row r="2122" spans="1:15">
      <c r="A2122" s="78">
        <v>0.60359953703710001</v>
      </c>
      <c r="B2122">
        <v>17320</v>
      </c>
      <c r="C2122">
        <v>39</v>
      </c>
      <c r="D2122">
        <v>27.53</v>
      </c>
      <c r="E2122">
        <v>34.36</v>
      </c>
      <c r="F2122">
        <v>41.81</v>
      </c>
      <c r="G2122">
        <v>400.2</v>
      </c>
      <c r="H2122">
        <v>36.06</v>
      </c>
      <c r="I2122">
        <v>35</v>
      </c>
      <c r="J2122">
        <v>106.45</v>
      </c>
      <c r="K2122">
        <v>28.55</v>
      </c>
      <c r="L2122">
        <v>26.85</v>
      </c>
      <c r="N2122">
        <v>31.05</v>
      </c>
      <c r="O2122">
        <v>26.95</v>
      </c>
    </row>
    <row r="2123" spans="1:15">
      <c r="A2123" s="78">
        <v>0.60371527777784095</v>
      </c>
      <c r="B2123">
        <v>17330</v>
      </c>
      <c r="C2123">
        <v>38.909999999999997</v>
      </c>
      <c r="D2123">
        <v>27.58</v>
      </c>
      <c r="E2123">
        <v>34.35</v>
      </c>
      <c r="F2123">
        <v>41.76</v>
      </c>
      <c r="G2123">
        <v>398.8</v>
      </c>
      <c r="H2123">
        <v>36.020000000000003</v>
      </c>
      <c r="I2123">
        <v>35</v>
      </c>
      <c r="J2123">
        <v>107.1</v>
      </c>
      <c r="K2123">
        <v>28.45</v>
      </c>
      <c r="L2123">
        <v>26.85</v>
      </c>
      <c r="N2123">
        <v>30.8</v>
      </c>
      <c r="O2123">
        <v>26.85</v>
      </c>
    </row>
    <row r="2124" spans="1:15">
      <c r="A2124" s="78">
        <v>0.60383101851858201</v>
      </c>
      <c r="B2124">
        <v>17340</v>
      </c>
      <c r="C2124">
        <v>38.950000000000003</v>
      </c>
      <c r="D2124">
        <v>27.47</v>
      </c>
      <c r="E2124">
        <v>34.35</v>
      </c>
      <c r="F2124">
        <v>41.81</v>
      </c>
      <c r="G2124">
        <v>399.1</v>
      </c>
      <c r="H2124">
        <v>36.07</v>
      </c>
      <c r="I2124">
        <v>35</v>
      </c>
      <c r="J2124">
        <v>107.4</v>
      </c>
      <c r="K2124">
        <v>28.4</v>
      </c>
      <c r="L2124">
        <v>26.85</v>
      </c>
      <c r="N2124">
        <v>31.25</v>
      </c>
      <c r="O2124">
        <v>26.85</v>
      </c>
    </row>
    <row r="2125" spans="1:15">
      <c r="A2125" s="78">
        <v>0.60394675925932295</v>
      </c>
      <c r="B2125">
        <v>17350</v>
      </c>
      <c r="C2125">
        <v>38.71</v>
      </c>
      <c r="D2125">
        <v>27.45</v>
      </c>
      <c r="E2125">
        <v>34.36</v>
      </c>
      <c r="F2125">
        <v>41.83</v>
      </c>
      <c r="G2125">
        <v>398.7</v>
      </c>
      <c r="H2125">
        <v>36.11</v>
      </c>
      <c r="I2125">
        <v>35.01</v>
      </c>
      <c r="J2125">
        <v>106.8</v>
      </c>
      <c r="K2125">
        <v>28.3</v>
      </c>
      <c r="L2125">
        <v>26.85</v>
      </c>
      <c r="N2125">
        <v>31.05</v>
      </c>
      <c r="O2125">
        <v>26.5</v>
      </c>
    </row>
    <row r="2126" spans="1:15">
      <c r="A2126" s="78">
        <v>0.60406250000006301</v>
      </c>
      <c r="B2126">
        <v>17360</v>
      </c>
      <c r="C2126">
        <v>38.81</v>
      </c>
      <c r="D2126">
        <v>27.48</v>
      </c>
      <c r="E2126">
        <v>34.340000000000003</v>
      </c>
      <c r="F2126">
        <v>41.83</v>
      </c>
      <c r="G2126">
        <v>398.2</v>
      </c>
      <c r="H2126">
        <v>36.08</v>
      </c>
      <c r="I2126">
        <v>34.99</v>
      </c>
      <c r="J2126">
        <v>107.15</v>
      </c>
      <c r="K2126">
        <v>28.3</v>
      </c>
      <c r="L2126">
        <v>26.85</v>
      </c>
      <c r="N2126">
        <v>31.25</v>
      </c>
      <c r="O2126">
        <v>26.35</v>
      </c>
    </row>
    <row r="2127" spans="1:15">
      <c r="A2127" s="229">
        <v>0.68334490740749598</v>
      </c>
      <c r="B2127" s="194">
        <v>24210</v>
      </c>
      <c r="C2127" s="194">
        <v>39.15</v>
      </c>
      <c r="D2127" s="194">
        <v>28.14</v>
      </c>
      <c r="E2127" s="194">
        <v>34.450000000000003</v>
      </c>
      <c r="F2127" s="194">
        <v>43.58</v>
      </c>
      <c r="G2127" s="194">
        <v>423.8</v>
      </c>
      <c r="H2127" s="194">
        <v>37.159999999999997</v>
      </c>
      <c r="I2127" s="194">
        <v>35.549999999999997</v>
      </c>
      <c r="J2127" s="194">
        <v>106.45</v>
      </c>
      <c r="K2127" s="194">
        <v>27.4</v>
      </c>
      <c r="L2127" s="194">
        <v>26.1</v>
      </c>
      <c r="M2127" s="194"/>
      <c r="N2127" s="194">
        <v>31.75</v>
      </c>
      <c r="O2127" s="194">
        <v>25.65</v>
      </c>
    </row>
    <row r="2128" spans="1:15">
      <c r="A2128" s="229">
        <v>0.68346064814823704</v>
      </c>
      <c r="B2128" s="194">
        <v>24220</v>
      </c>
      <c r="C2128" s="194">
        <v>39.24</v>
      </c>
      <c r="D2128" s="194">
        <v>28.12</v>
      </c>
      <c r="E2128" s="194">
        <v>34.46</v>
      </c>
      <c r="F2128" s="194">
        <v>43.61</v>
      </c>
      <c r="G2128" s="194">
        <v>423.6</v>
      </c>
      <c r="H2128" s="194">
        <v>37.200000000000003</v>
      </c>
      <c r="I2128" s="194">
        <v>35.56</v>
      </c>
      <c r="J2128" s="194">
        <v>105.5</v>
      </c>
      <c r="K2128" s="194">
        <v>27.4</v>
      </c>
      <c r="L2128" s="194">
        <v>26.15</v>
      </c>
      <c r="M2128" s="194"/>
      <c r="N2128" s="194">
        <v>31.9</v>
      </c>
      <c r="O2128" s="194">
        <v>25.6</v>
      </c>
    </row>
    <row r="2129" spans="1:15">
      <c r="A2129" s="229">
        <v>0.68357638888897698</v>
      </c>
      <c r="B2129" s="194">
        <v>24230</v>
      </c>
      <c r="C2129" s="194">
        <v>38.950000000000003</v>
      </c>
      <c r="D2129" s="194">
        <v>28.01</v>
      </c>
      <c r="E2129" s="194">
        <v>34.450000000000003</v>
      </c>
      <c r="F2129" s="194">
        <v>43.6</v>
      </c>
      <c r="G2129" s="194">
        <v>423.4</v>
      </c>
      <c r="H2129" s="194">
        <v>36.85</v>
      </c>
      <c r="I2129" s="194">
        <v>35.549999999999997</v>
      </c>
      <c r="J2129" s="194">
        <v>105.35</v>
      </c>
      <c r="K2129" s="194">
        <v>27.4</v>
      </c>
      <c r="L2129" s="194">
        <v>26.15</v>
      </c>
      <c r="M2129" s="194"/>
      <c r="N2129" s="194">
        <v>31.45</v>
      </c>
      <c r="O2129" s="194">
        <v>25.65</v>
      </c>
    </row>
    <row r="2130" spans="1:15">
      <c r="A2130" s="229">
        <v>0.68369212962971804</v>
      </c>
      <c r="B2130" s="194">
        <v>24240</v>
      </c>
      <c r="C2130" s="194">
        <v>39.24</v>
      </c>
      <c r="D2130" s="194">
        <v>28</v>
      </c>
      <c r="E2130" s="194">
        <v>34.450000000000003</v>
      </c>
      <c r="F2130" s="194">
        <v>43.75</v>
      </c>
      <c r="G2130" s="194">
        <v>422.8</v>
      </c>
      <c r="H2130" s="194">
        <v>36.51</v>
      </c>
      <c r="I2130" s="194">
        <v>35.56</v>
      </c>
      <c r="J2130" s="194">
        <v>106.3</v>
      </c>
      <c r="K2130" s="194">
        <v>27.4</v>
      </c>
      <c r="L2130" s="194">
        <v>26.1</v>
      </c>
      <c r="M2130" s="194"/>
      <c r="N2130" s="194">
        <v>31.35</v>
      </c>
      <c r="O2130" s="194">
        <v>25.65</v>
      </c>
    </row>
    <row r="2131" spans="1:15">
      <c r="A2131" s="229">
        <v>0.68380787037045898</v>
      </c>
      <c r="B2131" s="194">
        <v>24250</v>
      </c>
      <c r="C2131" s="194">
        <v>39.159999999999997</v>
      </c>
      <c r="D2131" s="194">
        <v>28</v>
      </c>
      <c r="E2131" s="194">
        <v>34.450000000000003</v>
      </c>
      <c r="F2131" s="194">
        <v>43.15</v>
      </c>
      <c r="G2131" s="194">
        <v>422.4</v>
      </c>
      <c r="H2131" s="194">
        <v>36.28</v>
      </c>
      <c r="I2131" s="194">
        <v>35.57</v>
      </c>
      <c r="J2131" s="194">
        <v>105.1</v>
      </c>
      <c r="K2131" s="194">
        <v>27.4</v>
      </c>
      <c r="L2131" s="194">
        <v>26.1</v>
      </c>
      <c r="M2131" s="194"/>
      <c r="N2131" s="194">
        <v>31.45</v>
      </c>
      <c r="O2131" s="194">
        <v>25.6</v>
      </c>
    </row>
    <row r="2132" spans="1:15">
      <c r="A2132" s="229">
        <v>0.68392361111120004</v>
      </c>
      <c r="B2132" s="194">
        <v>24260</v>
      </c>
      <c r="C2132" s="194">
        <v>39.200000000000003</v>
      </c>
      <c r="D2132" s="194">
        <v>27.97</v>
      </c>
      <c r="E2132" s="194">
        <v>34.46</v>
      </c>
      <c r="F2132" s="194">
        <v>43.34</v>
      </c>
      <c r="G2132" s="194">
        <v>423.4</v>
      </c>
      <c r="H2132" s="194">
        <v>36.21</v>
      </c>
      <c r="I2132" s="194">
        <v>35.56</v>
      </c>
      <c r="J2132" s="194">
        <v>104.85</v>
      </c>
      <c r="K2132" s="194">
        <v>27.4</v>
      </c>
      <c r="L2132" s="194">
        <v>26.1</v>
      </c>
      <c r="M2132" s="194"/>
      <c r="N2132" s="194">
        <v>31.35</v>
      </c>
      <c r="O2132" s="194">
        <v>25.65</v>
      </c>
    </row>
    <row r="2133" spans="1:15">
      <c r="A2133" s="229">
        <v>0.68403935185194098</v>
      </c>
      <c r="B2133" s="194">
        <v>24270</v>
      </c>
      <c r="C2133" s="194">
        <v>39.200000000000003</v>
      </c>
      <c r="D2133" s="194">
        <v>27.92</v>
      </c>
      <c r="E2133" s="194">
        <v>34.46</v>
      </c>
      <c r="F2133" s="194">
        <v>43.8</v>
      </c>
      <c r="G2133" s="194">
        <v>423.2</v>
      </c>
      <c r="H2133" s="194">
        <v>36.130000000000003</v>
      </c>
      <c r="I2133" s="194">
        <v>35.57</v>
      </c>
      <c r="J2133" s="194">
        <v>105.3</v>
      </c>
      <c r="K2133" s="194">
        <v>27.4</v>
      </c>
      <c r="L2133" s="194">
        <v>26.1</v>
      </c>
      <c r="M2133" s="194"/>
      <c r="N2133" s="194">
        <v>31.15</v>
      </c>
      <c r="O2133" s="194">
        <v>25.7</v>
      </c>
    </row>
    <row r="2134" spans="1:15">
      <c r="A2134" s="229">
        <v>0.68415509259268104</v>
      </c>
      <c r="B2134" s="194">
        <v>24280</v>
      </c>
      <c r="C2134" s="194">
        <v>35.299999999999997</v>
      </c>
      <c r="D2134" s="194">
        <v>27.92</v>
      </c>
      <c r="E2134" s="194">
        <v>34.44</v>
      </c>
      <c r="F2134" s="194">
        <v>43.81</v>
      </c>
      <c r="G2134" s="194">
        <v>422</v>
      </c>
      <c r="H2134" s="194">
        <v>36.200000000000003</v>
      </c>
      <c r="I2134" s="194">
        <v>35.57</v>
      </c>
      <c r="J2134" s="194">
        <v>105.45</v>
      </c>
      <c r="K2134" s="194">
        <v>27.4</v>
      </c>
      <c r="L2134" s="194">
        <v>26.1</v>
      </c>
      <c r="M2134" s="194"/>
      <c r="N2134" s="194">
        <v>31.25</v>
      </c>
      <c r="O2134" s="194">
        <v>25.65</v>
      </c>
    </row>
    <row r="2135" spans="1:15">
      <c r="A2135" s="229">
        <v>0.68427083333342198</v>
      </c>
      <c r="B2135" s="194">
        <v>24290</v>
      </c>
      <c r="C2135" s="194">
        <v>36.299999999999997</v>
      </c>
      <c r="D2135" s="194">
        <v>27.83</v>
      </c>
      <c r="E2135" s="194">
        <v>34.44</v>
      </c>
      <c r="F2135" s="194">
        <v>44.14</v>
      </c>
      <c r="G2135" s="194">
        <v>423.6</v>
      </c>
      <c r="H2135" s="194">
        <v>36.32</v>
      </c>
      <c r="I2135" s="194">
        <v>35.6</v>
      </c>
      <c r="J2135" s="194">
        <v>105.15</v>
      </c>
      <c r="K2135" s="194">
        <v>27.5</v>
      </c>
      <c r="L2135" s="194">
        <v>26.1</v>
      </c>
      <c r="M2135" s="194"/>
      <c r="N2135" s="194">
        <v>31.45</v>
      </c>
      <c r="O2135" s="194">
        <v>25.7</v>
      </c>
    </row>
    <row r="2136" spans="1:15">
      <c r="A2136" s="229">
        <v>0.68438657407416303</v>
      </c>
      <c r="B2136" s="194">
        <v>24300</v>
      </c>
      <c r="C2136" s="194">
        <v>37.200000000000003</v>
      </c>
      <c r="D2136" s="194">
        <v>27.71</v>
      </c>
      <c r="E2136" s="194">
        <v>34.43</v>
      </c>
      <c r="F2136" s="194">
        <v>42.63</v>
      </c>
      <c r="G2136" s="194">
        <v>424.7</v>
      </c>
      <c r="H2136" s="194">
        <v>36.25</v>
      </c>
      <c r="I2136" s="194">
        <v>35.58</v>
      </c>
      <c r="J2136" s="194">
        <v>104.3</v>
      </c>
      <c r="K2136" s="194">
        <v>27.45</v>
      </c>
      <c r="L2136" s="194">
        <v>26.1</v>
      </c>
      <c r="M2136" s="194"/>
      <c r="N2136" s="194">
        <v>31.25</v>
      </c>
      <c r="O2136" s="194">
        <v>25.7</v>
      </c>
    </row>
    <row r="2137" spans="1:15">
      <c r="A2137" s="229">
        <v>0.68450231481490398</v>
      </c>
      <c r="B2137" s="194">
        <v>24310</v>
      </c>
      <c r="C2137" s="194">
        <v>37.770000000000003</v>
      </c>
      <c r="D2137" s="194">
        <v>27.71</v>
      </c>
      <c r="E2137" s="194">
        <v>34.450000000000003</v>
      </c>
      <c r="F2137" s="194">
        <v>42.63</v>
      </c>
      <c r="G2137" s="194">
        <v>424.3</v>
      </c>
      <c r="H2137" s="194">
        <v>36.19</v>
      </c>
      <c r="I2137" s="194">
        <v>35.520000000000003</v>
      </c>
      <c r="J2137" s="194">
        <v>105.75</v>
      </c>
      <c r="K2137" s="194">
        <v>27.5</v>
      </c>
      <c r="L2137" s="194">
        <v>26.1</v>
      </c>
      <c r="M2137" s="194"/>
      <c r="N2137" s="194">
        <v>31.15</v>
      </c>
      <c r="O2137" s="194">
        <v>25.7</v>
      </c>
    </row>
    <row r="2138" spans="1:15">
      <c r="A2138" s="229">
        <v>0.68461805555564403</v>
      </c>
      <c r="B2138" s="194">
        <v>24320</v>
      </c>
      <c r="C2138" s="194">
        <v>38.07</v>
      </c>
      <c r="D2138" s="194">
        <v>27.65</v>
      </c>
      <c r="E2138" s="194">
        <v>34.450000000000003</v>
      </c>
      <c r="F2138" s="194">
        <v>41.91</v>
      </c>
      <c r="G2138" s="194">
        <v>422.2</v>
      </c>
      <c r="H2138" s="194">
        <v>36.07</v>
      </c>
      <c r="I2138" s="194">
        <v>35.5</v>
      </c>
      <c r="J2138" s="194">
        <v>104.95</v>
      </c>
      <c r="K2138" s="194">
        <v>27.5</v>
      </c>
      <c r="L2138" s="194">
        <v>26.1</v>
      </c>
      <c r="M2138" s="194"/>
      <c r="N2138" s="194">
        <v>31.15</v>
      </c>
      <c r="O2138" s="194">
        <v>25.65</v>
      </c>
    </row>
    <row r="2139" spans="1:15">
      <c r="A2139" s="229">
        <v>0.68473379629638498</v>
      </c>
      <c r="B2139" s="194">
        <v>24330</v>
      </c>
      <c r="C2139" s="194">
        <v>38.26</v>
      </c>
      <c r="D2139" s="194">
        <v>27.61</v>
      </c>
      <c r="E2139" s="194">
        <v>34.450000000000003</v>
      </c>
      <c r="F2139" s="194">
        <v>41.17</v>
      </c>
      <c r="G2139" s="194">
        <v>423.4</v>
      </c>
      <c r="H2139" s="194">
        <v>35.99</v>
      </c>
      <c r="I2139" s="194">
        <v>35.520000000000003</v>
      </c>
      <c r="J2139" s="194">
        <v>105</v>
      </c>
      <c r="K2139" s="194">
        <v>27.55</v>
      </c>
      <c r="L2139" s="194">
        <v>26.1</v>
      </c>
      <c r="M2139" s="194"/>
      <c r="N2139" s="194">
        <v>31.15</v>
      </c>
      <c r="O2139" s="194">
        <v>25.6</v>
      </c>
    </row>
    <row r="2140" spans="1:15">
      <c r="A2140" s="229">
        <v>0.68484953703712603</v>
      </c>
      <c r="B2140" s="194">
        <v>24340</v>
      </c>
      <c r="C2140" s="194">
        <v>38.270000000000003</v>
      </c>
      <c r="D2140" s="194">
        <v>27.63</v>
      </c>
      <c r="E2140" s="194">
        <v>34.43</v>
      </c>
      <c r="F2140" s="194">
        <v>40.61</v>
      </c>
      <c r="G2140" s="194">
        <v>422.4</v>
      </c>
      <c r="H2140" s="194">
        <v>35.85</v>
      </c>
      <c r="I2140" s="194">
        <v>35.51</v>
      </c>
      <c r="J2140" s="194">
        <v>106.2</v>
      </c>
      <c r="K2140" s="194">
        <v>27.5</v>
      </c>
      <c r="L2140" s="194">
        <v>26.1</v>
      </c>
      <c r="M2140" s="194"/>
      <c r="N2140" s="194">
        <v>31.05</v>
      </c>
      <c r="O2140" s="194">
        <v>25.6</v>
      </c>
    </row>
    <row r="2141" spans="1:15">
      <c r="A2141" s="229">
        <v>0.68496527777786698</v>
      </c>
      <c r="B2141" s="194">
        <v>24350</v>
      </c>
      <c r="C2141" s="194">
        <v>38.340000000000003</v>
      </c>
      <c r="D2141" s="194">
        <v>27.62</v>
      </c>
      <c r="E2141" s="194">
        <v>34.43</v>
      </c>
      <c r="F2141" s="194">
        <v>40.229999999999997</v>
      </c>
      <c r="G2141" s="194">
        <v>423.7</v>
      </c>
      <c r="H2141" s="194">
        <v>35.799999999999997</v>
      </c>
      <c r="I2141" s="194">
        <v>35.53</v>
      </c>
      <c r="J2141" s="194">
        <v>106.55</v>
      </c>
      <c r="K2141" s="194">
        <v>27.55</v>
      </c>
      <c r="L2141" s="194">
        <v>26.1</v>
      </c>
      <c r="M2141" s="194"/>
      <c r="N2141" s="194">
        <v>31.1</v>
      </c>
      <c r="O2141" s="194">
        <v>25.65</v>
      </c>
    </row>
    <row r="2142" spans="1:15">
      <c r="A2142" s="229">
        <v>0.68508101851860803</v>
      </c>
      <c r="B2142" s="194">
        <v>24360</v>
      </c>
      <c r="C2142" s="194">
        <v>38.4</v>
      </c>
      <c r="D2142" s="194">
        <v>27.65</v>
      </c>
      <c r="E2142" s="194">
        <v>34.44</v>
      </c>
      <c r="F2142" s="194">
        <v>39.94</v>
      </c>
      <c r="G2142" s="194">
        <v>423.1</v>
      </c>
      <c r="H2142" s="194">
        <v>35.72</v>
      </c>
      <c r="I2142" s="194">
        <v>35.549999999999997</v>
      </c>
      <c r="J2142" s="194">
        <v>105.5</v>
      </c>
      <c r="K2142" s="194">
        <v>27.55</v>
      </c>
      <c r="L2142" s="194">
        <v>26.05</v>
      </c>
      <c r="M2142" s="194"/>
      <c r="N2142" s="194">
        <v>31.25</v>
      </c>
      <c r="O2142" s="194">
        <v>25.5</v>
      </c>
    </row>
    <row r="2143" spans="1:15">
      <c r="A2143" s="229">
        <v>0.68519675925934798</v>
      </c>
      <c r="B2143" s="194">
        <v>24370</v>
      </c>
      <c r="C2143" s="194">
        <v>38.39</v>
      </c>
      <c r="D2143" s="194">
        <v>27.6</v>
      </c>
      <c r="E2143" s="194">
        <v>34.42</v>
      </c>
      <c r="F2143" s="194">
        <v>39.69</v>
      </c>
      <c r="G2143" s="194">
        <v>423.1</v>
      </c>
      <c r="H2143" s="194">
        <v>35.700000000000003</v>
      </c>
      <c r="I2143" s="194">
        <v>35.57</v>
      </c>
      <c r="J2143" s="194">
        <v>106.5</v>
      </c>
      <c r="K2143" s="194">
        <v>27.55</v>
      </c>
      <c r="L2143" s="194">
        <v>26.1</v>
      </c>
      <c r="M2143" s="194"/>
      <c r="N2143" s="194">
        <v>31.2</v>
      </c>
      <c r="O2143" s="194">
        <v>25.55</v>
      </c>
    </row>
    <row r="2144" spans="1:15">
      <c r="A2144" s="229">
        <v>0.68531250000008903</v>
      </c>
      <c r="B2144" s="194">
        <v>24380</v>
      </c>
      <c r="C2144" s="194">
        <v>38.39</v>
      </c>
      <c r="D2144" s="194">
        <v>27.61</v>
      </c>
      <c r="E2144" s="194">
        <v>34.42</v>
      </c>
      <c r="F2144" s="194">
        <v>39.46</v>
      </c>
      <c r="G2144" s="194">
        <v>423.9</v>
      </c>
      <c r="H2144" s="194">
        <v>35.630000000000003</v>
      </c>
      <c r="I2144" s="194">
        <v>35.57</v>
      </c>
      <c r="J2144" s="194">
        <v>105.65</v>
      </c>
      <c r="K2144" s="194">
        <v>27.55</v>
      </c>
      <c r="L2144" s="194">
        <v>26.1</v>
      </c>
      <c r="M2144" s="194"/>
      <c r="N2144" s="194">
        <v>31.2</v>
      </c>
      <c r="O2144" s="194">
        <v>25.6</v>
      </c>
    </row>
    <row r="2145" spans="1:15">
      <c r="A2145" s="229">
        <v>0.68542824074082997</v>
      </c>
      <c r="B2145" s="194">
        <v>24390</v>
      </c>
      <c r="C2145" s="194">
        <v>38.42</v>
      </c>
      <c r="D2145" s="194">
        <v>27.57</v>
      </c>
      <c r="E2145" s="194">
        <v>34.43</v>
      </c>
      <c r="F2145" s="194">
        <v>39.25</v>
      </c>
      <c r="G2145" s="194">
        <v>424</v>
      </c>
      <c r="H2145" s="194">
        <v>35.56</v>
      </c>
      <c r="I2145" s="194">
        <v>35.54</v>
      </c>
      <c r="J2145" s="194">
        <v>106.4</v>
      </c>
      <c r="K2145" s="194">
        <v>27.5</v>
      </c>
      <c r="L2145" s="194">
        <v>26.1</v>
      </c>
      <c r="M2145" s="194"/>
      <c r="N2145" s="194">
        <v>31.2</v>
      </c>
      <c r="O2145" s="194">
        <v>25.55</v>
      </c>
    </row>
    <row r="2146" spans="1:15">
      <c r="A2146" s="229">
        <v>0.68554398148157103</v>
      </c>
      <c r="B2146" s="194">
        <v>24400</v>
      </c>
      <c r="C2146" s="194">
        <v>38.44</v>
      </c>
      <c r="D2146" s="194">
        <v>27.63</v>
      </c>
      <c r="E2146" s="194">
        <v>34.42</v>
      </c>
      <c r="F2146" s="194">
        <v>39.04</v>
      </c>
      <c r="G2146" s="194">
        <v>424.7</v>
      </c>
      <c r="H2146" s="194">
        <v>35.46</v>
      </c>
      <c r="I2146" s="194">
        <v>35.49</v>
      </c>
      <c r="J2146" s="194">
        <v>105.55</v>
      </c>
      <c r="K2146" s="194">
        <v>27.5</v>
      </c>
      <c r="L2146" s="194">
        <v>26.1</v>
      </c>
      <c r="M2146" s="194"/>
      <c r="N2146" s="194">
        <v>31.2</v>
      </c>
      <c r="O2146" s="194">
        <v>25.6</v>
      </c>
    </row>
    <row r="2147" spans="1:15">
      <c r="A2147" s="229">
        <v>0.68565972222231097</v>
      </c>
      <c r="B2147" s="194">
        <v>24410</v>
      </c>
      <c r="C2147" s="194">
        <v>38.44</v>
      </c>
      <c r="D2147" s="194">
        <v>27.66</v>
      </c>
      <c r="E2147" s="194">
        <v>34.43</v>
      </c>
      <c r="F2147" s="194">
        <v>38.869999999999997</v>
      </c>
      <c r="G2147" s="194">
        <v>423.9</v>
      </c>
      <c r="H2147" s="194">
        <v>35.409999999999997</v>
      </c>
      <c r="I2147" s="194">
        <v>35.49</v>
      </c>
      <c r="J2147" s="194">
        <v>106</v>
      </c>
      <c r="K2147" s="194">
        <v>27.55</v>
      </c>
      <c r="L2147" s="194">
        <v>26.1</v>
      </c>
      <c r="M2147" s="194"/>
      <c r="N2147" s="194">
        <v>31.25</v>
      </c>
      <c r="O2147" s="194">
        <v>25.65</v>
      </c>
    </row>
    <row r="2148" spans="1:15">
      <c r="A2148" s="229">
        <v>0.68577546296305203</v>
      </c>
      <c r="B2148" s="194">
        <v>24420</v>
      </c>
      <c r="C2148" s="194">
        <v>38.42</v>
      </c>
      <c r="D2148" s="194">
        <v>27.7</v>
      </c>
      <c r="E2148" s="194">
        <v>34.42</v>
      </c>
      <c r="F2148" s="194">
        <v>38.72</v>
      </c>
      <c r="G2148" s="194">
        <v>424.8</v>
      </c>
      <c r="H2148" s="194">
        <v>35.340000000000003</v>
      </c>
      <c r="I2148" s="194">
        <v>35.51</v>
      </c>
      <c r="J2148" s="194">
        <v>107.6</v>
      </c>
      <c r="K2148" s="194">
        <v>27.55</v>
      </c>
      <c r="L2148" s="194">
        <v>26.15</v>
      </c>
      <c r="M2148" s="194"/>
      <c r="N2148" s="194">
        <v>31.25</v>
      </c>
      <c r="O2148" s="194">
        <v>25.7</v>
      </c>
    </row>
    <row r="2149" spans="1:15">
      <c r="A2149" s="229">
        <v>0.68589120370379297</v>
      </c>
      <c r="B2149" s="194">
        <v>24430</v>
      </c>
      <c r="C2149" s="194">
        <v>38.380000000000003</v>
      </c>
      <c r="D2149" s="194">
        <v>27.64</v>
      </c>
      <c r="E2149" s="194">
        <v>34.409999999999997</v>
      </c>
      <c r="F2149" s="194">
        <v>38.590000000000003</v>
      </c>
      <c r="G2149" s="194">
        <v>423.2</v>
      </c>
      <c r="H2149" s="194">
        <v>35.26</v>
      </c>
      <c r="I2149" s="194">
        <v>35.51</v>
      </c>
      <c r="J2149" s="194">
        <v>107.05</v>
      </c>
      <c r="K2149" s="194">
        <v>27.55</v>
      </c>
      <c r="L2149" s="194">
        <v>26.15</v>
      </c>
      <c r="M2149" s="194"/>
      <c r="N2149" s="194">
        <v>31.2</v>
      </c>
      <c r="O2149" s="194">
        <v>25.6</v>
      </c>
    </row>
    <row r="2150" spans="1:15">
      <c r="A2150" s="229">
        <v>0.68600694444453403</v>
      </c>
      <c r="B2150" s="194">
        <v>24440</v>
      </c>
      <c r="C2150" s="194">
        <v>38.4</v>
      </c>
      <c r="D2150" s="194">
        <v>27.67</v>
      </c>
      <c r="E2150" s="194">
        <v>34.409999999999997</v>
      </c>
      <c r="F2150" s="194">
        <v>38.51</v>
      </c>
      <c r="G2150" s="194">
        <v>424.4</v>
      </c>
      <c r="H2150" s="194">
        <v>35.26</v>
      </c>
      <c r="I2150" s="194">
        <v>35.53</v>
      </c>
      <c r="J2150" s="194">
        <v>106.1</v>
      </c>
      <c r="K2150" s="194">
        <v>27.5</v>
      </c>
      <c r="L2150" s="194">
        <v>26.15</v>
      </c>
      <c r="M2150" s="194"/>
      <c r="N2150" s="194">
        <v>31.15</v>
      </c>
      <c r="O2150" s="194">
        <v>25.7</v>
      </c>
    </row>
    <row r="2151" spans="1:15">
      <c r="A2151" s="229">
        <v>0.68612268518527497</v>
      </c>
      <c r="B2151" s="194">
        <v>24450</v>
      </c>
      <c r="C2151" s="194">
        <v>38.380000000000003</v>
      </c>
      <c r="D2151" s="194">
        <v>27.66</v>
      </c>
      <c r="E2151" s="194">
        <v>34.409999999999997</v>
      </c>
      <c r="F2151" s="194">
        <v>38.4</v>
      </c>
      <c r="G2151" s="194">
        <v>424.6</v>
      </c>
      <c r="H2151" s="194">
        <v>35.200000000000003</v>
      </c>
      <c r="I2151" s="194">
        <v>35.51</v>
      </c>
      <c r="J2151" s="194">
        <v>106.2</v>
      </c>
      <c r="K2151" s="194">
        <v>27.55</v>
      </c>
      <c r="L2151" s="194">
        <v>26.15</v>
      </c>
      <c r="M2151" s="194"/>
      <c r="N2151" s="194">
        <v>31.3</v>
      </c>
      <c r="O2151" s="194">
        <v>25.65</v>
      </c>
    </row>
    <row r="2152" spans="1:15">
      <c r="A2152" s="229">
        <v>0.68623842592601503</v>
      </c>
      <c r="B2152" s="194">
        <v>24460</v>
      </c>
      <c r="C2152" s="194">
        <v>38.340000000000003</v>
      </c>
      <c r="D2152" s="194">
        <v>27.67</v>
      </c>
      <c r="E2152" s="194">
        <v>34.4</v>
      </c>
      <c r="F2152" s="194">
        <v>38.31</v>
      </c>
      <c r="G2152" s="194">
        <v>425.1</v>
      </c>
      <c r="H2152" s="194">
        <v>35.14</v>
      </c>
      <c r="I2152" s="194">
        <v>35.51</v>
      </c>
      <c r="J2152" s="194">
        <v>106.6</v>
      </c>
      <c r="K2152" s="194">
        <v>27.55</v>
      </c>
      <c r="L2152" s="194">
        <v>26.15</v>
      </c>
      <c r="M2152" s="194"/>
      <c r="N2152" s="194">
        <v>31.15</v>
      </c>
      <c r="O2152" s="194">
        <v>25.65</v>
      </c>
    </row>
    <row r="2153" spans="1:15">
      <c r="A2153" s="229">
        <v>0.68635416666675597</v>
      </c>
      <c r="B2153" s="194">
        <v>24470</v>
      </c>
      <c r="C2153" s="194">
        <v>38.29</v>
      </c>
      <c r="D2153" s="194">
        <v>27.79</v>
      </c>
      <c r="E2153" s="194">
        <v>34.4</v>
      </c>
      <c r="F2153" s="194">
        <v>38.25</v>
      </c>
      <c r="G2153" s="194">
        <v>425</v>
      </c>
      <c r="H2153" s="194">
        <v>35.520000000000003</v>
      </c>
      <c r="I2153" s="194">
        <v>35.520000000000003</v>
      </c>
      <c r="J2153" s="194">
        <v>107.25</v>
      </c>
      <c r="K2153" s="194">
        <v>27.55</v>
      </c>
      <c r="L2153" s="194">
        <v>26.1</v>
      </c>
      <c r="M2153" s="194"/>
      <c r="N2153" s="194">
        <v>30.9</v>
      </c>
      <c r="O2153" s="194">
        <v>25.7</v>
      </c>
    </row>
    <row r="2154" spans="1:15">
      <c r="A2154" s="229">
        <v>0.68646990740749703</v>
      </c>
      <c r="B2154" s="194">
        <v>24480</v>
      </c>
      <c r="C2154" s="194">
        <v>38.24</v>
      </c>
      <c r="D2154" s="194">
        <v>27.82</v>
      </c>
      <c r="E2154" s="194">
        <v>34.4</v>
      </c>
      <c r="F2154" s="194">
        <v>38.22</v>
      </c>
      <c r="G2154" s="194">
        <v>425.3</v>
      </c>
      <c r="H2154" s="194">
        <v>35.83</v>
      </c>
      <c r="I2154" s="194">
        <v>35.53</v>
      </c>
      <c r="J2154" s="194">
        <v>105.85</v>
      </c>
      <c r="K2154" s="194">
        <v>27.6</v>
      </c>
      <c r="L2154" s="194">
        <v>26.15</v>
      </c>
      <c r="M2154" s="194"/>
      <c r="N2154" s="194">
        <v>30.95</v>
      </c>
      <c r="O2154" s="194">
        <v>25.65</v>
      </c>
    </row>
    <row r="2155" spans="1:15">
      <c r="A2155" s="229">
        <v>0.68658564814823797</v>
      </c>
      <c r="B2155" s="194">
        <v>24490</v>
      </c>
      <c r="C2155" s="194">
        <v>38.31</v>
      </c>
      <c r="D2155" s="194">
        <v>27.94</v>
      </c>
      <c r="E2155" s="194">
        <v>34.4</v>
      </c>
      <c r="F2155" s="194">
        <v>38.200000000000003</v>
      </c>
      <c r="G2155" s="194">
        <v>424.6</v>
      </c>
      <c r="H2155" s="194">
        <v>35.75</v>
      </c>
      <c r="I2155" s="194">
        <v>35.54</v>
      </c>
      <c r="J2155" s="194">
        <v>106.8</v>
      </c>
      <c r="K2155" s="194">
        <v>27.6</v>
      </c>
      <c r="L2155" s="194">
        <v>26.15</v>
      </c>
      <c r="M2155" s="194"/>
      <c r="N2155" s="194">
        <v>31.2</v>
      </c>
      <c r="O2155" s="194">
        <v>25.6</v>
      </c>
    </row>
    <row r="2156" spans="1:15">
      <c r="A2156" s="229">
        <v>0.68670138888897803</v>
      </c>
      <c r="B2156" s="194">
        <v>24500</v>
      </c>
      <c r="C2156" s="194">
        <v>38.35</v>
      </c>
      <c r="D2156" s="194">
        <v>28.04</v>
      </c>
      <c r="E2156" s="194">
        <v>34.409999999999997</v>
      </c>
      <c r="F2156" s="194">
        <v>38.64</v>
      </c>
      <c r="G2156" s="194">
        <v>423.3</v>
      </c>
      <c r="H2156" s="194">
        <v>35.770000000000003</v>
      </c>
      <c r="I2156" s="194">
        <v>35.56</v>
      </c>
      <c r="J2156" s="194">
        <v>105.75</v>
      </c>
      <c r="K2156" s="194">
        <v>27.6</v>
      </c>
      <c r="L2156" s="194">
        <v>26.1</v>
      </c>
      <c r="M2156" s="194"/>
      <c r="N2156" s="194">
        <v>31.25</v>
      </c>
      <c r="O2156" s="194">
        <v>25.65</v>
      </c>
    </row>
    <row r="2157" spans="1:15">
      <c r="A2157" s="229">
        <v>0.68681712962971897</v>
      </c>
      <c r="B2157" s="194">
        <v>24510</v>
      </c>
      <c r="C2157" s="194">
        <v>38.03</v>
      </c>
      <c r="D2157" s="194">
        <v>28.09</v>
      </c>
      <c r="E2157" s="194">
        <v>34.42</v>
      </c>
      <c r="F2157" s="194">
        <v>39.700000000000003</v>
      </c>
      <c r="G2157" s="194">
        <v>423.3</v>
      </c>
      <c r="H2157" s="194">
        <v>35.770000000000003</v>
      </c>
      <c r="I2157" s="194">
        <v>35.58</v>
      </c>
      <c r="J2157" s="194">
        <v>106.6</v>
      </c>
      <c r="K2157" s="194">
        <v>27.55</v>
      </c>
      <c r="L2157" s="194">
        <v>26.15</v>
      </c>
      <c r="M2157" s="194"/>
      <c r="N2157" s="194">
        <v>31.45</v>
      </c>
      <c r="O2157" s="194">
        <v>25.6</v>
      </c>
    </row>
    <row r="2158" spans="1:15">
      <c r="A2158" s="229">
        <v>0.68693287037046002</v>
      </c>
      <c r="B2158" s="194">
        <v>24520</v>
      </c>
      <c r="C2158" s="194">
        <v>37.86</v>
      </c>
      <c r="D2158" s="194">
        <v>28.09</v>
      </c>
      <c r="E2158" s="194">
        <v>34.409999999999997</v>
      </c>
      <c r="F2158" s="194">
        <v>40.26</v>
      </c>
      <c r="G2158" s="194">
        <v>424</v>
      </c>
      <c r="H2158" s="194">
        <v>35.82</v>
      </c>
      <c r="I2158" s="194">
        <v>35.58</v>
      </c>
      <c r="J2158" s="194">
        <v>105.95</v>
      </c>
      <c r="K2158" s="194">
        <v>27.55</v>
      </c>
      <c r="L2158" s="194">
        <v>26.15</v>
      </c>
      <c r="M2158" s="194"/>
      <c r="N2158" s="194">
        <v>31.4</v>
      </c>
      <c r="O2158" s="194">
        <v>25.7</v>
      </c>
    </row>
    <row r="2159" spans="1:15">
      <c r="A2159" s="229">
        <v>0.68704861111120097</v>
      </c>
      <c r="B2159" s="194">
        <v>24530</v>
      </c>
      <c r="C2159" s="194">
        <v>38.08</v>
      </c>
      <c r="D2159" s="194">
        <v>28.11</v>
      </c>
      <c r="E2159" s="194">
        <v>34.42</v>
      </c>
      <c r="F2159" s="194">
        <v>40.81</v>
      </c>
      <c r="G2159" s="194">
        <v>424.4</v>
      </c>
      <c r="H2159" s="194">
        <v>35.89</v>
      </c>
      <c r="I2159" s="194">
        <v>35.6</v>
      </c>
      <c r="J2159" s="194">
        <v>106.1</v>
      </c>
      <c r="K2159" s="194">
        <v>27.5</v>
      </c>
      <c r="L2159" s="194">
        <v>26.15</v>
      </c>
      <c r="M2159" s="194"/>
      <c r="N2159" s="194">
        <v>31.5</v>
      </c>
      <c r="O2159" s="194">
        <v>25.65</v>
      </c>
    </row>
    <row r="2160" spans="1:15">
      <c r="A2160" s="229">
        <v>0.68716435185194202</v>
      </c>
      <c r="B2160" s="194">
        <v>24540</v>
      </c>
      <c r="C2160" s="194">
        <v>38.08</v>
      </c>
      <c r="D2160" s="194">
        <v>28.2</v>
      </c>
      <c r="E2160" s="194">
        <v>34.43</v>
      </c>
      <c r="F2160" s="194">
        <v>40.98</v>
      </c>
      <c r="G2160" s="194">
        <v>424.9</v>
      </c>
      <c r="H2160" s="194">
        <v>35.94</v>
      </c>
      <c r="I2160" s="194">
        <v>35.619999999999997</v>
      </c>
      <c r="J2160" s="194">
        <v>105.45</v>
      </c>
      <c r="K2160" s="194">
        <v>27.5</v>
      </c>
      <c r="L2160" s="194">
        <v>26.15</v>
      </c>
      <c r="M2160" s="194"/>
      <c r="N2160" s="194">
        <v>31.7</v>
      </c>
      <c r="O2160" s="194">
        <v>25.7</v>
      </c>
    </row>
    <row r="2161" spans="1:15">
      <c r="A2161" s="229">
        <v>0.68728009259268197</v>
      </c>
      <c r="B2161" s="194">
        <v>24550</v>
      </c>
      <c r="C2161" s="194">
        <v>38.049999999999997</v>
      </c>
      <c r="D2161" s="194">
        <v>28.2</v>
      </c>
      <c r="E2161" s="194">
        <v>34.43</v>
      </c>
      <c r="F2161" s="194">
        <v>41.18</v>
      </c>
      <c r="G2161" s="194">
        <v>425.5</v>
      </c>
      <c r="H2161" s="194">
        <v>35.99</v>
      </c>
      <c r="I2161" s="194">
        <v>35.61</v>
      </c>
      <c r="J2161" s="194">
        <v>105.1</v>
      </c>
      <c r="K2161" s="194">
        <v>27.5</v>
      </c>
      <c r="L2161" s="194">
        <v>26.15</v>
      </c>
      <c r="M2161" s="194"/>
      <c r="N2161" s="194">
        <v>31.75</v>
      </c>
      <c r="O2161" s="194">
        <v>25.7</v>
      </c>
    </row>
    <row r="2162" spans="1:15">
      <c r="A2162" s="229">
        <v>0.68739583333342302</v>
      </c>
      <c r="B2162" s="194">
        <v>24560</v>
      </c>
      <c r="C2162" s="194">
        <v>38.21</v>
      </c>
      <c r="D2162" s="194">
        <v>28.24</v>
      </c>
      <c r="E2162" s="194">
        <v>34.44</v>
      </c>
      <c r="F2162" s="194">
        <v>41.35</v>
      </c>
      <c r="G2162" s="194">
        <v>424.7</v>
      </c>
      <c r="H2162" s="194">
        <v>36.1</v>
      </c>
      <c r="I2162" s="194">
        <v>35.630000000000003</v>
      </c>
      <c r="J2162" s="194">
        <v>104.85</v>
      </c>
      <c r="K2162" s="194">
        <v>27.45</v>
      </c>
      <c r="L2162" s="194">
        <v>26.15</v>
      </c>
      <c r="M2162" s="194"/>
      <c r="N2162" s="194">
        <v>31.6</v>
      </c>
      <c r="O2162" s="194">
        <v>25.7</v>
      </c>
    </row>
    <row r="2163" spans="1:15">
      <c r="A2163" s="229">
        <v>0.68751157407416397</v>
      </c>
      <c r="B2163" s="194">
        <v>24570</v>
      </c>
      <c r="C2163" s="194">
        <v>38.270000000000003</v>
      </c>
      <c r="D2163" s="194">
        <v>28.27</v>
      </c>
      <c r="E2163" s="194">
        <v>34.450000000000003</v>
      </c>
      <c r="F2163" s="194">
        <v>41.5</v>
      </c>
      <c r="G2163" s="194">
        <v>423.9</v>
      </c>
      <c r="H2163" s="194">
        <v>36.14</v>
      </c>
      <c r="I2163" s="194">
        <v>35.64</v>
      </c>
      <c r="J2163" s="194">
        <v>105.75</v>
      </c>
      <c r="K2163" s="194">
        <v>27.45</v>
      </c>
      <c r="L2163" s="194">
        <v>26.15</v>
      </c>
      <c r="M2163" s="194"/>
      <c r="N2163" s="194">
        <v>31.55</v>
      </c>
      <c r="O2163" s="194">
        <v>25.75</v>
      </c>
    </row>
    <row r="2164" spans="1:15">
      <c r="A2164" s="229">
        <v>0.68762731481490502</v>
      </c>
      <c r="B2164" s="194">
        <v>24580</v>
      </c>
      <c r="C2164" s="194">
        <v>38.380000000000003</v>
      </c>
      <c r="D2164" s="194">
        <v>28.33</v>
      </c>
      <c r="E2164" s="194">
        <v>34.44</v>
      </c>
      <c r="F2164" s="194">
        <v>41.69</v>
      </c>
      <c r="G2164" s="194">
        <v>425.1</v>
      </c>
      <c r="H2164" s="194">
        <v>36.229999999999997</v>
      </c>
      <c r="I2164" s="194">
        <v>35.659999999999997</v>
      </c>
      <c r="J2164" s="194">
        <v>106.65</v>
      </c>
      <c r="K2164" s="194">
        <v>27.45</v>
      </c>
      <c r="L2164" s="194">
        <v>26.15</v>
      </c>
      <c r="M2164" s="194"/>
      <c r="N2164" s="194">
        <v>31.6</v>
      </c>
      <c r="O2164" s="194">
        <v>25.7</v>
      </c>
    </row>
    <row r="2165" spans="1:15">
      <c r="A2165" s="229">
        <v>0.68774305555564497</v>
      </c>
      <c r="B2165" s="194">
        <v>24590</v>
      </c>
      <c r="C2165" s="194">
        <v>38.369999999999997</v>
      </c>
      <c r="D2165" s="194">
        <v>28.33</v>
      </c>
      <c r="E2165" s="194">
        <v>34.46</v>
      </c>
      <c r="F2165" s="194">
        <v>41.89</v>
      </c>
      <c r="G2165" s="194">
        <v>424.2</v>
      </c>
      <c r="H2165" s="194">
        <v>36.21</v>
      </c>
      <c r="I2165" s="194">
        <v>35.65</v>
      </c>
      <c r="J2165" s="194">
        <v>107.3</v>
      </c>
      <c r="K2165" s="194">
        <v>27.5</v>
      </c>
      <c r="L2165" s="194">
        <v>26.15</v>
      </c>
      <c r="M2165" s="194"/>
      <c r="N2165" s="194">
        <v>31.5</v>
      </c>
      <c r="O2165" s="194">
        <v>25.65</v>
      </c>
    </row>
    <row r="2166" spans="1:15">
      <c r="A2166" s="229">
        <v>0.68785879629638602</v>
      </c>
      <c r="B2166" s="194">
        <v>24600</v>
      </c>
      <c r="C2166" s="194">
        <v>38.61</v>
      </c>
      <c r="D2166" s="194">
        <v>28.31</v>
      </c>
      <c r="E2166" s="194">
        <v>34.47</v>
      </c>
      <c r="F2166" s="194">
        <v>42.1</v>
      </c>
      <c r="G2166" s="194">
        <v>423.8</v>
      </c>
      <c r="H2166" s="194">
        <v>36.19</v>
      </c>
      <c r="I2166" s="194">
        <v>35.630000000000003</v>
      </c>
      <c r="J2166" s="194">
        <v>106.2</v>
      </c>
      <c r="K2166" s="194">
        <v>27.5</v>
      </c>
      <c r="L2166" s="194">
        <v>26.15</v>
      </c>
      <c r="M2166" s="194"/>
      <c r="N2166" s="194">
        <v>31.95</v>
      </c>
      <c r="O2166" s="194">
        <v>25.75</v>
      </c>
    </row>
    <row r="2167" spans="1:15">
      <c r="A2167" s="229">
        <v>0.68797453703712697</v>
      </c>
      <c r="B2167" s="194">
        <v>24610</v>
      </c>
      <c r="C2167" s="194">
        <v>38.549999999999997</v>
      </c>
      <c r="D2167" s="194">
        <v>28.29</v>
      </c>
      <c r="E2167" s="194">
        <v>34.47</v>
      </c>
      <c r="F2167" s="194">
        <v>42.19</v>
      </c>
      <c r="G2167" s="194">
        <v>423.5</v>
      </c>
      <c r="H2167" s="194">
        <v>36.29</v>
      </c>
      <c r="I2167" s="194">
        <v>35.590000000000003</v>
      </c>
      <c r="J2167" s="194">
        <v>106.15</v>
      </c>
      <c r="K2167" s="194">
        <v>27.5</v>
      </c>
      <c r="L2167" s="194">
        <v>26.15</v>
      </c>
      <c r="M2167" s="194"/>
      <c r="N2167" s="194">
        <v>31.7</v>
      </c>
      <c r="O2167" s="194">
        <v>25.65</v>
      </c>
    </row>
    <row r="2168" spans="1:15">
      <c r="A2168" s="229">
        <v>0.68809027777786802</v>
      </c>
      <c r="B2168" s="194">
        <v>24620</v>
      </c>
      <c r="C2168" s="194">
        <v>38.42</v>
      </c>
      <c r="D2168" s="194">
        <v>28.29</v>
      </c>
      <c r="E2168" s="194">
        <v>34.49</v>
      </c>
      <c r="F2168" s="194">
        <v>42.21</v>
      </c>
      <c r="G2168" s="194">
        <v>424.4</v>
      </c>
      <c r="H2168" s="194">
        <v>36.36</v>
      </c>
      <c r="I2168" s="194">
        <v>35.61</v>
      </c>
      <c r="J2168" s="194">
        <v>107.05</v>
      </c>
      <c r="K2168" s="194">
        <v>27.45</v>
      </c>
      <c r="L2168" s="194">
        <v>26.15</v>
      </c>
      <c r="M2168" s="194"/>
      <c r="N2168" s="194">
        <v>31.75</v>
      </c>
      <c r="O2168" s="194">
        <v>25.7</v>
      </c>
    </row>
    <row r="2169" spans="1:15">
      <c r="A2169" s="229">
        <v>0.68820601851860896</v>
      </c>
      <c r="B2169" s="194">
        <v>24630</v>
      </c>
      <c r="C2169" s="194">
        <v>38.5</v>
      </c>
      <c r="D2169" s="194">
        <v>28.28</v>
      </c>
      <c r="E2169" s="194">
        <v>34.5</v>
      </c>
      <c r="F2169" s="194">
        <v>42.37</v>
      </c>
      <c r="G2169" s="194">
        <v>423.4</v>
      </c>
      <c r="H2169" s="194">
        <v>36.479999999999997</v>
      </c>
      <c r="I2169" s="194">
        <v>35.619999999999997</v>
      </c>
      <c r="J2169" s="194">
        <v>105.5</v>
      </c>
      <c r="K2169" s="194">
        <v>27.45</v>
      </c>
      <c r="L2169" s="194">
        <v>26.15</v>
      </c>
      <c r="M2169" s="194"/>
      <c r="N2169" s="194">
        <v>31.55</v>
      </c>
      <c r="O2169" s="194">
        <v>25.65</v>
      </c>
    </row>
    <row r="2170" spans="1:15">
      <c r="A2170" s="229">
        <v>0.68832175925934902</v>
      </c>
      <c r="B2170" s="194">
        <v>24640</v>
      </c>
      <c r="C2170" s="194">
        <v>38.619999999999997</v>
      </c>
      <c r="D2170" s="194">
        <v>28.27</v>
      </c>
      <c r="E2170" s="194">
        <v>34.51</v>
      </c>
      <c r="F2170" s="194">
        <v>42.47</v>
      </c>
      <c r="G2170" s="194">
        <v>424.1</v>
      </c>
      <c r="H2170" s="194">
        <v>36.54</v>
      </c>
      <c r="I2170" s="194">
        <v>35.64</v>
      </c>
      <c r="J2170" s="194">
        <v>106</v>
      </c>
      <c r="K2170" s="194">
        <v>27.5</v>
      </c>
      <c r="L2170" s="194">
        <v>26.15</v>
      </c>
      <c r="M2170" s="194"/>
      <c r="N2170" s="194">
        <v>31.6</v>
      </c>
      <c r="O2170" s="194">
        <v>25.75</v>
      </c>
    </row>
    <row r="2171" spans="1:15">
      <c r="A2171" s="229">
        <v>0.68843750000008996</v>
      </c>
      <c r="B2171" s="194">
        <v>24650</v>
      </c>
      <c r="C2171" s="194">
        <v>38.71</v>
      </c>
      <c r="D2171" s="194">
        <v>28.3</v>
      </c>
      <c r="E2171" s="194">
        <v>34.51</v>
      </c>
      <c r="F2171" s="194">
        <v>42.4</v>
      </c>
      <c r="G2171" s="194">
        <v>423.6</v>
      </c>
      <c r="H2171" s="194">
        <v>36.57</v>
      </c>
      <c r="I2171" s="194">
        <v>35.659999999999997</v>
      </c>
      <c r="J2171" s="194">
        <v>105.75</v>
      </c>
      <c r="K2171" s="194">
        <v>27.5</v>
      </c>
      <c r="L2171" s="194">
        <v>26.15</v>
      </c>
      <c r="M2171" s="194"/>
      <c r="N2171" s="194">
        <v>31.45</v>
      </c>
      <c r="O2171" s="194">
        <v>25.7</v>
      </c>
    </row>
    <row r="2172" spans="1:15">
      <c r="A2172" s="229">
        <v>0.68855324074083102</v>
      </c>
      <c r="B2172" s="194">
        <v>24660</v>
      </c>
      <c r="C2172" s="194">
        <v>38.78</v>
      </c>
      <c r="D2172" s="194">
        <v>28.33</v>
      </c>
      <c r="E2172" s="194">
        <v>34.520000000000003</v>
      </c>
      <c r="F2172" s="194">
        <v>42.66</v>
      </c>
      <c r="G2172" s="194">
        <v>425.4</v>
      </c>
      <c r="H2172" s="194">
        <v>36.6</v>
      </c>
      <c r="I2172" s="194">
        <v>35.68</v>
      </c>
      <c r="J2172" s="194">
        <v>105.5</v>
      </c>
      <c r="K2172" s="194">
        <v>27.55</v>
      </c>
      <c r="L2172" s="194">
        <v>26.2</v>
      </c>
      <c r="M2172" s="194"/>
      <c r="N2172" s="194">
        <v>31.45</v>
      </c>
      <c r="O2172" s="194">
        <v>25.65</v>
      </c>
    </row>
    <row r="2173" spans="1:15">
      <c r="A2173" s="229">
        <v>0.68866898148157196</v>
      </c>
      <c r="B2173" s="194">
        <v>24670</v>
      </c>
      <c r="C2173" s="194">
        <v>38.82</v>
      </c>
      <c r="D2173" s="194">
        <v>28.35</v>
      </c>
      <c r="E2173" s="194">
        <v>34.53</v>
      </c>
      <c r="F2173" s="194">
        <v>42.71</v>
      </c>
      <c r="G2173" s="194">
        <v>424.7</v>
      </c>
      <c r="H2173" s="194">
        <v>36.64</v>
      </c>
      <c r="I2173" s="194">
        <v>35.67</v>
      </c>
      <c r="J2173" s="194">
        <v>106.85</v>
      </c>
      <c r="K2173" s="194">
        <v>27.55</v>
      </c>
      <c r="L2173" s="194">
        <v>26.2</v>
      </c>
      <c r="M2173" s="194"/>
      <c r="N2173" s="194">
        <v>31.35</v>
      </c>
      <c r="O2173" s="194">
        <v>25.7</v>
      </c>
    </row>
    <row r="2174" spans="1:15">
      <c r="A2174" s="229">
        <v>0.68878472222231202</v>
      </c>
      <c r="B2174" s="194">
        <v>24680</v>
      </c>
      <c r="C2174" s="194">
        <v>38.82</v>
      </c>
      <c r="D2174" s="194">
        <v>28.32</v>
      </c>
      <c r="E2174" s="194">
        <v>34.54</v>
      </c>
      <c r="F2174" s="194">
        <v>42.91</v>
      </c>
      <c r="G2174" s="194">
        <v>424.9</v>
      </c>
      <c r="H2174" s="194">
        <v>36.69</v>
      </c>
      <c r="I2174" s="194">
        <v>35.700000000000003</v>
      </c>
      <c r="J2174" s="194">
        <v>107.2</v>
      </c>
      <c r="K2174" s="194">
        <v>27.55</v>
      </c>
      <c r="L2174" s="194">
        <v>26.2</v>
      </c>
      <c r="M2174" s="194"/>
      <c r="N2174" s="194">
        <v>31.45</v>
      </c>
      <c r="O2174" s="194">
        <v>25.7</v>
      </c>
    </row>
    <row r="2175" spans="1:15">
      <c r="A2175" s="229">
        <v>0.68890046296305296</v>
      </c>
      <c r="B2175" s="194">
        <v>24690</v>
      </c>
      <c r="C2175" s="194">
        <v>38.880000000000003</v>
      </c>
      <c r="D2175" s="194">
        <v>28.32</v>
      </c>
      <c r="E2175" s="194">
        <v>34.54</v>
      </c>
      <c r="F2175" s="194">
        <v>42.85</v>
      </c>
      <c r="G2175" s="194">
        <v>424.3</v>
      </c>
      <c r="H2175" s="194">
        <v>36.630000000000003</v>
      </c>
      <c r="I2175" s="194">
        <v>35.72</v>
      </c>
      <c r="J2175" s="194">
        <v>105.2</v>
      </c>
      <c r="K2175" s="194">
        <v>27.55</v>
      </c>
      <c r="L2175" s="194">
        <v>26.2</v>
      </c>
      <c r="M2175" s="194"/>
      <c r="N2175" s="194">
        <v>31.5</v>
      </c>
      <c r="O2175" s="194">
        <v>25.55</v>
      </c>
    </row>
    <row r="2176" spans="1:15">
      <c r="A2176" s="229">
        <v>0.68901620370379402</v>
      </c>
      <c r="B2176" s="194">
        <v>24700</v>
      </c>
      <c r="C2176" s="194">
        <v>38.92</v>
      </c>
      <c r="D2176" s="194">
        <v>28.31</v>
      </c>
      <c r="E2176" s="194">
        <v>34.56</v>
      </c>
      <c r="F2176" s="194">
        <v>42.82</v>
      </c>
      <c r="G2176" s="194">
        <v>423.8</v>
      </c>
      <c r="H2176" s="194">
        <v>36.659999999999997</v>
      </c>
      <c r="I2176" s="194">
        <v>35.75</v>
      </c>
      <c r="J2176" s="194">
        <v>106.1</v>
      </c>
      <c r="K2176" s="194">
        <v>27.55</v>
      </c>
      <c r="L2176" s="194">
        <v>26.2</v>
      </c>
      <c r="M2176" s="194"/>
      <c r="N2176" s="194">
        <v>31.5</v>
      </c>
      <c r="O2176" s="194">
        <v>25.6</v>
      </c>
    </row>
    <row r="2177" spans="1:15">
      <c r="A2177" s="229">
        <v>0.68913194444453496</v>
      </c>
      <c r="B2177" s="194">
        <v>24710</v>
      </c>
      <c r="C2177" s="194">
        <v>38.92</v>
      </c>
      <c r="D2177" s="194">
        <v>28.27</v>
      </c>
      <c r="E2177" s="194">
        <v>34.58</v>
      </c>
      <c r="F2177" s="194">
        <v>42.81</v>
      </c>
      <c r="G2177" s="194">
        <v>424.3</v>
      </c>
      <c r="H2177" s="194">
        <v>36.65</v>
      </c>
      <c r="I2177" s="194">
        <v>35.76</v>
      </c>
      <c r="J2177" s="194">
        <v>106.05</v>
      </c>
      <c r="K2177" s="194">
        <v>27.55</v>
      </c>
      <c r="L2177" s="194">
        <v>26.2</v>
      </c>
      <c r="M2177" s="194"/>
      <c r="N2177" s="194">
        <v>31.65</v>
      </c>
      <c r="O2177" s="194">
        <v>25.7</v>
      </c>
    </row>
    <row r="2178" spans="1:15">
      <c r="A2178" s="229">
        <v>0.68924768518527602</v>
      </c>
      <c r="B2178" s="194">
        <v>24720</v>
      </c>
      <c r="C2178" s="194">
        <v>38.96</v>
      </c>
      <c r="D2178" s="194">
        <v>28.36</v>
      </c>
      <c r="E2178" s="194">
        <v>34.590000000000003</v>
      </c>
      <c r="F2178" s="194">
        <v>42.69</v>
      </c>
      <c r="G2178" s="194">
        <v>424.7</v>
      </c>
      <c r="H2178" s="194">
        <v>36.700000000000003</v>
      </c>
      <c r="I2178" s="194">
        <v>35.770000000000003</v>
      </c>
      <c r="J2178" s="194">
        <v>107.5</v>
      </c>
      <c r="K2178" s="194">
        <v>27.5</v>
      </c>
      <c r="L2178" s="194">
        <v>26.2</v>
      </c>
      <c r="M2178" s="194"/>
      <c r="N2178" s="194">
        <v>31.65</v>
      </c>
      <c r="O2178" s="194">
        <v>25.7</v>
      </c>
    </row>
    <row r="2179" spans="1:15">
      <c r="A2179" s="229">
        <v>0.68936342592601596</v>
      </c>
      <c r="B2179" s="194">
        <v>24730</v>
      </c>
      <c r="C2179" s="194">
        <v>39.01</v>
      </c>
      <c r="D2179" s="194">
        <v>28.4</v>
      </c>
      <c r="E2179" s="194">
        <v>34.61</v>
      </c>
      <c r="F2179" s="194">
        <v>42.82</v>
      </c>
      <c r="G2179" s="194">
        <v>424.9</v>
      </c>
      <c r="H2179" s="194">
        <v>36.770000000000003</v>
      </c>
      <c r="I2179" s="194">
        <v>35.78</v>
      </c>
      <c r="J2179" s="194">
        <v>107.95</v>
      </c>
      <c r="K2179" s="194">
        <v>27.55</v>
      </c>
      <c r="L2179" s="194">
        <v>26.2</v>
      </c>
      <c r="M2179" s="194"/>
      <c r="N2179" s="194">
        <v>31.6</v>
      </c>
      <c r="O2179" s="194">
        <v>25.7</v>
      </c>
    </row>
    <row r="2180" spans="1:15">
      <c r="A2180" s="229">
        <v>0.68947916666675702</v>
      </c>
      <c r="B2180" s="194">
        <v>24740</v>
      </c>
      <c r="C2180" s="194">
        <v>39.06</v>
      </c>
      <c r="D2180" s="194">
        <v>28.35</v>
      </c>
      <c r="E2180" s="194">
        <v>34.61</v>
      </c>
      <c r="F2180" s="194">
        <v>42.85</v>
      </c>
      <c r="G2180" s="194">
        <v>423.8</v>
      </c>
      <c r="H2180" s="194">
        <v>36.76</v>
      </c>
      <c r="I2180" s="194">
        <v>35.729999999999997</v>
      </c>
      <c r="J2180" s="194">
        <v>107.45</v>
      </c>
      <c r="K2180" s="194">
        <v>27.55</v>
      </c>
      <c r="L2180" s="194">
        <v>26.2</v>
      </c>
      <c r="M2180" s="194"/>
      <c r="N2180" s="194">
        <v>31.6</v>
      </c>
      <c r="O2180" s="194">
        <v>25.65</v>
      </c>
    </row>
    <row r="2181" spans="1:15">
      <c r="A2181" s="229">
        <v>0.68959490740749796</v>
      </c>
      <c r="B2181" s="194">
        <v>24750</v>
      </c>
      <c r="C2181" s="194">
        <v>39.04</v>
      </c>
      <c r="D2181" s="194">
        <v>28.43</v>
      </c>
      <c r="E2181" s="194">
        <v>34.630000000000003</v>
      </c>
      <c r="F2181" s="194">
        <v>42.98</v>
      </c>
      <c r="G2181" s="194">
        <v>424</v>
      </c>
      <c r="H2181" s="194">
        <v>36.81</v>
      </c>
      <c r="I2181" s="194">
        <v>35.76</v>
      </c>
      <c r="J2181" s="194">
        <v>105</v>
      </c>
      <c r="K2181" s="194">
        <v>27.55</v>
      </c>
      <c r="L2181" s="194">
        <v>26.2</v>
      </c>
      <c r="M2181" s="194"/>
      <c r="N2181" s="194">
        <v>31.55</v>
      </c>
      <c r="O2181" s="194">
        <v>25.7</v>
      </c>
    </row>
    <row r="2182" spans="1:15">
      <c r="A2182" s="229">
        <v>0.68971064814823901</v>
      </c>
      <c r="B2182" s="194">
        <v>24760</v>
      </c>
      <c r="C2182" s="194">
        <v>39.08</v>
      </c>
      <c r="D2182" s="194">
        <v>28.41</v>
      </c>
      <c r="E2182" s="194">
        <v>34.619999999999997</v>
      </c>
      <c r="F2182" s="194">
        <v>43.02</v>
      </c>
      <c r="G2182" s="194">
        <v>424.8</v>
      </c>
      <c r="H2182" s="194">
        <v>36.83</v>
      </c>
      <c r="I2182" s="194">
        <v>35.76</v>
      </c>
      <c r="J2182" s="194">
        <v>105.75</v>
      </c>
      <c r="K2182" s="194">
        <v>27.55</v>
      </c>
      <c r="L2182" s="194">
        <v>26.2</v>
      </c>
      <c r="M2182" s="194"/>
      <c r="N2182" s="194">
        <v>31.55</v>
      </c>
      <c r="O2182" s="194">
        <v>25.7</v>
      </c>
    </row>
    <row r="2183" spans="1:15">
      <c r="A2183" s="229">
        <v>0.68982638888897896</v>
      </c>
      <c r="B2183" s="194">
        <v>24770</v>
      </c>
      <c r="C2183" s="194">
        <v>39.17</v>
      </c>
      <c r="D2183" s="194">
        <v>28.43</v>
      </c>
      <c r="E2183" s="194">
        <v>34.65</v>
      </c>
      <c r="F2183" s="194">
        <v>42.93</v>
      </c>
      <c r="G2183" s="194">
        <v>422.7</v>
      </c>
      <c r="H2183" s="194">
        <v>36.86</v>
      </c>
      <c r="I2183" s="194">
        <v>35.79</v>
      </c>
      <c r="J2183" s="194">
        <v>106.45</v>
      </c>
      <c r="K2183" s="194">
        <v>27.6</v>
      </c>
      <c r="L2183" s="194">
        <v>26.2</v>
      </c>
      <c r="M2183" s="194"/>
      <c r="N2183" s="194">
        <v>31.65</v>
      </c>
      <c r="O2183" s="194">
        <v>25.65</v>
      </c>
    </row>
    <row r="2184" spans="1:15">
      <c r="A2184" s="229">
        <v>0.68994212962972001</v>
      </c>
      <c r="B2184" s="194">
        <v>24780</v>
      </c>
      <c r="C2184" s="194">
        <v>39.03</v>
      </c>
      <c r="D2184" s="194">
        <v>28.47</v>
      </c>
      <c r="E2184" s="194">
        <v>34.64</v>
      </c>
      <c r="F2184" s="194">
        <v>42.93</v>
      </c>
      <c r="G2184" s="194">
        <v>423.5</v>
      </c>
      <c r="H2184" s="194">
        <v>36.85</v>
      </c>
      <c r="I2184" s="194">
        <v>35.79</v>
      </c>
      <c r="J2184" s="194">
        <v>106.55</v>
      </c>
      <c r="K2184" s="194">
        <v>27.55</v>
      </c>
      <c r="L2184" s="194">
        <v>26.2</v>
      </c>
      <c r="M2184" s="194"/>
      <c r="N2184" s="194">
        <v>31.85</v>
      </c>
      <c r="O2184" s="194">
        <v>25.6</v>
      </c>
    </row>
    <row r="2185" spans="1:15">
      <c r="A2185" s="229">
        <v>0.69005787037046096</v>
      </c>
      <c r="B2185" s="194">
        <v>24790</v>
      </c>
      <c r="C2185" s="194">
        <v>39.15</v>
      </c>
      <c r="D2185" s="194">
        <v>28.53</v>
      </c>
      <c r="E2185" s="194">
        <v>34.67</v>
      </c>
      <c r="F2185" s="194">
        <v>42.9</v>
      </c>
      <c r="G2185" s="194">
        <v>424.3</v>
      </c>
      <c r="H2185" s="194">
        <v>36.92</v>
      </c>
      <c r="I2185" s="194">
        <v>35.81</v>
      </c>
      <c r="J2185" s="194">
        <v>105.4</v>
      </c>
      <c r="K2185" s="194">
        <v>27.55</v>
      </c>
      <c r="L2185" s="194">
        <v>26.2</v>
      </c>
      <c r="M2185" s="194"/>
      <c r="N2185" s="194">
        <v>31.85</v>
      </c>
      <c r="O2185" s="194">
        <v>25.7</v>
      </c>
    </row>
    <row r="2186" spans="1:15">
      <c r="A2186" s="229">
        <v>0.69017361111120201</v>
      </c>
      <c r="B2186" s="194">
        <v>24800</v>
      </c>
      <c r="C2186" s="194">
        <v>39.159999999999997</v>
      </c>
      <c r="D2186" s="194">
        <v>28.49</v>
      </c>
      <c r="E2186" s="194">
        <v>34.67</v>
      </c>
      <c r="F2186" s="194">
        <v>42.78</v>
      </c>
      <c r="G2186" s="194">
        <v>425.3</v>
      </c>
      <c r="H2186" s="194">
        <v>36.94</v>
      </c>
      <c r="I2186" s="194">
        <v>35.78</v>
      </c>
      <c r="J2186" s="194">
        <v>106.55</v>
      </c>
      <c r="K2186" s="194">
        <v>27.5</v>
      </c>
      <c r="L2186" s="194">
        <v>26.25</v>
      </c>
      <c r="M2186" s="194"/>
      <c r="N2186" s="194">
        <v>31.85</v>
      </c>
      <c r="O2186" s="194">
        <v>25.75</v>
      </c>
    </row>
    <row r="2187" spans="1:15">
      <c r="A2187" s="229">
        <v>0.69028935185194296</v>
      </c>
      <c r="B2187" s="194">
        <v>24810</v>
      </c>
      <c r="C2187" s="194">
        <v>39.26</v>
      </c>
      <c r="D2187" s="194">
        <v>28.54</v>
      </c>
      <c r="E2187" s="194">
        <v>34.69</v>
      </c>
      <c r="F2187" s="194">
        <v>42.78</v>
      </c>
      <c r="G2187" s="194">
        <v>424.3</v>
      </c>
      <c r="H2187" s="194">
        <v>36.950000000000003</v>
      </c>
      <c r="I2187" s="194">
        <v>35.78</v>
      </c>
      <c r="J2187" s="194">
        <v>106.1</v>
      </c>
      <c r="K2187" s="194">
        <v>27.5</v>
      </c>
      <c r="L2187" s="194">
        <v>26.25</v>
      </c>
      <c r="M2187" s="194"/>
      <c r="N2187" s="194">
        <v>32.049999999999997</v>
      </c>
      <c r="O2187" s="194">
        <v>25.75</v>
      </c>
    </row>
    <row r="2188" spans="1:15">
      <c r="A2188" s="229">
        <v>0.69040509259268301</v>
      </c>
      <c r="B2188" s="194">
        <v>24820</v>
      </c>
      <c r="C2188" s="194">
        <v>39.24</v>
      </c>
      <c r="D2188" s="194">
        <v>28.55</v>
      </c>
      <c r="E2188" s="194">
        <v>34.69</v>
      </c>
      <c r="F2188" s="194">
        <v>42.9</v>
      </c>
      <c r="G2188" s="194">
        <v>424</v>
      </c>
      <c r="H2188" s="194">
        <v>36.909999999999997</v>
      </c>
      <c r="I2188" s="194">
        <v>35.799999999999997</v>
      </c>
      <c r="J2188" s="194">
        <v>105.65</v>
      </c>
      <c r="K2188" s="194">
        <v>27.45</v>
      </c>
      <c r="L2188" s="194">
        <v>26.25</v>
      </c>
      <c r="M2188" s="194"/>
      <c r="N2188" s="194">
        <v>32.25</v>
      </c>
      <c r="O2188" s="194">
        <v>25.75</v>
      </c>
    </row>
    <row r="2189" spans="1:15">
      <c r="A2189" s="229">
        <v>0.69052083333342396</v>
      </c>
      <c r="B2189" s="194">
        <v>24830</v>
      </c>
      <c r="C2189" s="194">
        <v>39.31</v>
      </c>
      <c r="D2189" s="194">
        <v>28.42</v>
      </c>
      <c r="E2189" s="194">
        <v>34.69</v>
      </c>
      <c r="F2189" s="194">
        <v>42.97</v>
      </c>
      <c r="G2189" s="194">
        <v>424</v>
      </c>
      <c r="H2189" s="194">
        <v>36.71</v>
      </c>
      <c r="I2189" s="194">
        <v>35.81</v>
      </c>
      <c r="J2189" s="194">
        <v>106.95</v>
      </c>
      <c r="K2189" s="194">
        <v>27.45</v>
      </c>
      <c r="L2189" s="194">
        <v>26.25</v>
      </c>
      <c r="M2189" s="194"/>
      <c r="N2189" s="194">
        <v>31.6</v>
      </c>
      <c r="O2189" s="194">
        <v>25.8</v>
      </c>
    </row>
    <row r="2190" spans="1:15">
      <c r="A2190" s="229">
        <v>0.69063657407416501</v>
      </c>
      <c r="B2190" s="194">
        <v>24840</v>
      </c>
      <c r="C2190" s="194">
        <v>39.22</v>
      </c>
      <c r="D2190" s="194">
        <v>28.28</v>
      </c>
      <c r="E2190" s="194">
        <v>34.69</v>
      </c>
      <c r="F2190" s="194">
        <v>42.95</v>
      </c>
      <c r="G2190" s="194">
        <v>424.3</v>
      </c>
      <c r="H2190" s="194">
        <v>36.5</v>
      </c>
      <c r="I2190" s="194">
        <v>35.82</v>
      </c>
      <c r="J2190" s="194">
        <v>105.45</v>
      </c>
      <c r="K2190" s="194">
        <v>27.45</v>
      </c>
      <c r="L2190" s="194">
        <v>26.25</v>
      </c>
      <c r="M2190" s="194"/>
      <c r="N2190" s="194">
        <v>31.65</v>
      </c>
      <c r="O2190" s="194">
        <v>25.75</v>
      </c>
    </row>
    <row r="2191" spans="1:15">
      <c r="A2191" s="229">
        <v>0.69075231481490595</v>
      </c>
      <c r="B2191" s="194">
        <v>24850</v>
      </c>
      <c r="C2191" s="194">
        <v>39.29</v>
      </c>
      <c r="D2191" s="194">
        <v>28.18</v>
      </c>
      <c r="E2191" s="194">
        <v>34.69</v>
      </c>
      <c r="F2191" s="194">
        <v>42.96</v>
      </c>
      <c r="G2191" s="194">
        <v>424.8</v>
      </c>
      <c r="H2191" s="194">
        <v>36.299999999999997</v>
      </c>
      <c r="I2191" s="194">
        <v>35.81</v>
      </c>
      <c r="J2191" s="194">
        <v>105.55</v>
      </c>
      <c r="K2191" s="194">
        <v>27.45</v>
      </c>
      <c r="L2191" s="194">
        <v>26.25</v>
      </c>
      <c r="M2191" s="194"/>
      <c r="N2191" s="194">
        <v>31.25</v>
      </c>
      <c r="O2191" s="194">
        <v>25.85</v>
      </c>
    </row>
    <row r="2192" spans="1:15">
      <c r="A2192" s="229">
        <v>0.69086805555564601</v>
      </c>
      <c r="B2192" s="194">
        <v>24860</v>
      </c>
      <c r="C2192" s="194">
        <v>39.29</v>
      </c>
      <c r="D2192" s="194">
        <v>28.04</v>
      </c>
      <c r="E2192" s="194">
        <v>34.69</v>
      </c>
      <c r="F2192" s="194">
        <v>42.64</v>
      </c>
      <c r="G2192" s="194">
        <v>423.9</v>
      </c>
      <c r="H2192" s="194">
        <v>36.28</v>
      </c>
      <c r="I2192" s="194">
        <v>35.799999999999997</v>
      </c>
      <c r="J2192" s="194">
        <v>105.2</v>
      </c>
      <c r="K2192" s="194">
        <v>27.4</v>
      </c>
      <c r="L2192" s="194">
        <v>26.25</v>
      </c>
      <c r="M2192" s="194"/>
      <c r="N2192" s="194">
        <v>31.45</v>
      </c>
      <c r="O2192" s="194">
        <v>25.8</v>
      </c>
    </row>
    <row r="2193" spans="1:15">
      <c r="A2193" s="229">
        <v>0.69098379629638695</v>
      </c>
      <c r="B2193" s="194">
        <v>24870</v>
      </c>
      <c r="C2193" s="194">
        <v>39.229999999999997</v>
      </c>
      <c r="D2193" s="194">
        <v>27.95</v>
      </c>
      <c r="E2193" s="194">
        <v>34.69</v>
      </c>
      <c r="F2193" s="194">
        <v>42.7</v>
      </c>
      <c r="G2193" s="194">
        <v>422.6</v>
      </c>
      <c r="H2193" s="194">
        <v>36.19</v>
      </c>
      <c r="I2193" s="194">
        <v>35.82</v>
      </c>
      <c r="J2193" s="194">
        <v>102.6</v>
      </c>
      <c r="K2193" s="194">
        <v>27.25</v>
      </c>
      <c r="L2193" s="194">
        <v>26.25</v>
      </c>
      <c r="M2193" s="194"/>
      <c r="N2193" s="194">
        <v>31.6</v>
      </c>
      <c r="O2193" s="194">
        <v>25.75</v>
      </c>
    </row>
    <row r="2194" spans="1:15">
      <c r="A2194" s="229">
        <v>0.69109953703712801</v>
      </c>
      <c r="B2194" s="194">
        <v>24880</v>
      </c>
      <c r="C2194" s="194">
        <v>39.14</v>
      </c>
      <c r="D2194" s="194">
        <v>27.89</v>
      </c>
      <c r="E2194" s="194">
        <v>34.700000000000003</v>
      </c>
      <c r="F2194" s="194">
        <v>42.73</v>
      </c>
      <c r="G2194" s="194">
        <v>420.9</v>
      </c>
      <c r="H2194" s="194">
        <v>36.19</v>
      </c>
      <c r="I2194" s="194">
        <v>35.81</v>
      </c>
      <c r="J2194" s="194">
        <v>101.55</v>
      </c>
      <c r="K2194" s="194">
        <v>27.2</v>
      </c>
      <c r="L2194" s="194">
        <v>26.25</v>
      </c>
      <c r="M2194" s="194"/>
      <c r="N2194" s="194">
        <v>31.5</v>
      </c>
      <c r="O2194" s="194">
        <v>25.8</v>
      </c>
    </row>
    <row r="2195" spans="1:15">
      <c r="A2195" s="229">
        <v>0.69121527777786895</v>
      </c>
      <c r="B2195" s="194">
        <v>24890</v>
      </c>
      <c r="C2195" s="194">
        <v>39.21</v>
      </c>
      <c r="D2195" s="194">
        <v>27.79</v>
      </c>
      <c r="E2195" s="194">
        <v>34.700000000000003</v>
      </c>
      <c r="F2195" s="194">
        <v>42.29</v>
      </c>
      <c r="G2195" s="194">
        <v>421.9</v>
      </c>
      <c r="H2195" s="194">
        <v>36.07</v>
      </c>
      <c r="I2195" s="194">
        <v>35.79</v>
      </c>
      <c r="J2195" s="194">
        <v>103.5</v>
      </c>
      <c r="K2195" s="194">
        <v>27.1</v>
      </c>
      <c r="L2195" s="194">
        <v>26.25</v>
      </c>
      <c r="M2195" s="194"/>
      <c r="N2195" s="194">
        <v>31.5</v>
      </c>
      <c r="O2195" s="194">
        <v>25.8</v>
      </c>
    </row>
    <row r="2196" spans="1:15">
      <c r="A2196" s="229">
        <v>0.69133101851861001</v>
      </c>
      <c r="B2196" s="194">
        <v>24900</v>
      </c>
      <c r="C2196" s="194">
        <v>39.31</v>
      </c>
      <c r="D2196" s="194">
        <v>27.72</v>
      </c>
      <c r="E2196" s="194">
        <v>34.69</v>
      </c>
      <c r="F2196" s="194">
        <v>41.62</v>
      </c>
      <c r="G2196" s="194">
        <v>422.3</v>
      </c>
      <c r="H2196" s="194">
        <v>36.03</v>
      </c>
      <c r="I2196" s="194">
        <v>35.81</v>
      </c>
      <c r="J2196" s="194">
        <v>103.55</v>
      </c>
      <c r="K2196" s="194">
        <v>27.05</v>
      </c>
      <c r="L2196" s="194">
        <v>26.25</v>
      </c>
      <c r="M2196" s="194"/>
      <c r="N2196" s="194">
        <v>31.5</v>
      </c>
      <c r="O2196" s="194">
        <v>25.75</v>
      </c>
    </row>
    <row r="2197" spans="1:15">
      <c r="A2197" s="229">
        <v>0.69144675925934995</v>
      </c>
      <c r="B2197" s="194">
        <v>24910</v>
      </c>
      <c r="C2197" s="194">
        <v>39.29</v>
      </c>
      <c r="D2197" s="194">
        <v>27.71</v>
      </c>
      <c r="E2197" s="194">
        <v>34.700000000000003</v>
      </c>
      <c r="F2197" s="194">
        <v>41.05</v>
      </c>
      <c r="G2197" s="194">
        <v>423.6</v>
      </c>
      <c r="H2197" s="194">
        <v>35.94</v>
      </c>
      <c r="I2197" s="194">
        <v>35.81</v>
      </c>
      <c r="J2197" s="194">
        <v>103</v>
      </c>
      <c r="K2197" s="194">
        <v>27.05</v>
      </c>
      <c r="L2197" s="194">
        <v>26.3</v>
      </c>
      <c r="M2197" s="194"/>
      <c r="N2197" s="194">
        <v>31.5</v>
      </c>
      <c r="O2197" s="194">
        <v>25.8</v>
      </c>
    </row>
    <row r="2198" spans="1:15">
      <c r="A2198" s="229">
        <v>0.69156250000009101</v>
      </c>
      <c r="B2198" s="194">
        <v>24920</v>
      </c>
      <c r="C2198" s="194">
        <v>39.130000000000003</v>
      </c>
      <c r="D2198" s="194">
        <v>27.68</v>
      </c>
      <c r="E2198" s="194">
        <v>34.69</v>
      </c>
      <c r="F2198" s="194">
        <v>40.65</v>
      </c>
      <c r="G2198" s="194">
        <v>423.5</v>
      </c>
      <c r="H2198" s="194">
        <v>35.78</v>
      </c>
      <c r="I2198" s="194">
        <v>35.83</v>
      </c>
      <c r="J2198" s="194">
        <v>102.65</v>
      </c>
      <c r="K2198" s="194">
        <v>27</v>
      </c>
      <c r="L2198" s="194">
        <v>26.25</v>
      </c>
      <c r="M2198" s="194"/>
      <c r="N2198" s="194">
        <v>31.35</v>
      </c>
      <c r="O2198" s="194">
        <v>25.8</v>
      </c>
    </row>
    <row r="2199" spans="1:15">
      <c r="A2199" s="229">
        <v>0.69167824074083195</v>
      </c>
      <c r="B2199" s="194">
        <v>24930</v>
      </c>
      <c r="C2199" s="194">
        <v>39.17</v>
      </c>
      <c r="D2199" s="194">
        <v>27.74</v>
      </c>
      <c r="E2199" s="194">
        <v>34.700000000000003</v>
      </c>
      <c r="F2199" s="194">
        <v>40.32</v>
      </c>
      <c r="G2199" s="194">
        <v>424.2</v>
      </c>
      <c r="H2199" s="194">
        <v>35.75</v>
      </c>
      <c r="I2199" s="194">
        <v>35.85</v>
      </c>
      <c r="J2199" s="194">
        <v>103.1</v>
      </c>
      <c r="K2199" s="194">
        <v>26.95</v>
      </c>
      <c r="L2199" s="194">
        <v>26.25</v>
      </c>
      <c r="M2199" s="194"/>
      <c r="N2199" s="194">
        <v>31.3</v>
      </c>
      <c r="O2199" s="194">
        <v>25.85</v>
      </c>
    </row>
    <row r="2200" spans="1:15">
      <c r="A2200" s="229">
        <v>0.69179398148157301</v>
      </c>
      <c r="B2200" s="194">
        <v>24940</v>
      </c>
      <c r="C2200" s="194">
        <v>39.15</v>
      </c>
      <c r="D2200" s="194">
        <v>27.68</v>
      </c>
      <c r="E2200" s="194">
        <v>34.69</v>
      </c>
      <c r="F2200" s="194">
        <v>40.049999999999997</v>
      </c>
      <c r="G2200" s="194">
        <v>425.1</v>
      </c>
      <c r="H2200" s="194">
        <v>35.69</v>
      </c>
      <c r="I2200" s="194">
        <v>35.85</v>
      </c>
      <c r="J2200" s="194">
        <v>103.2</v>
      </c>
      <c r="K2200" s="194">
        <v>26.9</v>
      </c>
      <c r="L2200" s="194">
        <v>26.3</v>
      </c>
      <c r="M2200" s="194"/>
      <c r="N2200" s="194">
        <v>31.15</v>
      </c>
      <c r="O2200" s="194">
        <v>25.85</v>
      </c>
    </row>
    <row r="2201" spans="1:15">
      <c r="A2201" s="229">
        <v>0.69190972222231295</v>
      </c>
      <c r="B2201" s="194">
        <v>24950</v>
      </c>
      <c r="C2201" s="194">
        <v>39.229999999999997</v>
      </c>
      <c r="D2201" s="194">
        <v>27.64</v>
      </c>
      <c r="E2201" s="194">
        <v>34.69</v>
      </c>
      <c r="F2201" s="194">
        <v>39.85</v>
      </c>
      <c r="G2201" s="194">
        <v>425.6</v>
      </c>
      <c r="H2201" s="194">
        <v>35.61</v>
      </c>
      <c r="I2201" s="194">
        <v>35.880000000000003</v>
      </c>
      <c r="J2201" s="194">
        <v>103.6</v>
      </c>
      <c r="K2201" s="194">
        <v>26.85</v>
      </c>
      <c r="L2201" s="194">
        <v>26.25</v>
      </c>
      <c r="M2201" s="194"/>
      <c r="N2201" s="194">
        <v>31.45</v>
      </c>
      <c r="O2201" s="194">
        <v>25.85</v>
      </c>
    </row>
    <row r="2202" spans="1:15">
      <c r="A2202" s="229">
        <v>0.69202546296305401</v>
      </c>
      <c r="B2202" s="194">
        <v>24960</v>
      </c>
      <c r="C2202" s="194">
        <v>39.130000000000003</v>
      </c>
      <c r="D2202" s="194">
        <v>27.67</v>
      </c>
      <c r="E2202" s="194">
        <v>34.65</v>
      </c>
      <c r="F2202" s="194">
        <v>39.65</v>
      </c>
      <c r="G2202" s="194">
        <v>423.7</v>
      </c>
      <c r="H2202" s="194">
        <v>35.56</v>
      </c>
      <c r="I2202" s="194">
        <v>35.869999999999997</v>
      </c>
      <c r="J2202" s="194">
        <v>102.1</v>
      </c>
      <c r="K2202" s="194">
        <v>26.85</v>
      </c>
      <c r="L2202" s="194">
        <v>26.25</v>
      </c>
      <c r="M2202" s="194"/>
      <c r="N2202" s="194">
        <v>31.35</v>
      </c>
      <c r="O2202" s="194">
        <v>25.8</v>
      </c>
    </row>
    <row r="2203" spans="1:15">
      <c r="A2203" s="229">
        <v>0.69214120370379495</v>
      </c>
      <c r="B2203" s="194">
        <v>24970</v>
      </c>
      <c r="C2203" s="194">
        <v>39.200000000000003</v>
      </c>
      <c r="D2203" s="194">
        <v>27.58</v>
      </c>
      <c r="E2203" s="194">
        <v>34.659999999999997</v>
      </c>
      <c r="F2203" s="194">
        <v>39.49</v>
      </c>
      <c r="G2203" s="194">
        <v>423.7</v>
      </c>
      <c r="H2203" s="194">
        <v>35.47</v>
      </c>
      <c r="I2203" s="194">
        <v>35.880000000000003</v>
      </c>
      <c r="J2203" s="194">
        <v>103.25</v>
      </c>
      <c r="K2203" s="194">
        <v>26.85</v>
      </c>
      <c r="L2203" s="194">
        <v>26.3</v>
      </c>
      <c r="M2203" s="194"/>
      <c r="N2203" s="194">
        <v>31.45</v>
      </c>
      <c r="O2203" s="194">
        <v>25.85</v>
      </c>
    </row>
    <row r="2204" spans="1:15">
      <c r="A2204" s="229">
        <v>0.692256944444536</v>
      </c>
      <c r="B2204" s="194">
        <v>24980</v>
      </c>
      <c r="C2204" s="194">
        <v>39.270000000000003</v>
      </c>
      <c r="D2204" s="194">
        <v>27.61</v>
      </c>
      <c r="E2204" s="194">
        <v>34.67</v>
      </c>
      <c r="F2204" s="194">
        <v>39.36</v>
      </c>
      <c r="G2204" s="194">
        <v>423.1</v>
      </c>
      <c r="H2204" s="194">
        <v>35.47</v>
      </c>
      <c r="I2204" s="194">
        <v>35.869999999999997</v>
      </c>
      <c r="J2204" s="194">
        <v>102.3</v>
      </c>
      <c r="K2204" s="194">
        <v>26.85</v>
      </c>
      <c r="L2204" s="194">
        <v>26.3</v>
      </c>
      <c r="M2204" s="194"/>
      <c r="N2204" s="194">
        <v>31.3</v>
      </c>
      <c r="O2204" s="194">
        <v>25.85</v>
      </c>
    </row>
    <row r="2205" spans="1:15">
      <c r="A2205" s="229">
        <v>0.69237268518527695</v>
      </c>
      <c r="B2205" s="194">
        <v>24990</v>
      </c>
      <c r="C2205" s="194">
        <v>39.28</v>
      </c>
      <c r="D2205" s="194">
        <v>27.58</v>
      </c>
      <c r="E2205" s="194">
        <v>34.64</v>
      </c>
      <c r="F2205" s="194">
        <v>39.22</v>
      </c>
      <c r="G2205" s="194">
        <v>423.7</v>
      </c>
      <c r="H2205" s="194">
        <v>35.46</v>
      </c>
      <c r="I2205" s="194">
        <v>35.85</v>
      </c>
      <c r="J2205" s="194">
        <v>102</v>
      </c>
      <c r="K2205" s="194">
        <v>26.8</v>
      </c>
      <c r="L2205" s="194">
        <v>26.3</v>
      </c>
      <c r="M2205" s="194"/>
      <c r="N2205" s="194">
        <v>31.15</v>
      </c>
      <c r="O2205" s="194">
        <v>25.85</v>
      </c>
    </row>
    <row r="2206" spans="1:15">
      <c r="A2206" s="229">
        <v>0.692488425926017</v>
      </c>
      <c r="B2206" s="194">
        <v>25000</v>
      </c>
      <c r="C2206" s="194">
        <v>39.24</v>
      </c>
      <c r="D2206" s="194">
        <v>27.58</v>
      </c>
      <c r="E2206" s="194">
        <v>34.630000000000003</v>
      </c>
      <c r="F2206" s="194">
        <v>39.08</v>
      </c>
      <c r="G2206" s="194">
        <v>423.8</v>
      </c>
      <c r="H2206" s="194">
        <v>35.39</v>
      </c>
      <c r="I2206" s="194">
        <v>35.82</v>
      </c>
      <c r="J2206" s="194">
        <v>103.3</v>
      </c>
      <c r="K2206" s="194">
        <v>26.75</v>
      </c>
      <c r="L2206" s="194">
        <v>26.3</v>
      </c>
      <c r="M2206" s="194"/>
      <c r="N2206" s="194">
        <v>31.3</v>
      </c>
      <c r="O2206" s="194">
        <v>25.8</v>
      </c>
    </row>
    <row r="2207" spans="1:15">
      <c r="A2207" s="229">
        <v>0.69260416666675795</v>
      </c>
      <c r="B2207" s="194">
        <v>25010</v>
      </c>
      <c r="C2207" s="194">
        <v>39.14</v>
      </c>
      <c r="D2207" s="194">
        <v>27.67</v>
      </c>
      <c r="E2207" s="194">
        <v>34.630000000000003</v>
      </c>
      <c r="F2207" s="194">
        <v>38.97</v>
      </c>
      <c r="G2207" s="194">
        <v>424</v>
      </c>
      <c r="H2207" s="194">
        <v>35.299999999999997</v>
      </c>
      <c r="I2207" s="194">
        <v>35.81</v>
      </c>
      <c r="J2207" s="194">
        <v>103.25</v>
      </c>
      <c r="K2207" s="194">
        <v>26.75</v>
      </c>
      <c r="L2207" s="194">
        <v>26.3</v>
      </c>
      <c r="M2207" s="194"/>
      <c r="N2207" s="194">
        <v>31.35</v>
      </c>
      <c r="O2207" s="194">
        <v>25.85</v>
      </c>
    </row>
    <row r="2208" spans="1:15">
      <c r="A2208" s="229">
        <v>0.692719907407499</v>
      </c>
      <c r="B2208" s="194">
        <v>25020</v>
      </c>
      <c r="C2208" s="194">
        <v>39.17</v>
      </c>
      <c r="D2208" s="194">
        <v>27.62</v>
      </c>
      <c r="E2208" s="194">
        <v>34.61</v>
      </c>
      <c r="F2208" s="194">
        <v>38.880000000000003</v>
      </c>
      <c r="G2208" s="194">
        <v>424.3</v>
      </c>
      <c r="H2208" s="194">
        <v>35.270000000000003</v>
      </c>
      <c r="I2208" s="194">
        <v>35.82</v>
      </c>
      <c r="J2208" s="194">
        <v>103.25</v>
      </c>
      <c r="K2208" s="194">
        <v>26.75</v>
      </c>
      <c r="L2208" s="194">
        <v>26.3</v>
      </c>
      <c r="M2208" s="194"/>
      <c r="N2208" s="194">
        <v>31.3</v>
      </c>
      <c r="O2208" s="194">
        <v>25.85</v>
      </c>
    </row>
    <row r="2209" spans="1:15">
      <c r="A2209" s="229">
        <v>0.69283564814823995</v>
      </c>
      <c r="B2209" s="194">
        <v>25030</v>
      </c>
      <c r="C2209" s="194">
        <v>39.17</v>
      </c>
      <c r="D2209" s="194">
        <v>27.6</v>
      </c>
      <c r="E2209" s="194">
        <v>34.6</v>
      </c>
      <c r="F2209" s="194">
        <v>38.79</v>
      </c>
      <c r="G2209" s="194">
        <v>424.2</v>
      </c>
      <c r="H2209" s="194">
        <v>35.200000000000003</v>
      </c>
      <c r="I2209" s="194">
        <v>35.82</v>
      </c>
      <c r="J2209" s="194">
        <v>102.6</v>
      </c>
      <c r="K2209" s="194">
        <v>26.75</v>
      </c>
      <c r="L2209" s="194">
        <v>26.25</v>
      </c>
      <c r="M2209" s="194"/>
      <c r="N2209" s="194">
        <v>31.5</v>
      </c>
      <c r="O2209" s="194">
        <v>25.8</v>
      </c>
    </row>
    <row r="2210" spans="1:15">
      <c r="A2210" s="229">
        <v>0.69295138888898</v>
      </c>
      <c r="B2210" s="194">
        <v>25040</v>
      </c>
      <c r="C2210" s="194">
        <v>39.229999999999997</v>
      </c>
      <c r="D2210" s="194">
        <v>27.64</v>
      </c>
      <c r="E2210" s="194">
        <v>34.61</v>
      </c>
      <c r="F2210" s="194">
        <v>38.700000000000003</v>
      </c>
      <c r="G2210" s="194">
        <v>424</v>
      </c>
      <c r="H2210" s="194">
        <v>35.17</v>
      </c>
      <c r="I2210" s="194">
        <v>35.840000000000003</v>
      </c>
      <c r="J2210" s="194">
        <v>101.5</v>
      </c>
      <c r="K2210" s="194">
        <v>26.75</v>
      </c>
      <c r="L2210" s="194">
        <v>26.3</v>
      </c>
      <c r="M2210" s="194"/>
      <c r="N2210" s="194">
        <v>31.7</v>
      </c>
      <c r="O2210" s="194">
        <v>25.85</v>
      </c>
    </row>
    <row r="2211" spans="1:15">
      <c r="A2211" s="229">
        <v>0.69306712962972095</v>
      </c>
      <c r="B2211" s="194">
        <v>25050</v>
      </c>
      <c r="C2211" s="194">
        <v>39.1</v>
      </c>
      <c r="D2211" s="194">
        <v>27.66</v>
      </c>
      <c r="E2211" s="194">
        <v>34.590000000000003</v>
      </c>
      <c r="F2211" s="194">
        <v>38.590000000000003</v>
      </c>
      <c r="G2211" s="194">
        <v>424.3</v>
      </c>
      <c r="H2211" s="194">
        <v>35.130000000000003</v>
      </c>
      <c r="I2211" s="194">
        <v>35.81</v>
      </c>
      <c r="J2211" s="194">
        <v>100.7</v>
      </c>
      <c r="K2211" s="194">
        <v>26.75</v>
      </c>
      <c r="L2211" s="194">
        <v>26.3</v>
      </c>
      <c r="M2211" s="194"/>
      <c r="N2211" s="194">
        <v>31.15</v>
      </c>
      <c r="O2211" s="194">
        <v>25.8</v>
      </c>
    </row>
    <row r="2212" spans="1:15">
      <c r="A2212" s="229">
        <v>0.693182870370462</v>
      </c>
      <c r="B2212" s="194">
        <v>25060</v>
      </c>
      <c r="C2212" s="194">
        <v>39.14</v>
      </c>
      <c r="D2212" s="194">
        <v>27.64</v>
      </c>
      <c r="E2212" s="194">
        <v>34.57</v>
      </c>
      <c r="F2212" s="194">
        <v>38.51</v>
      </c>
      <c r="G2212" s="194">
        <v>425.2</v>
      </c>
      <c r="H2212" s="194">
        <v>35.11</v>
      </c>
      <c r="I2212" s="194">
        <v>35.799999999999997</v>
      </c>
      <c r="J2212" s="194">
        <v>103.6</v>
      </c>
      <c r="K2212" s="194">
        <v>26.7</v>
      </c>
      <c r="L2212" s="194">
        <v>26.25</v>
      </c>
      <c r="M2212" s="194"/>
      <c r="N2212" s="194">
        <v>31.4</v>
      </c>
      <c r="O2212" s="194">
        <v>25.8</v>
      </c>
    </row>
    <row r="2213" spans="1:15">
      <c r="A2213" s="229">
        <v>0.69329861111120294</v>
      </c>
      <c r="B2213" s="194">
        <v>25070</v>
      </c>
      <c r="C2213" s="194">
        <v>39.1</v>
      </c>
      <c r="D2213" s="194">
        <v>27.65</v>
      </c>
      <c r="E2213" s="194">
        <v>34.57</v>
      </c>
      <c r="F2213" s="194">
        <v>38.479999999999997</v>
      </c>
      <c r="G2213" s="194">
        <v>423.9</v>
      </c>
      <c r="H2213" s="194">
        <v>35.549999999999997</v>
      </c>
      <c r="I2213" s="194">
        <v>35.81</v>
      </c>
      <c r="J2213" s="194">
        <v>103.15</v>
      </c>
      <c r="K2213" s="194">
        <v>27.5</v>
      </c>
      <c r="L2213" s="194">
        <v>26.3</v>
      </c>
      <c r="M2213" s="194"/>
      <c r="N2213" s="194">
        <v>31.45</v>
      </c>
      <c r="O2213" s="194">
        <v>26.2</v>
      </c>
    </row>
    <row r="2214" spans="1:15">
      <c r="A2214" s="229">
        <v>0.693414351851944</v>
      </c>
      <c r="B2214" s="194">
        <v>25080</v>
      </c>
      <c r="C2214" s="194">
        <v>39.200000000000003</v>
      </c>
      <c r="D2214" s="194">
        <v>27.56</v>
      </c>
      <c r="E2214" s="194">
        <v>34.56</v>
      </c>
      <c r="F2214" s="194">
        <v>38.43</v>
      </c>
      <c r="G2214" s="194">
        <v>424</v>
      </c>
      <c r="H2214" s="194">
        <v>35.770000000000003</v>
      </c>
      <c r="I2214" s="194">
        <v>35.83</v>
      </c>
      <c r="J2214" s="194">
        <v>103.35</v>
      </c>
      <c r="K2214" s="194">
        <v>27.75</v>
      </c>
      <c r="L2214" s="194">
        <v>26.3</v>
      </c>
      <c r="M2214" s="194"/>
      <c r="N2214" s="194">
        <v>31.65</v>
      </c>
      <c r="O2214" s="194">
        <v>26.35</v>
      </c>
    </row>
    <row r="2215" spans="1:15">
      <c r="A2215" s="229">
        <v>0.69353009259268406</v>
      </c>
      <c r="B2215" s="194">
        <v>25090</v>
      </c>
      <c r="C2215" s="194">
        <v>39.26</v>
      </c>
      <c r="D2215" s="194">
        <v>27.56</v>
      </c>
      <c r="E2215" s="194">
        <v>34.58</v>
      </c>
      <c r="F2215" s="194">
        <v>38.4</v>
      </c>
      <c r="G2215" s="194">
        <v>423.9</v>
      </c>
      <c r="H2215" s="194">
        <v>35.700000000000003</v>
      </c>
      <c r="I2215" s="194">
        <v>35.85</v>
      </c>
      <c r="J2215" s="194">
        <v>100.05</v>
      </c>
      <c r="K2215" s="194">
        <v>27.75</v>
      </c>
      <c r="L2215" s="194">
        <v>26.35</v>
      </c>
      <c r="M2215" s="194"/>
      <c r="N2215" s="194">
        <v>31.8</v>
      </c>
      <c r="O2215" s="194">
        <v>26.55</v>
      </c>
    </row>
    <row r="2216" spans="1:15">
      <c r="A2216" s="229">
        <v>0.693645833333425</v>
      </c>
      <c r="B2216" s="194">
        <v>25100</v>
      </c>
      <c r="C2216" s="194">
        <v>39.200000000000003</v>
      </c>
      <c r="D2216" s="194">
        <v>27.47</v>
      </c>
      <c r="E2216" s="194">
        <v>34.57</v>
      </c>
      <c r="F2216" s="194">
        <v>38.880000000000003</v>
      </c>
      <c r="G2216" s="194">
        <v>423.3</v>
      </c>
      <c r="H2216" s="194">
        <v>35.69</v>
      </c>
      <c r="I2216" s="194">
        <v>35.82</v>
      </c>
      <c r="J2216" s="194">
        <v>100.3</v>
      </c>
      <c r="K2216" s="194">
        <v>27.75</v>
      </c>
      <c r="L2216" s="194">
        <v>26.35</v>
      </c>
      <c r="M2216" s="194"/>
      <c r="N2216" s="194">
        <v>31.9</v>
      </c>
      <c r="O2216" s="194">
        <v>26.6</v>
      </c>
    </row>
    <row r="2217" spans="1:15">
      <c r="A2217" s="229">
        <v>0.69376157407416605</v>
      </c>
      <c r="B2217" s="194">
        <v>25110</v>
      </c>
      <c r="C2217" s="194">
        <v>39.26</v>
      </c>
      <c r="D2217" s="194">
        <v>27.46</v>
      </c>
      <c r="E2217" s="194">
        <v>34.57</v>
      </c>
      <c r="F2217" s="194">
        <v>39.57</v>
      </c>
      <c r="G2217" s="194">
        <v>423.7</v>
      </c>
      <c r="H2217" s="194">
        <v>35.69</v>
      </c>
      <c r="I2217" s="194">
        <v>35.79</v>
      </c>
      <c r="J2217" s="194">
        <v>103.85</v>
      </c>
      <c r="K2217" s="194">
        <v>27.85</v>
      </c>
      <c r="L2217" s="194">
        <v>26.4</v>
      </c>
      <c r="M2217" s="194"/>
      <c r="N2217" s="194">
        <v>31.75</v>
      </c>
      <c r="O2217" s="194">
        <v>26.7</v>
      </c>
    </row>
    <row r="2218" spans="1:15">
      <c r="A2218" s="229">
        <v>0.693877314814907</v>
      </c>
      <c r="B2218" s="194">
        <v>25120</v>
      </c>
      <c r="C2218" s="194">
        <v>39.25</v>
      </c>
      <c r="D2218" s="194">
        <v>27.49</v>
      </c>
      <c r="E2218" s="194">
        <v>34.56</v>
      </c>
      <c r="F2218" s="194">
        <v>40.04</v>
      </c>
      <c r="G2218" s="194">
        <v>420.7</v>
      </c>
      <c r="H2218" s="194">
        <v>35.79</v>
      </c>
      <c r="I2218" s="194">
        <v>35.799999999999997</v>
      </c>
      <c r="J2218" s="194">
        <v>104</v>
      </c>
      <c r="K2218" s="194">
        <v>27.85</v>
      </c>
      <c r="L2218" s="194">
        <v>26.4</v>
      </c>
      <c r="M2218" s="194"/>
      <c r="N2218" s="194">
        <v>31.95</v>
      </c>
      <c r="O2218" s="194">
        <v>26.7</v>
      </c>
    </row>
    <row r="2219" spans="1:15">
      <c r="A2219" s="229">
        <v>0.69399305555564705</v>
      </c>
      <c r="B2219" s="194">
        <v>25130</v>
      </c>
      <c r="C2219" s="194">
        <v>39.31</v>
      </c>
      <c r="D2219" s="194">
        <v>27.4</v>
      </c>
      <c r="E2219" s="194">
        <v>34.54</v>
      </c>
      <c r="F2219" s="194">
        <v>40.47</v>
      </c>
      <c r="G2219" s="194">
        <v>423.4</v>
      </c>
      <c r="H2219" s="194">
        <v>35.86</v>
      </c>
      <c r="I2219" s="194">
        <v>35.79</v>
      </c>
      <c r="J2219" s="194">
        <v>104</v>
      </c>
      <c r="K2219" s="194">
        <v>28.1</v>
      </c>
      <c r="L2219" s="194">
        <v>26.4</v>
      </c>
      <c r="M2219" s="194"/>
      <c r="N2219" s="194">
        <v>32.1</v>
      </c>
      <c r="O2219" s="194">
        <v>26.8</v>
      </c>
    </row>
    <row r="2220" spans="1:15">
      <c r="A2220" s="229">
        <v>0.694108796296388</v>
      </c>
      <c r="B2220" s="194">
        <v>25140</v>
      </c>
      <c r="C2220" s="194">
        <v>39.28</v>
      </c>
      <c r="D2220" s="194">
        <v>27.38</v>
      </c>
      <c r="E2220" s="194">
        <v>34.56</v>
      </c>
      <c r="F2220" s="194">
        <v>40.659999999999997</v>
      </c>
      <c r="G2220" s="194">
        <v>423.8</v>
      </c>
      <c r="H2220" s="194">
        <v>35.94</v>
      </c>
      <c r="I2220" s="194">
        <v>35.75</v>
      </c>
      <c r="J2220" s="194">
        <v>105.05</v>
      </c>
      <c r="K2220" s="194">
        <v>28.15</v>
      </c>
      <c r="L2220" s="194">
        <v>26.4</v>
      </c>
      <c r="M2220" s="194"/>
      <c r="N2220" s="194">
        <v>31.9</v>
      </c>
      <c r="O2220" s="194">
        <v>26.75</v>
      </c>
    </row>
    <row r="2221" spans="1:15">
      <c r="A2221" s="229">
        <v>0.69422453703712905</v>
      </c>
      <c r="B2221" s="194">
        <v>25150</v>
      </c>
      <c r="C2221" s="194">
        <v>39.24</v>
      </c>
      <c r="D2221" s="194">
        <v>27.3</v>
      </c>
      <c r="E2221" s="194">
        <v>34.549999999999997</v>
      </c>
      <c r="F2221" s="194">
        <v>40.92</v>
      </c>
      <c r="G2221" s="194">
        <v>423</v>
      </c>
      <c r="H2221" s="194">
        <v>35.99</v>
      </c>
      <c r="I2221" s="194">
        <v>35.78</v>
      </c>
      <c r="J2221" s="194">
        <v>104.9</v>
      </c>
      <c r="K2221" s="194">
        <v>28.2</v>
      </c>
      <c r="L2221" s="194">
        <v>26.45</v>
      </c>
      <c r="M2221" s="194"/>
      <c r="N2221" s="194">
        <v>31.95</v>
      </c>
      <c r="O2221" s="194">
        <v>26.75</v>
      </c>
    </row>
    <row r="2222" spans="1:15">
      <c r="A2222" s="229">
        <v>0.69434027777787</v>
      </c>
      <c r="B2222" s="194">
        <v>25160</v>
      </c>
      <c r="C2222" s="194">
        <v>39.299999999999997</v>
      </c>
      <c r="D2222" s="194">
        <v>27.25</v>
      </c>
      <c r="E2222" s="194">
        <v>34.54</v>
      </c>
      <c r="F2222" s="194">
        <v>41.17</v>
      </c>
      <c r="G2222" s="194">
        <v>423.2</v>
      </c>
      <c r="H2222" s="194">
        <v>36.04</v>
      </c>
      <c r="I2222" s="194">
        <v>35.78</v>
      </c>
      <c r="J2222" s="194">
        <v>106.1</v>
      </c>
      <c r="K2222" s="194">
        <v>28.2</v>
      </c>
      <c r="L2222" s="194">
        <v>26.45</v>
      </c>
      <c r="M2222" s="194"/>
      <c r="N2222" s="194">
        <v>32.049999999999997</v>
      </c>
      <c r="O2222" s="194">
        <v>26.85</v>
      </c>
    </row>
    <row r="2223" spans="1:15">
      <c r="A2223" s="229">
        <v>0.69445601851861105</v>
      </c>
      <c r="B2223" s="194">
        <v>25170</v>
      </c>
      <c r="C2223" s="194">
        <v>39.24</v>
      </c>
      <c r="D2223" s="194">
        <v>27.31</v>
      </c>
      <c r="E2223" s="194">
        <v>34.54</v>
      </c>
      <c r="F2223" s="194">
        <v>41.35</v>
      </c>
      <c r="G2223" s="194">
        <v>423.3</v>
      </c>
      <c r="H2223" s="194">
        <v>36.1</v>
      </c>
      <c r="I2223" s="194">
        <v>35.770000000000003</v>
      </c>
      <c r="J2223" s="194">
        <v>106.1</v>
      </c>
      <c r="K2223" s="194">
        <v>28.25</v>
      </c>
      <c r="L2223" s="194">
        <v>26.45</v>
      </c>
      <c r="M2223" s="194"/>
      <c r="N2223" s="194">
        <v>32.1</v>
      </c>
      <c r="O2223" s="194">
        <v>26.9</v>
      </c>
    </row>
    <row r="2224" spans="1:15">
      <c r="A2224" s="229">
        <v>0.694571759259351</v>
      </c>
      <c r="B2224" s="194">
        <v>25180</v>
      </c>
      <c r="C2224" s="194">
        <v>39.25</v>
      </c>
      <c r="D2224" s="194">
        <v>27.37</v>
      </c>
      <c r="E2224" s="194">
        <v>34.53</v>
      </c>
      <c r="F2224" s="194">
        <v>41.5</v>
      </c>
      <c r="G2224" s="194">
        <v>423.9</v>
      </c>
      <c r="H2224" s="194">
        <v>36.15</v>
      </c>
      <c r="I2224" s="194">
        <v>35.770000000000003</v>
      </c>
      <c r="J2224" s="194">
        <v>104.95</v>
      </c>
      <c r="K2224" s="194">
        <v>28.4</v>
      </c>
      <c r="L2224" s="194">
        <v>26.45</v>
      </c>
      <c r="M2224" s="194"/>
      <c r="N2224" s="194">
        <v>32.049999999999997</v>
      </c>
      <c r="O2224" s="194">
        <v>26.95</v>
      </c>
    </row>
    <row r="2225" spans="1:15">
      <c r="A2225" s="229">
        <v>0.69468750000009205</v>
      </c>
      <c r="B2225" s="194">
        <v>25190</v>
      </c>
      <c r="C2225" s="194">
        <v>39.409999999999997</v>
      </c>
      <c r="D2225" s="194">
        <v>27.33</v>
      </c>
      <c r="E2225" s="194">
        <v>34.520000000000003</v>
      </c>
      <c r="F2225" s="194">
        <v>41.61</v>
      </c>
      <c r="G2225" s="194">
        <v>422.3</v>
      </c>
      <c r="H2225" s="194">
        <v>36.229999999999997</v>
      </c>
      <c r="I2225" s="194">
        <v>35.74</v>
      </c>
      <c r="J2225" s="194">
        <v>104.45</v>
      </c>
      <c r="K2225" s="194">
        <v>28.35</v>
      </c>
      <c r="L2225" s="194">
        <v>26.45</v>
      </c>
      <c r="M2225" s="194"/>
      <c r="N2225" s="194">
        <v>32.200000000000003</v>
      </c>
      <c r="O2225" s="194">
        <v>26.8</v>
      </c>
    </row>
    <row r="2226" spans="1:15">
      <c r="A2226" s="229">
        <v>0.69480324074083299</v>
      </c>
      <c r="B2226" s="194">
        <v>25200</v>
      </c>
      <c r="C2226" s="194">
        <v>39.22</v>
      </c>
      <c r="D2226" s="194">
        <v>27.36</v>
      </c>
      <c r="E2226" s="194">
        <v>34.51</v>
      </c>
      <c r="F2226" s="194">
        <v>41.77</v>
      </c>
      <c r="G2226" s="194">
        <v>424.7</v>
      </c>
      <c r="H2226" s="194">
        <v>36.28</v>
      </c>
      <c r="I2226" s="194">
        <v>35.770000000000003</v>
      </c>
      <c r="J2226" s="194">
        <v>103.8</v>
      </c>
      <c r="K2226" s="194">
        <v>28.4</v>
      </c>
      <c r="L2226" s="194">
        <v>26.45</v>
      </c>
      <c r="M2226" s="194"/>
      <c r="N2226" s="194">
        <v>32.200000000000003</v>
      </c>
      <c r="O2226" s="194">
        <v>26.85</v>
      </c>
    </row>
    <row r="2227" spans="1:15">
      <c r="A2227" s="229">
        <v>0.69491898148157405</v>
      </c>
      <c r="B2227" s="194">
        <v>25210</v>
      </c>
      <c r="C2227" s="194">
        <v>39.39</v>
      </c>
      <c r="D2227" s="194">
        <v>27.41</v>
      </c>
      <c r="E2227" s="194">
        <v>34.51</v>
      </c>
      <c r="F2227" s="194">
        <v>41.94</v>
      </c>
      <c r="G2227" s="194">
        <v>425.1</v>
      </c>
      <c r="H2227" s="194">
        <v>36.340000000000003</v>
      </c>
      <c r="I2227" s="194">
        <v>35.799999999999997</v>
      </c>
      <c r="J2227" s="194">
        <v>103.85</v>
      </c>
      <c r="K2227" s="194">
        <v>28.5</v>
      </c>
      <c r="L2227" s="194">
        <v>26.5</v>
      </c>
      <c r="M2227" s="194"/>
      <c r="N2227" s="194">
        <v>32.1</v>
      </c>
      <c r="O2227" s="194">
        <v>26.9</v>
      </c>
    </row>
    <row r="2228" spans="1:15">
      <c r="A2228" s="229">
        <v>0.69503472222231399</v>
      </c>
      <c r="B2228" s="194">
        <v>25220</v>
      </c>
      <c r="C2228" s="194">
        <v>39.340000000000003</v>
      </c>
      <c r="D2228" s="194">
        <v>27.4</v>
      </c>
      <c r="E2228" s="194">
        <v>34.51</v>
      </c>
      <c r="F2228" s="194">
        <v>42.13</v>
      </c>
      <c r="G2228" s="194">
        <v>423.8</v>
      </c>
      <c r="H2228" s="194">
        <v>36.4</v>
      </c>
      <c r="I2228" s="194">
        <v>35.82</v>
      </c>
      <c r="J2228" s="194">
        <v>105</v>
      </c>
      <c r="K2228" s="194">
        <v>28.55</v>
      </c>
      <c r="L2228" s="194">
        <v>26.5</v>
      </c>
      <c r="M2228" s="194"/>
      <c r="N2228" s="194">
        <v>32.15</v>
      </c>
      <c r="O2228" s="194">
        <v>27</v>
      </c>
    </row>
    <row r="2229" spans="1:15">
      <c r="A2229" s="229">
        <v>0.69515046296305505</v>
      </c>
      <c r="B2229" s="194">
        <v>25230</v>
      </c>
      <c r="C2229" s="194">
        <v>39.200000000000003</v>
      </c>
      <c r="D2229" s="194">
        <v>27.36</v>
      </c>
      <c r="E2229" s="194">
        <v>34.5</v>
      </c>
      <c r="F2229" s="194">
        <v>42.16</v>
      </c>
      <c r="G2229" s="194">
        <v>423.9</v>
      </c>
      <c r="H2229" s="194">
        <v>36.43</v>
      </c>
      <c r="I2229" s="194">
        <v>35.799999999999997</v>
      </c>
      <c r="J2229" s="194">
        <v>105.45</v>
      </c>
      <c r="K2229" s="194">
        <v>28.6</v>
      </c>
      <c r="L2229" s="194">
        <v>26.5</v>
      </c>
      <c r="M2229" s="194"/>
      <c r="N2229" s="194">
        <v>32.15</v>
      </c>
      <c r="O2229" s="194">
        <v>27</v>
      </c>
    </row>
    <row r="2230" spans="1:15">
      <c r="A2230" s="229">
        <v>0.69526620370379599</v>
      </c>
      <c r="B2230" s="194">
        <v>25240</v>
      </c>
      <c r="C2230" s="194">
        <v>39.21</v>
      </c>
      <c r="D2230" s="194">
        <v>27.38</v>
      </c>
      <c r="E2230" s="194">
        <v>34.49</v>
      </c>
      <c r="F2230" s="194">
        <v>42.19</v>
      </c>
      <c r="G2230" s="194">
        <v>423.4</v>
      </c>
      <c r="H2230" s="194">
        <v>36.51</v>
      </c>
      <c r="I2230" s="194">
        <v>35.78</v>
      </c>
      <c r="J2230" s="194">
        <v>104.45</v>
      </c>
      <c r="K2230" s="194">
        <v>28.7</v>
      </c>
      <c r="L2230" s="194">
        <v>26.5</v>
      </c>
      <c r="M2230" s="194"/>
      <c r="N2230" s="194">
        <v>32.049999999999997</v>
      </c>
      <c r="O2230" s="194">
        <v>27.1</v>
      </c>
    </row>
    <row r="2231" spans="1:15">
      <c r="A2231" s="229">
        <v>0.69538194444453705</v>
      </c>
      <c r="B2231" s="194">
        <v>25250</v>
      </c>
      <c r="C2231" s="194">
        <v>39.19</v>
      </c>
      <c r="D2231" s="194">
        <v>27.38</v>
      </c>
      <c r="E2231" s="194">
        <v>34.479999999999997</v>
      </c>
      <c r="F2231" s="194">
        <v>42.28</v>
      </c>
      <c r="G2231" s="194">
        <v>421.1</v>
      </c>
      <c r="H2231" s="194">
        <v>36.58</v>
      </c>
      <c r="I2231" s="194">
        <v>35.799999999999997</v>
      </c>
      <c r="J2231" s="194">
        <v>105.75</v>
      </c>
      <c r="K2231" s="194">
        <v>28.7</v>
      </c>
      <c r="L2231" s="194">
        <v>26.5</v>
      </c>
      <c r="M2231" s="194"/>
      <c r="N2231" s="194">
        <v>32.200000000000003</v>
      </c>
      <c r="O2231" s="194">
        <v>27.05</v>
      </c>
    </row>
    <row r="2232" spans="1:15">
      <c r="A2232" s="229">
        <v>0.69549768518527799</v>
      </c>
      <c r="B2232" s="194">
        <v>25260</v>
      </c>
      <c r="C2232" s="194">
        <v>39.21</v>
      </c>
      <c r="D2232" s="194">
        <v>27.39</v>
      </c>
      <c r="E2232" s="194">
        <v>34.479999999999997</v>
      </c>
      <c r="F2232" s="194">
        <v>42.39</v>
      </c>
      <c r="G2232" s="194">
        <v>423</v>
      </c>
      <c r="H2232" s="194">
        <v>36.61</v>
      </c>
      <c r="I2232" s="194">
        <v>35.82</v>
      </c>
      <c r="J2232" s="194">
        <v>105.25</v>
      </c>
      <c r="K2232" s="194">
        <v>28.75</v>
      </c>
      <c r="L2232" s="194">
        <v>26.5</v>
      </c>
      <c r="M2232" s="194"/>
      <c r="N2232" s="194">
        <v>32.25</v>
      </c>
      <c r="O2232" s="194">
        <v>27</v>
      </c>
    </row>
    <row r="2233" spans="1:15">
      <c r="A2233" s="229">
        <v>0.69561342592601805</v>
      </c>
      <c r="B2233" s="194">
        <v>25270</v>
      </c>
      <c r="C2233" s="194">
        <v>39.119999999999997</v>
      </c>
      <c r="D2233" s="194">
        <v>27.36</v>
      </c>
      <c r="E2233" s="194">
        <v>34.47</v>
      </c>
      <c r="F2233" s="194">
        <v>42.42</v>
      </c>
      <c r="G2233" s="194">
        <v>422.7</v>
      </c>
      <c r="H2233" s="194">
        <v>36.67</v>
      </c>
      <c r="I2233" s="194">
        <v>35.799999999999997</v>
      </c>
      <c r="J2233" s="194">
        <v>106.6</v>
      </c>
      <c r="K2233" s="194">
        <v>28.75</v>
      </c>
      <c r="L2233" s="194">
        <v>26.5</v>
      </c>
      <c r="M2233" s="194"/>
      <c r="N2233" s="194">
        <v>32.25</v>
      </c>
      <c r="O2233" s="194">
        <v>27.05</v>
      </c>
    </row>
    <row r="2234" spans="1:15">
      <c r="A2234" s="229">
        <v>0.69572916666675899</v>
      </c>
      <c r="B2234" s="194">
        <v>25280</v>
      </c>
      <c r="C2234" s="194">
        <v>39.22</v>
      </c>
      <c r="D2234" s="194">
        <v>27.35</v>
      </c>
      <c r="E2234" s="194">
        <v>34.47</v>
      </c>
      <c r="F2234" s="194">
        <v>42.5</v>
      </c>
      <c r="G2234" s="194">
        <v>423.2</v>
      </c>
      <c r="H2234" s="194">
        <v>36.74</v>
      </c>
      <c r="I2234" s="194">
        <v>35.83</v>
      </c>
      <c r="J2234" s="194">
        <v>105.35</v>
      </c>
      <c r="K2234" s="194">
        <v>28.7</v>
      </c>
      <c r="L2234" s="194">
        <v>26.5</v>
      </c>
      <c r="M2234" s="194"/>
      <c r="N2234" s="194">
        <v>32.25</v>
      </c>
      <c r="O2234" s="194">
        <v>27.05</v>
      </c>
    </row>
    <row r="2235" spans="1:15">
      <c r="A2235" s="229">
        <v>0.69584490740750005</v>
      </c>
      <c r="B2235" s="194">
        <v>25290</v>
      </c>
      <c r="C2235" s="194">
        <v>39.28</v>
      </c>
      <c r="D2235" s="194">
        <v>27.37</v>
      </c>
      <c r="E2235" s="194">
        <v>34.450000000000003</v>
      </c>
      <c r="F2235" s="194">
        <v>42.54</v>
      </c>
      <c r="G2235" s="194">
        <v>423.4</v>
      </c>
      <c r="H2235" s="194">
        <v>36.75</v>
      </c>
      <c r="I2235" s="194">
        <v>35.83</v>
      </c>
      <c r="J2235" s="194">
        <v>105.55</v>
      </c>
      <c r="K2235" s="194">
        <v>28.7</v>
      </c>
      <c r="L2235" s="194">
        <v>26.5</v>
      </c>
      <c r="M2235" s="194"/>
      <c r="N2235" s="194">
        <v>32.200000000000003</v>
      </c>
      <c r="O2235" s="194">
        <v>27</v>
      </c>
    </row>
    <row r="2236" spans="1:15">
      <c r="A2236" s="229">
        <v>0.69596064814824099</v>
      </c>
      <c r="B2236" s="194">
        <v>25300</v>
      </c>
      <c r="C2236" s="194">
        <v>39.11</v>
      </c>
      <c r="D2236" s="194">
        <v>27.4</v>
      </c>
      <c r="E2236" s="194">
        <v>34.47</v>
      </c>
      <c r="F2236" s="194">
        <v>42.54</v>
      </c>
      <c r="G2236" s="194">
        <v>422.7</v>
      </c>
      <c r="H2236" s="194">
        <v>36.81</v>
      </c>
      <c r="I2236" s="194">
        <v>35.83</v>
      </c>
      <c r="J2236" s="194">
        <v>105.25</v>
      </c>
      <c r="K2236" s="194">
        <v>28.75</v>
      </c>
      <c r="L2236" s="194">
        <v>26.5</v>
      </c>
      <c r="M2236" s="194"/>
      <c r="N2236" s="194">
        <v>32.25</v>
      </c>
      <c r="O2236" s="194">
        <v>27.1</v>
      </c>
    </row>
    <row r="2237" spans="1:15">
      <c r="A2237" s="229">
        <v>0.69607638888898105</v>
      </c>
      <c r="B2237" s="194">
        <v>25310</v>
      </c>
      <c r="C2237" s="194">
        <v>39.340000000000003</v>
      </c>
      <c r="D2237" s="194">
        <v>27.41</v>
      </c>
      <c r="E2237" s="194">
        <v>34.46</v>
      </c>
      <c r="F2237" s="194">
        <v>42.64</v>
      </c>
      <c r="G2237" s="194">
        <v>422.5</v>
      </c>
      <c r="H2237" s="194">
        <v>36.869999999999997</v>
      </c>
      <c r="I2237" s="194">
        <v>35.82</v>
      </c>
      <c r="J2237" s="194">
        <v>105.4</v>
      </c>
      <c r="K2237" s="194">
        <v>28.9</v>
      </c>
      <c r="L2237" s="194">
        <v>26.55</v>
      </c>
      <c r="M2237" s="194"/>
      <c r="N2237" s="194">
        <v>32.25</v>
      </c>
      <c r="O2237" s="194">
        <v>27.2</v>
      </c>
    </row>
    <row r="2238" spans="1:15">
      <c r="A2238" s="229">
        <v>0.69619212962972199</v>
      </c>
      <c r="B2238" s="194">
        <v>25320</v>
      </c>
      <c r="C2238" s="194">
        <v>39.26</v>
      </c>
      <c r="D2238" s="194">
        <v>27.4</v>
      </c>
      <c r="E2238" s="194">
        <v>34.450000000000003</v>
      </c>
      <c r="F2238" s="194">
        <v>42.63</v>
      </c>
      <c r="G2238" s="194">
        <v>421.5</v>
      </c>
      <c r="H2238" s="194">
        <v>36.9</v>
      </c>
      <c r="I2238" s="194">
        <v>35.82</v>
      </c>
      <c r="J2238" s="194">
        <v>104.95</v>
      </c>
      <c r="K2238" s="194">
        <v>28.9</v>
      </c>
      <c r="L2238" s="194">
        <v>26.55</v>
      </c>
      <c r="M2238" s="194"/>
      <c r="N2238" s="194">
        <v>32.299999999999997</v>
      </c>
      <c r="O2238" s="194">
        <v>27.25</v>
      </c>
    </row>
    <row r="2239" spans="1:15">
      <c r="A2239" s="229">
        <v>0.69630787037046304</v>
      </c>
      <c r="B2239" s="194">
        <v>25330</v>
      </c>
      <c r="C2239" s="194">
        <v>39.26</v>
      </c>
      <c r="D2239" s="194">
        <v>27.41</v>
      </c>
      <c r="E2239" s="194">
        <v>34.450000000000003</v>
      </c>
      <c r="F2239" s="194">
        <v>42.71</v>
      </c>
      <c r="G2239" s="194">
        <v>423.2</v>
      </c>
      <c r="H2239" s="194">
        <v>36.909999999999997</v>
      </c>
      <c r="I2239" s="194">
        <v>35.82</v>
      </c>
      <c r="J2239" s="194">
        <v>106.4</v>
      </c>
      <c r="K2239" s="194">
        <v>29.1</v>
      </c>
      <c r="L2239" s="194">
        <v>26.5</v>
      </c>
      <c r="M2239" s="194"/>
      <c r="N2239" s="194">
        <v>32.4</v>
      </c>
      <c r="O2239" s="194">
        <v>27.25</v>
      </c>
    </row>
    <row r="2240" spans="1:15">
      <c r="A2240" s="229">
        <v>0.69642361111120399</v>
      </c>
      <c r="B2240" s="194">
        <v>25340</v>
      </c>
      <c r="C2240" s="194">
        <v>39.35</v>
      </c>
      <c r="D2240" s="194">
        <v>27.42</v>
      </c>
      <c r="E2240" s="194">
        <v>34.450000000000003</v>
      </c>
      <c r="F2240" s="194">
        <v>42.88</v>
      </c>
      <c r="G2240" s="194">
        <v>422.5</v>
      </c>
      <c r="H2240" s="194">
        <v>36.950000000000003</v>
      </c>
      <c r="I2240" s="194">
        <v>35.85</v>
      </c>
      <c r="J2240" s="194">
        <v>106.85</v>
      </c>
      <c r="K2240" s="194">
        <v>29.15</v>
      </c>
      <c r="L2240" s="194">
        <v>26.55</v>
      </c>
      <c r="M2240" s="194"/>
      <c r="N2240" s="194">
        <v>32.299999999999997</v>
      </c>
      <c r="O2240" s="194">
        <v>27.2</v>
      </c>
    </row>
    <row r="2241" spans="1:15">
      <c r="A2241" s="229">
        <v>0.69653935185194504</v>
      </c>
      <c r="B2241" s="194">
        <v>25350</v>
      </c>
      <c r="C2241" s="194">
        <v>39.19</v>
      </c>
      <c r="D2241" s="194">
        <v>27.39</v>
      </c>
      <c r="E2241" s="194">
        <v>34.450000000000003</v>
      </c>
      <c r="F2241" s="194">
        <v>42.92</v>
      </c>
      <c r="G2241" s="194">
        <v>422.2</v>
      </c>
      <c r="H2241" s="194">
        <v>37.01</v>
      </c>
      <c r="I2241" s="194">
        <v>35.85</v>
      </c>
      <c r="J2241" s="194">
        <v>106.5</v>
      </c>
      <c r="K2241" s="194">
        <v>29.15</v>
      </c>
      <c r="L2241" s="194">
        <v>26.55</v>
      </c>
      <c r="M2241" s="194"/>
      <c r="N2241" s="194">
        <v>32.35</v>
      </c>
      <c r="O2241" s="194">
        <v>27.3</v>
      </c>
    </row>
    <row r="2242" spans="1:15">
      <c r="A2242" s="229">
        <v>0.69665509259268499</v>
      </c>
      <c r="B2242" s="194">
        <v>25360</v>
      </c>
      <c r="C2242" s="194">
        <v>39.21</v>
      </c>
      <c r="D2242" s="194">
        <v>27.27</v>
      </c>
      <c r="E2242" s="194">
        <v>34.43</v>
      </c>
      <c r="F2242" s="194">
        <v>42.83</v>
      </c>
      <c r="G2242" s="194">
        <v>423.1</v>
      </c>
      <c r="H2242" s="194">
        <v>37.04</v>
      </c>
      <c r="I2242" s="194">
        <v>35.840000000000003</v>
      </c>
      <c r="J2242" s="194">
        <v>107.05</v>
      </c>
      <c r="K2242" s="194">
        <v>29.1</v>
      </c>
      <c r="L2242" s="194">
        <v>26.55</v>
      </c>
      <c r="M2242" s="194"/>
      <c r="N2242" s="194">
        <v>32.450000000000003</v>
      </c>
      <c r="O2242" s="194">
        <v>27.2</v>
      </c>
    </row>
    <row r="2243" spans="1:15">
      <c r="A2243" s="229">
        <v>0.69677083333342604</v>
      </c>
      <c r="B2243" s="194">
        <v>25370</v>
      </c>
      <c r="C2243" s="194">
        <v>39.299999999999997</v>
      </c>
      <c r="D2243" s="194">
        <v>27.25</v>
      </c>
      <c r="E2243" s="194">
        <v>34.44</v>
      </c>
      <c r="F2243" s="194">
        <v>42.99</v>
      </c>
      <c r="G2243" s="194">
        <v>423.1</v>
      </c>
      <c r="H2243" s="194">
        <v>37.130000000000003</v>
      </c>
      <c r="I2243" s="194">
        <v>35.86</v>
      </c>
      <c r="J2243" s="194">
        <v>106.3</v>
      </c>
      <c r="K2243" s="194">
        <v>29.25</v>
      </c>
      <c r="L2243" s="194">
        <v>26.55</v>
      </c>
      <c r="M2243" s="194"/>
      <c r="N2243" s="194">
        <v>32.35</v>
      </c>
      <c r="O2243" s="194">
        <v>27.3</v>
      </c>
    </row>
    <row r="2244" spans="1:15">
      <c r="A2244" s="229">
        <v>0.69688657407416699</v>
      </c>
      <c r="B2244" s="194">
        <v>25380</v>
      </c>
      <c r="C2244" s="194">
        <v>39.229999999999997</v>
      </c>
      <c r="D2244" s="194">
        <v>27.27</v>
      </c>
      <c r="E2244" s="194">
        <v>34.43</v>
      </c>
      <c r="F2244" s="194">
        <v>42.93</v>
      </c>
      <c r="G2244" s="194">
        <v>423.3</v>
      </c>
      <c r="H2244" s="194">
        <v>37.18</v>
      </c>
      <c r="I2244" s="194">
        <v>35.83</v>
      </c>
      <c r="J2244" s="194">
        <v>105.1</v>
      </c>
      <c r="K2244" s="194">
        <v>29.25</v>
      </c>
      <c r="L2244" s="194">
        <v>26.55</v>
      </c>
      <c r="M2244" s="194"/>
      <c r="N2244" s="194">
        <v>32.299999999999997</v>
      </c>
      <c r="O2244" s="194">
        <v>27.25</v>
      </c>
    </row>
    <row r="2245" spans="1:15">
      <c r="A2245" s="229">
        <v>0.69700231481490804</v>
      </c>
      <c r="B2245" s="194">
        <v>25390</v>
      </c>
      <c r="C2245" s="194">
        <v>39.06</v>
      </c>
      <c r="D2245" s="194">
        <v>27.3</v>
      </c>
      <c r="E2245" s="194">
        <v>34.43</v>
      </c>
      <c r="F2245" s="194">
        <v>43.01</v>
      </c>
      <c r="G2245" s="194">
        <v>423.6</v>
      </c>
      <c r="H2245" s="194">
        <v>37.18</v>
      </c>
      <c r="I2245" s="194">
        <v>35.82</v>
      </c>
      <c r="J2245" s="194">
        <v>106.15</v>
      </c>
      <c r="K2245" s="194">
        <v>29.3</v>
      </c>
      <c r="L2245" s="194">
        <v>26.6</v>
      </c>
      <c r="M2245" s="194"/>
      <c r="N2245" s="194">
        <v>32.25</v>
      </c>
      <c r="O2245" s="194">
        <v>27.3</v>
      </c>
    </row>
    <row r="2246" spans="1:15">
      <c r="A2246" s="229">
        <v>0.69711805555564799</v>
      </c>
      <c r="B2246" s="194">
        <v>25400</v>
      </c>
      <c r="C2246" s="194">
        <v>39.18</v>
      </c>
      <c r="D2246" s="194">
        <v>27.3</v>
      </c>
      <c r="E2246" s="194">
        <v>34.409999999999997</v>
      </c>
      <c r="F2246" s="194">
        <v>42.92</v>
      </c>
      <c r="G2246" s="194">
        <v>424.2</v>
      </c>
      <c r="H2246" s="194">
        <v>37.200000000000003</v>
      </c>
      <c r="I2246" s="194">
        <v>35.81</v>
      </c>
      <c r="J2246" s="194">
        <v>105.7</v>
      </c>
      <c r="K2246" s="194">
        <v>29.2</v>
      </c>
      <c r="L2246" s="194">
        <v>26.6</v>
      </c>
      <c r="M2246" s="194"/>
      <c r="N2246" s="194">
        <v>32.35</v>
      </c>
      <c r="O2246" s="194">
        <v>27.35</v>
      </c>
    </row>
    <row r="2247" spans="1:15">
      <c r="A2247" s="229">
        <v>0.69723379629638904</v>
      </c>
      <c r="B2247" s="194">
        <v>25410</v>
      </c>
      <c r="C2247" s="194">
        <v>39.25</v>
      </c>
      <c r="D2247" s="194">
        <v>27.31</v>
      </c>
      <c r="E2247" s="194">
        <v>34.42</v>
      </c>
      <c r="F2247" s="194">
        <v>42.96</v>
      </c>
      <c r="G2247" s="194">
        <v>425</v>
      </c>
      <c r="H2247" s="194">
        <v>36.92</v>
      </c>
      <c r="I2247" s="194">
        <v>35.840000000000003</v>
      </c>
      <c r="J2247" s="194">
        <v>105.45</v>
      </c>
      <c r="K2247" s="194">
        <v>28.9</v>
      </c>
      <c r="L2247" s="194">
        <v>26.6</v>
      </c>
      <c r="M2247" s="194"/>
      <c r="N2247" s="194">
        <v>31.4</v>
      </c>
      <c r="O2247" s="194">
        <v>27.1</v>
      </c>
    </row>
    <row r="2248" spans="1:15">
      <c r="A2248" s="229">
        <v>0.69734953703712999</v>
      </c>
      <c r="B2248" s="194">
        <v>25420</v>
      </c>
      <c r="C2248" s="194">
        <v>39.229999999999997</v>
      </c>
      <c r="D2248" s="194">
        <v>27.23</v>
      </c>
      <c r="E2248" s="194">
        <v>34.42</v>
      </c>
      <c r="F2248" s="194">
        <v>42.97</v>
      </c>
      <c r="G2248" s="194">
        <v>424.9</v>
      </c>
      <c r="H2248" s="194">
        <v>36.61</v>
      </c>
      <c r="I2248" s="194">
        <v>35.840000000000003</v>
      </c>
      <c r="J2248" s="194">
        <v>105.75</v>
      </c>
      <c r="K2248" s="194">
        <v>28.65</v>
      </c>
      <c r="L2248" s="194">
        <v>26.6</v>
      </c>
      <c r="M2248" s="194"/>
      <c r="N2248" s="194">
        <v>31.4</v>
      </c>
      <c r="O2248" s="194">
        <v>26.95</v>
      </c>
    </row>
    <row r="2249" spans="1:15">
      <c r="A2249" s="229">
        <v>0.69746527777787104</v>
      </c>
      <c r="B2249" s="194">
        <v>25430</v>
      </c>
      <c r="C2249" s="194">
        <v>39.25</v>
      </c>
      <c r="D2249" s="194">
        <v>27.26</v>
      </c>
      <c r="E2249" s="194">
        <v>34.42</v>
      </c>
      <c r="F2249" s="194">
        <v>42.87</v>
      </c>
      <c r="G2249" s="194">
        <v>423.8</v>
      </c>
      <c r="H2249" s="194">
        <v>36.42</v>
      </c>
      <c r="I2249" s="194">
        <v>35.83</v>
      </c>
      <c r="J2249" s="194">
        <v>105.65</v>
      </c>
      <c r="K2249" s="194">
        <v>28.5</v>
      </c>
      <c r="L2249" s="194">
        <v>26.55</v>
      </c>
      <c r="M2249" s="194"/>
      <c r="N2249" s="194">
        <v>31.2</v>
      </c>
      <c r="O2249" s="194">
        <v>26.8</v>
      </c>
    </row>
    <row r="2250" spans="1:15">
      <c r="A2250" s="229">
        <v>0.69758101851861198</v>
      </c>
      <c r="B2250" s="194">
        <v>25440</v>
      </c>
      <c r="C2250" s="194">
        <v>39.299999999999997</v>
      </c>
      <c r="D2250" s="194">
        <v>27.32</v>
      </c>
      <c r="E2250" s="194">
        <v>34.42</v>
      </c>
      <c r="F2250" s="194">
        <v>42.84</v>
      </c>
      <c r="G2250" s="194">
        <v>423.8</v>
      </c>
      <c r="H2250" s="194">
        <v>36.31</v>
      </c>
      <c r="I2250" s="194">
        <v>35.83</v>
      </c>
      <c r="J2250" s="194">
        <v>107.05</v>
      </c>
      <c r="K2250" s="194">
        <v>28.4</v>
      </c>
      <c r="L2250" s="194">
        <v>26.55</v>
      </c>
      <c r="M2250" s="194"/>
      <c r="N2250" s="194">
        <v>31.5</v>
      </c>
      <c r="O2250" s="194">
        <v>26.6</v>
      </c>
    </row>
    <row r="2251" spans="1:15">
      <c r="A2251" s="229">
        <v>0.69769675925935204</v>
      </c>
      <c r="B2251" s="194">
        <v>25450</v>
      </c>
      <c r="C2251" s="194">
        <v>39.36</v>
      </c>
      <c r="D2251" s="194">
        <v>27.28</v>
      </c>
      <c r="E2251" s="194">
        <v>34.4</v>
      </c>
      <c r="F2251" s="194">
        <v>42.84</v>
      </c>
      <c r="G2251" s="194">
        <v>424</v>
      </c>
      <c r="H2251" s="194">
        <v>36.31</v>
      </c>
      <c r="I2251" s="194">
        <v>35.81</v>
      </c>
      <c r="J2251" s="194">
        <v>104.45</v>
      </c>
      <c r="K2251" s="194">
        <v>28.15</v>
      </c>
      <c r="L2251" s="194">
        <v>26.55</v>
      </c>
      <c r="M2251" s="194"/>
      <c r="N2251" s="194">
        <v>31.55</v>
      </c>
      <c r="O2251" s="194">
        <v>26.65</v>
      </c>
    </row>
    <row r="2252" spans="1:15">
      <c r="A2252" s="229">
        <v>0.69781250000009298</v>
      </c>
      <c r="B2252" s="194">
        <v>25460</v>
      </c>
      <c r="C2252" s="194">
        <v>39.229999999999997</v>
      </c>
      <c r="D2252" s="194">
        <v>27.19</v>
      </c>
      <c r="E2252" s="194">
        <v>34.44</v>
      </c>
      <c r="F2252" s="194">
        <v>42.72</v>
      </c>
      <c r="G2252" s="194">
        <v>423.6</v>
      </c>
      <c r="H2252" s="194">
        <v>36.369999999999997</v>
      </c>
      <c r="I2252" s="194">
        <v>35.799999999999997</v>
      </c>
      <c r="J2252" s="194">
        <v>114.8</v>
      </c>
      <c r="K2252" s="194">
        <v>28</v>
      </c>
      <c r="L2252" s="194">
        <v>26.55</v>
      </c>
      <c r="M2252" s="194"/>
      <c r="N2252" s="194">
        <v>31.3</v>
      </c>
      <c r="O2252" s="194">
        <v>26.6</v>
      </c>
    </row>
    <row r="2253" spans="1:15">
      <c r="A2253" s="229">
        <v>0.69792824074083404</v>
      </c>
      <c r="B2253" s="194">
        <v>25470</v>
      </c>
      <c r="C2253" s="194">
        <v>39.29</v>
      </c>
      <c r="D2253" s="194">
        <v>27.11</v>
      </c>
      <c r="E2253" s="194">
        <v>34.409999999999997</v>
      </c>
      <c r="F2253" s="194">
        <v>42.01</v>
      </c>
      <c r="G2253" s="194">
        <v>423.3</v>
      </c>
      <c r="H2253" s="194">
        <v>36.31</v>
      </c>
      <c r="I2253" s="194">
        <v>35.82</v>
      </c>
      <c r="J2253" s="194">
        <v>-22.8</v>
      </c>
      <c r="K2253" s="194">
        <v>27.9</v>
      </c>
      <c r="L2253" s="194">
        <v>26.55</v>
      </c>
      <c r="M2253" s="194"/>
      <c r="N2253" s="194">
        <v>31</v>
      </c>
      <c r="O2253" s="194">
        <v>26.6</v>
      </c>
    </row>
    <row r="2254" spans="1:15">
      <c r="A2254" s="229">
        <v>0.69804398148157498</v>
      </c>
      <c r="B2254" s="194">
        <v>25480</v>
      </c>
      <c r="C2254" s="194">
        <v>39.39</v>
      </c>
      <c r="D2254" s="194">
        <v>27.08</v>
      </c>
      <c r="E2254" s="194">
        <v>34.4</v>
      </c>
      <c r="F2254" s="194">
        <v>41.4</v>
      </c>
      <c r="G2254" s="194">
        <v>422.5</v>
      </c>
      <c r="H2254" s="194">
        <v>36.25</v>
      </c>
      <c r="I2254" s="194">
        <v>35.82</v>
      </c>
      <c r="J2254" s="194">
        <v>-15.5</v>
      </c>
      <c r="K2254" s="194">
        <v>27.75</v>
      </c>
      <c r="L2254" s="194">
        <v>26.55</v>
      </c>
      <c r="M2254" s="194"/>
      <c r="N2254" s="194">
        <v>31.25</v>
      </c>
      <c r="O2254" s="194">
        <v>26.55</v>
      </c>
    </row>
    <row r="2255" spans="1:15">
      <c r="A2255" s="229">
        <v>0.69815972222231504</v>
      </c>
      <c r="B2255" s="194">
        <v>25490</v>
      </c>
      <c r="C2255" s="194">
        <v>39.31</v>
      </c>
      <c r="D2255" s="194">
        <v>27.12</v>
      </c>
      <c r="E2255" s="194">
        <v>34.409999999999997</v>
      </c>
      <c r="F2255" s="194">
        <v>40.98</v>
      </c>
      <c r="G2255" s="194">
        <v>422.9</v>
      </c>
      <c r="H2255" s="194">
        <v>36.14</v>
      </c>
      <c r="I2255" s="194">
        <v>35.81</v>
      </c>
      <c r="J2255" s="194">
        <v>-5.65</v>
      </c>
      <c r="K2255" s="194">
        <v>27.65</v>
      </c>
      <c r="L2255" s="194">
        <v>26.55</v>
      </c>
      <c r="M2255" s="194"/>
      <c r="N2255" s="194">
        <v>31</v>
      </c>
      <c r="O2255" s="194">
        <v>26.55</v>
      </c>
    </row>
    <row r="2256" spans="1:15">
      <c r="A2256" s="229">
        <v>0.69827546296305598</v>
      </c>
      <c r="B2256" s="194">
        <v>25500</v>
      </c>
      <c r="C2256" s="194">
        <v>39.119999999999997</v>
      </c>
      <c r="D2256" s="194">
        <v>27.22</v>
      </c>
      <c r="E2256" s="194">
        <v>34.4</v>
      </c>
      <c r="F2256" s="194">
        <v>40.619999999999997</v>
      </c>
      <c r="G2256" s="194">
        <v>424.8</v>
      </c>
      <c r="H2256" s="194">
        <v>36.06</v>
      </c>
      <c r="I2256" s="194">
        <v>35.799999999999997</v>
      </c>
      <c r="J2256" s="194">
        <v>-30.6</v>
      </c>
      <c r="K2256" s="194">
        <v>27.6</v>
      </c>
      <c r="L2256" s="194">
        <v>26.55</v>
      </c>
      <c r="M2256" s="194"/>
      <c r="N2256" s="194">
        <v>31.1</v>
      </c>
      <c r="O2256" s="194">
        <v>26.5</v>
      </c>
    </row>
    <row r="2257" spans="1:15">
      <c r="A2257" s="229">
        <v>0.69839120370379704</v>
      </c>
      <c r="B2257" s="194">
        <v>25510</v>
      </c>
      <c r="C2257" s="194">
        <v>39.229999999999997</v>
      </c>
      <c r="D2257" s="194">
        <v>27.29</v>
      </c>
      <c r="E2257" s="194">
        <v>34.39</v>
      </c>
      <c r="F2257" s="194">
        <v>40.33</v>
      </c>
      <c r="G2257" s="194">
        <v>424.7</v>
      </c>
      <c r="H2257" s="194">
        <v>35.97</v>
      </c>
      <c r="I2257" s="194">
        <v>35.83</v>
      </c>
      <c r="J2257" s="194">
        <v>-58.4</v>
      </c>
      <c r="K2257" s="194">
        <v>27.55</v>
      </c>
      <c r="L2257" s="194">
        <v>26.6</v>
      </c>
      <c r="M2257" s="194"/>
      <c r="N2257" s="194">
        <v>31.05</v>
      </c>
      <c r="O2257" s="194">
        <v>26.35</v>
      </c>
    </row>
    <row r="2258" spans="1:15">
      <c r="A2258" s="229">
        <v>0.69850694444453798</v>
      </c>
      <c r="B2258" s="194">
        <v>25520</v>
      </c>
      <c r="C2258" s="194">
        <v>39.270000000000003</v>
      </c>
      <c r="D2258" s="194">
        <v>27.27</v>
      </c>
      <c r="E2258" s="194">
        <v>34.4</v>
      </c>
      <c r="F2258" s="194">
        <v>40.11</v>
      </c>
      <c r="G2258" s="194">
        <v>424.8</v>
      </c>
      <c r="H2258" s="194">
        <v>35.869999999999997</v>
      </c>
      <c r="I2258" s="194">
        <v>35.82</v>
      </c>
      <c r="J2258" s="194">
        <v>-51.8</v>
      </c>
      <c r="K2258" s="194">
        <v>27.5</v>
      </c>
      <c r="L2258" s="194">
        <v>26.55</v>
      </c>
      <c r="M2258" s="194"/>
      <c r="N2258" s="194">
        <v>31</v>
      </c>
      <c r="O2258" s="194">
        <v>26.4</v>
      </c>
    </row>
    <row r="2259" spans="1:15">
      <c r="A2259" s="229">
        <v>0.69862268518527904</v>
      </c>
      <c r="B2259" s="194">
        <v>25530</v>
      </c>
      <c r="C2259" s="194">
        <v>39.200000000000003</v>
      </c>
      <c r="D2259" s="194">
        <v>27.39</v>
      </c>
      <c r="E2259" s="194">
        <v>34.39</v>
      </c>
      <c r="F2259" s="194">
        <v>39.93</v>
      </c>
      <c r="G2259" s="194">
        <v>425.4</v>
      </c>
      <c r="H2259" s="194">
        <v>35.770000000000003</v>
      </c>
      <c r="I2259" s="194">
        <v>35.82</v>
      </c>
      <c r="J2259" s="194">
        <v>-39.15</v>
      </c>
      <c r="K2259" s="194">
        <v>27.45</v>
      </c>
      <c r="L2259" s="194">
        <v>26.55</v>
      </c>
      <c r="M2259" s="194"/>
      <c r="N2259" s="194">
        <v>31.5</v>
      </c>
      <c r="O2259" s="194">
        <v>26.4</v>
      </c>
    </row>
    <row r="2260" spans="1:15">
      <c r="A2260" s="229">
        <v>0.69873842592601898</v>
      </c>
      <c r="B2260" s="194">
        <v>25540</v>
      </c>
      <c r="C2260" s="194">
        <v>39.28</v>
      </c>
      <c r="D2260" s="194">
        <v>27.33</v>
      </c>
      <c r="E2260" s="194">
        <v>34.39</v>
      </c>
      <c r="F2260" s="194">
        <v>39.75</v>
      </c>
      <c r="G2260" s="194">
        <v>423.9</v>
      </c>
      <c r="H2260" s="194">
        <v>35.72</v>
      </c>
      <c r="I2260" s="194">
        <v>35.83</v>
      </c>
      <c r="J2260" s="194">
        <v>-0.8</v>
      </c>
      <c r="K2260" s="194">
        <v>27.4</v>
      </c>
      <c r="L2260" s="194">
        <v>26.6</v>
      </c>
      <c r="M2260" s="194"/>
      <c r="N2260" s="194">
        <v>31.1</v>
      </c>
      <c r="O2260" s="194">
        <v>26.4</v>
      </c>
    </row>
    <row r="2261" spans="1:15">
      <c r="A2261" s="229">
        <v>0.69885416666676003</v>
      </c>
      <c r="B2261" s="194">
        <v>25550</v>
      </c>
      <c r="C2261" s="194">
        <v>39.33</v>
      </c>
      <c r="D2261" s="194">
        <v>27.33</v>
      </c>
      <c r="E2261" s="194">
        <v>34.39</v>
      </c>
      <c r="F2261" s="194">
        <v>39.58</v>
      </c>
      <c r="G2261" s="194">
        <v>422.6</v>
      </c>
      <c r="H2261" s="194">
        <v>35.67</v>
      </c>
      <c r="I2261" s="194">
        <v>35.82</v>
      </c>
      <c r="J2261" s="194">
        <v>3.3</v>
      </c>
      <c r="K2261" s="194">
        <v>27.35</v>
      </c>
      <c r="L2261" s="194">
        <v>26.6</v>
      </c>
      <c r="M2261" s="194"/>
      <c r="N2261" s="194">
        <v>31.25</v>
      </c>
      <c r="O2261" s="194">
        <v>26.45</v>
      </c>
    </row>
    <row r="2262" spans="1:15">
      <c r="A2262" s="229">
        <v>0.69896990740750098</v>
      </c>
      <c r="B2262" s="194">
        <v>25560</v>
      </c>
      <c r="C2262" s="194">
        <v>39.25</v>
      </c>
      <c r="D2262" s="194">
        <v>27.3</v>
      </c>
      <c r="E2262" s="194">
        <v>34.380000000000003</v>
      </c>
      <c r="F2262" s="194">
        <v>39.450000000000003</v>
      </c>
      <c r="G2262" s="194">
        <v>422.6</v>
      </c>
      <c r="H2262" s="194">
        <v>35.630000000000003</v>
      </c>
      <c r="I2262" s="194">
        <v>35.799999999999997</v>
      </c>
      <c r="J2262" s="194">
        <v>-7.45</v>
      </c>
      <c r="K2262" s="194">
        <v>27.35</v>
      </c>
      <c r="L2262" s="194">
        <v>26.6</v>
      </c>
      <c r="M2262" s="194"/>
      <c r="N2262" s="194">
        <v>31.45</v>
      </c>
      <c r="O2262" s="194">
        <v>26.4</v>
      </c>
    </row>
    <row r="2263" spans="1:15">
      <c r="A2263" s="229">
        <v>0.69908564814824203</v>
      </c>
      <c r="B2263" s="194">
        <v>25570</v>
      </c>
      <c r="C2263" s="194">
        <v>39.229999999999997</v>
      </c>
      <c r="D2263" s="194">
        <v>27.26</v>
      </c>
      <c r="E2263" s="194">
        <v>34.380000000000003</v>
      </c>
      <c r="F2263" s="194">
        <v>39.31</v>
      </c>
      <c r="G2263" s="194">
        <v>424.5</v>
      </c>
      <c r="H2263" s="194">
        <v>35.630000000000003</v>
      </c>
      <c r="I2263" s="194">
        <v>35.799999999999997</v>
      </c>
      <c r="J2263" s="194">
        <v>-12.6</v>
      </c>
      <c r="K2263" s="194">
        <v>27.3</v>
      </c>
      <c r="L2263" s="194">
        <v>26.55</v>
      </c>
      <c r="M2263" s="194"/>
      <c r="N2263" s="194">
        <v>31.6</v>
      </c>
      <c r="O2263" s="194">
        <v>26.4</v>
      </c>
    </row>
    <row r="2264" spans="1:15">
      <c r="A2264" s="229">
        <v>0.69920138888898198</v>
      </c>
      <c r="B2264" s="194">
        <v>25580</v>
      </c>
      <c r="C2264" s="194">
        <v>39.369999999999997</v>
      </c>
      <c r="D2264" s="194">
        <v>27.15</v>
      </c>
      <c r="E2264" s="194">
        <v>34.380000000000003</v>
      </c>
      <c r="F2264" s="194">
        <v>39.17</v>
      </c>
      <c r="G2264" s="194">
        <v>424.3</v>
      </c>
      <c r="H2264" s="194">
        <v>35.590000000000003</v>
      </c>
      <c r="I2264" s="194">
        <v>35.81</v>
      </c>
      <c r="J2264" s="194">
        <v>-68.349999999999994</v>
      </c>
      <c r="K2264" s="194">
        <v>27.25</v>
      </c>
      <c r="L2264" s="194">
        <v>26.55</v>
      </c>
      <c r="M2264" s="194"/>
      <c r="N2264" s="194">
        <v>31.4</v>
      </c>
      <c r="O2264" s="194">
        <v>26.4</v>
      </c>
    </row>
    <row r="2265" spans="1:15">
      <c r="A2265" s="229">
        <v>0.69931712962972303</v>
      </c>
      <c r="B2265" s="194">
        <v>25590</v>
      </c>
      <c r="C2265" s="194">
        <v>39.270000000000003</v>
      </c>
      <c r="D2265" s="194">
        <v>27.23</v>
      </c>
      <c r="E2265" s="194">
        <v>34.369999999999997</v>
      </c>
      <c r="F2265" s="194">
        <v>39.06</v>
      </c>
      <c r="G2265" s="194">
        <v>424.1</v>
      </c>
      <c r="H2265" s="194">
        <v>35.57</v>
      </c>
      <c r="I2265" s="194">
        <v>35.81</v>
      </c>
      <c r="J2265" s="194">
        <v>-14.7</v>
      </c>
      <c r="K2265" s="194">
        <v>27.25</v>
      </c>
      <c r="L2265" s="194">
        <v>26.6</v>
      </c>
      <c r="M2265" s="194"/>
      <c r="N2265" s="194">
        <v>31.65</v>
      </c>
      <c r="O2265" s="194">
        <v>26.4</v>
      </c>
    </row>
    <row r="2266" spans="1:15">
      <c r="A2266" s="229">
        <v>0.69943287037046398</v>
      </c>
      <c r="B2266" s="194">
        <v>25600</v>
      </c>
      <c r="C2266" s="194">
        <v>39.29</v>
      </c>
      <c r="D2266" s="194">
        <v>27.25</v>
      </c>
      <c r="E2266" s="194">
        <v>34.36</v>
      </c>
      <c r="F2266" s="194">
        <v>38.96</v>
      </c>
      <c r="G2266" s="194">
        <v>424</v>
      </c>
      <c r="H2266" s="194">
        <v>35.549999999999997</v>
      </c>
      <c r="I2266" s="194">
        <v>35.83</v>
      </c>
      <c r="J2266" s="194">
        <v>-4.8499999999999996</v>
      </c>
      <c r="K2266" s="194">
        <v>27.25</v>
      </c>
      <c r="L2266" s="194">
        <v>26.6</v>
      </c>
      <c r="M2266" s="194"/>
      <c r="N2266" s="194">
        <v>31.5</v>
      </c>
      <c r="O2266" s="194">
        <v>26.35</v>
      </c>
    </row>
    <row r="2267" spans="1:15">
      <c r="A2267" s="229">
        <v>0.69954861111120503</v>
      </c>
      <c r="B2267" s="194">
        <v>25610</v>
      </c>
      <c r="C2267" s="194">
        <v>39.24</v>
      </c>
      <c r="D2267" s="194">
        <v>27.27</v>
      </c>
      <c r="E2267" s="194">
        <v>34.36</v>
      </c>
      <c r="F2267" s="194">
        <v>38.86</v>
      </c>
      <c r="G2267" s="194">
        <v>423.7</v>
      </c>
      <c r="H2267" s="194">
        <v>35.47</v>
      </c>
      <c r="I2267" s="194">
        <v>35.81</v>
      </c>
      <c r="J2267" s="194">
        <v>-6.1</v>
      </c>
      <c r="K2267" s="194">
        <v>27.2</v>
      </c>
      <c r="L2267" s="194">
        <v>26.6</v>
      </c>
      <c r="M2267" s="194"/>
      <c r="N2267" s="194">
        <v>31.25</v>
      </c>
      <c r="O2267" s="194">
        <v>26.35</v>
      </c>
    </row>
    <row r="2268" spans="1:15">
      <c r="A2268" s="229">
        <v>0.69966435185194598</v>
      </c>
      <c r="B2268" s="194">
        <v>25620</v>
      </c>
      <c r="C2268" s="194">
        <v>39.35</v>
      </c>
      <c r="D2268" s="194">
        <v>27.25</v>
      </c>
      <c r="E2268" s="194">
        <v>34.35</v>
      </c>
      <c r="F2268" s="194">
        <v>38.78</v>
      </c>
      <c r="G2268" s="194">
        <v>424.6</v>
      </c>
      <c r="H2268" s="194">
        <v>35.43</v>
      </c>
      <c r="I2268" s="194">
        <v>35.82</v>
      </c>
      <c r="J2268" s="194">
        <v>-2.35</v>
      </c>
      <c r="K2268" s="194">
        <v>27.2</v>
      </c>
      <c r="L2268" s="194">
        <v>26.6</v>
      </c>
      <c r="M2268" s="194"/>
      <c r="N2268" s="194">
        <v>31.5</v>
      </c>
      <c r="O2268" s="194">
        <v>26.35</v>
      </c>
    </row>
    <row r="2269" spans="1:15">
      <c r="A2269" s="229">
        <v>0.69978009259268603</v>
      </c>
      <c r="B2269" s="194">
        <v>25630</v>
      </c>
      <c r="C2269" s="194">
        <v>39.25</v>
      </c>
      <c r="D2269" s="194">
        <v>27.29</v>
      </c>
      <c r="E2269" s="194">
        <v>34.340000000000003</v>
      </c>
      <c r="F2269" s="194">
        <v>38.71</v>
      </c>
      <c r="G2269" s="194">
        <v>424.7</v>
      </c>
      <c r="H2269" s="194">
        <v>35.33</v>
      </c>
      <c r="I2269" s="194">
        <v>35.81</v>
      </c>
      <c r="J2269" s="194">
        <v>-45.55</v>
      </c>
      <c r="K2269" s="194">
        <v>27.2</v>
      </c>
      <c r="L2269" s="194">
        <v>26.55</v>
      </c>
      <c r="M2269" s="194"/>
      <c r="N2269" s="194">
        <v>31.1</v>
      </c>
      <c r="O2269" s="194">
        <v>26.35</v>
      </c>
    </row>
    <row r="2270" spans="1:15">
      <c r="A2270" s="229">
        <v>0.69989583333342698</v>
      </c>
      <c r="B2270" s="194">
        <v>25640</v>
      </c>
      <c r="C2270" s="194">
        <v>39.340000000000003</v>
      </c>
      <c r="D2270" s="194">
        <v>27.24</v>
      </c>
      <c r="E2270" s="194">
        <v>34.33</v>
      </c>
      <c r="F2270" s="194">
        <v>38.65</v>
      </c>
      <c r="G2270" s="194">
        <v>423.6</v>
      </c>
      <c r="H2270" s="194">
        <v>35.32</v>
      </c>
      <c r="I2270" s="194">
        <v>35.82</v>
      </c>
      <c r="J2270" s="194">
        <v>-75.099999999999994</v>
      </c>
      <c r="K2270" s="194">
        <v>27.15</v>
      </c>
      <c r="L2270" s="194">
        <v>26.6</v>
      </c>
      <c r="M2270" s="194"/>
      <c r="N2270" s="194">
        <v>31.1</v>
      </c>
      <c r="O2270" s="194">
        <v>26.35</v>
      </c>
    </row>
    <row r="2271" spans="1:15">
      <c r="A2271" s="229">
        <v>0.70001157407416803</v>
      </c>
      <c r="B2271" s="194">
        <v>25650</v>
      </c>
      <c r="C2271" s="194">
        <v>39.299999999999997</v>
      </c>
      <c r="D2271" s="194">
        <v>27.25</v>
      </c>
      <c r="E2271" s="194">
        <v>34.340000000000003</v>
      </c>
      <c r="F2271" s="194">
        <v>38.590000000000003</v>
      </c>
      <c r="G2271" s="194">
        <v>424.5</v>
      </c>
      <c r="H2271" s="194">
        <v>35.28</v>
      </c>
      <c r="I2271" s="194">
        <v>35.840000000000003</v>
      </c>
      <c r="J2271" s="194">
        <v>-56.65</v>
      </c>
      <c r="K2271" s="194">
        <v>27.15</v>
      </c>
      <c r="L2271" s="194">
        <v>26.6</v>
      </c>
      <c r="M2271" s="194"/>
      <c r="N2271" s="194">
        <v>31.15</v>
      </c>
      <c r="O2271" s="194">
        <v>26.3</v>
      </c>
    </row>
    <row r="2272" spans="1:15">
      <c r="A2272" s="229">
        <v>0.70012731481490897</v>
      </c>
      <c r="B2272" s="194">
        <v>25660</v>
      </c>
      <c r="C2272" s="194">
        <v>39.369999999999997</v>
      </c>
      <c r="D2272" s="194">
        <v>27.21</v>
      </c>
      <c r="E2272" s="194">
        <v>34.33</v>
      </c>
      <c r="F2272" s="194">
        <v>38.54</v>
      </c>
      <c r="G2272" s="194">
        <v>424.6</v>
      </c>
      <c r="H2272" s="194">
        <v>35.26</v>
      </c>
      <c r="I2272" s="194">
        <v>35.83</v>
      </c>
      <c r="J2272" s="194">
        <v>-40.35</v>
      </c>
      <c r="K2272" s="194">
        <v>27.15</v>
      </c>
      <c r="L2272" s="194">
        <v>26.55</v>
      </c>
      <c r="M2272" s="194"/>
      <c r="N2272" s="194">
        <v>31.45</v>
      </c>
      <c r="O2272" s="194">
        <v>26.35</v>
      </c>
    </row>
    <row r="2273" spans="1:15">
      <c r="A2273" s="229">
        <v>0.70024305555564903</v>
      </c>
      <c r="B2273" s="194">
        <v>25670</v>
      </c>
      <c r="C2273" s="194">
        <v>39.49</v>
      </c>
      <c r="D2273" s="194">
        <v>27.21</v>
      </c>
      <c r="E2273" s="194">
        <v>34.340000000000003</v>
      </c>
      <c r="F2273" s="194">
        <v>38.54</v>
      </c>
      <c r="G2273" s="194">
        <v>423.6</v>
      </c>
      <c r="H2273" s="194">
        <v>35.51</v>
      </c>
      <c r="I2273" s="194">
        <v>35.799999999999997</v>
      </c>
      <c r="J2273" s="194">
        <v>-7.45</v>
      </c>
      <c r="K2273" s="194">
        <v>27.85</v>
      </c>
      <c r="L2273" s="194">
        <v>26.6</v>
      </c>
      <c r="M2273" s="194"/>
      <c r="N2273" s="194">
        <v>31</v>
      </c>
      <c r="O2273" s="194">
        <v>26.6</v>
      </c>
    </row>
    <row r="2274" spans="1:15">
      <c r="A2274" s="229">
        <v>0.70035879629638997</v>
      </c>
      <c r="B2274" s="194">
        <v>25680</v>
      </c>
      <c r="C2274" s="194">
        <v>39.24</v>
      </c>
      <c r="D2274" s="194">
        <v>27.2</v>
      </c>
      <c r="E2274" s="194">
        <v>34.33</v>
      </c>
      <c r="F2274" s="194">
        <v>38.53</v>
      </c>
      <c r="G2274" s="194">
        <v>423.8</v>
      </c>
      <c r="H2274" s="194">
        <v>35.79</v>
      </c>
      <c r="I2274" s="194">
        <v>35.799999999999997</v>
      </c>
      <c r="J2274" s="194">
        <v>-3.85</v>
      </c>
      <c r="K2274" s="194">
        <v>28.3</v>
      </c>
      <c r="L2274" s="194">
        <v>26.65</v>
      </c>
      <c r="M2274" s="194"/>
      <c r="N2274" s="194">
        <v>31.6</v>
      </c>
      <c r="O2274" s="194">
        <v>26.95</v>
      </c>
    </row>
    <row r="2275" spans="1:15">
      <c r="A2275" s="229">
        <v>0.70047453703713103</v>
      </c>
      <c r="B2275" s="194">
        <v>25690</v>
      </c>
      <c r="C2275" s="194">
        <v>39.25</v>
      </c>
      <c r="D2275" s="194">
        <v>27.24</v>
      </c>
      <c r="E2275" s="194">
        <v>34.33</v>
      </c>
      <c r="F2275" s="194">
        <v>38.51</v>
      </c>
      <c r="G2275" s="194">
        <v>424.7</v>
      </c>
      <c r="H2275" s="194">
        <v>35.869999999999997</v>
      </c>
      <c r="I2275" s="194">
        <v>35.79</v>
      </c>
      <c r="J2275" s="194">
        <v>-72.7</v>
      </c>
      <c r="K2275" s="194">
        <v>28.45</v>
      </c>
      <c r="L2275" s="194">
        <v>26.6</v>
      </c>
      <c r="M2275" s="194"/>
      <c r="N2275" s="194">
        <v>31.55</v>
      </c>
      <c r="O2275" s="194">
        <v>27.05</v>
      </c>
    </row>
    <row r="2276" spans="1:15">
      <c r="A2276" s="229">
        <v>0.70059027777787197</v>
      </c>
      <c r="B2276" s="194">
        <v>25700</v>
      </c>
      <c r="C2276" s="194">
        <v>39.35</v>
      </c>
      <c r="D2276" s="194">
        <v>27.22</v>
      </c>
      <c r="E2276" s="194">
        <v>34.340000000000003</v>
      </c>
      <c r="F2276" s="194">
        <v>39.020000000000003</v>
      </c>
      <c r="G2276" s="194">
        <v>425.3</v>
      </c>
      <c r="H2276" s="194">
        <v>35.869999999999997</v>
      </c>
      <c r="I2276" s="194">
        <v>35.82</v>
      </c>
      <c r="J2276" s="194">
        <v>-125.15</v>
      </c>
      <c r="K2276" s="194">
        <v>28.7</v>
      </c>
      <c r="L2276" s="194">
        <v>26.65</v>
      </c>
      <c r="M2276" s="194"/>
      <c r="N2276" s="194">
        <v>31.7</v>
      </c>
      <c r="O2276" s="194">
        <v>27.3</v>
      </c>
    </row>
    <row r="2277" spans="1:15">
      <c r="A2277" s="229">
        <v>0.70070601851861303</v>
      </c>
      <c r="B2277" s="194">
        <v>25710</v>
      </c>
      <c r="C2277" s="194">
        <v>39.21</v>
      </c>
      <c r="D2277" s="194">
        <v>27.15</v>
      </c>
      <c r="E2277" s="194">
        <v>34.32</v>
      </c>
      <c r="F2277" s="194">
        <v>39.590000000000003</v>
      </c>
      <c r="G2277" s="194">
        <v>423.4</v>
      </c>
      <c r="H2277" s="194">
        <v>35.86</v>
      </c>
      <c r="I2277" s="194">
        <v>35.76</v>
      </c>
      <c r="J2277" s="194">
        <v>-29.05</v>
      </c>
      <c r="K2277" s="194">
        <v>28.6</v>
      </c>
      <c r="L2277" s="194">
        <v>26.65</v>
      </c>
      <c r="M2277" s="194"/>
      <c r="N2277" s="194">
        <v>31.8</v>
      </c>
      <c r="O2277" s="194">
        <v>27.1</v>
      </c>
    </row>
    <row r="2278" spans="1:15">
      <c r="A2278" s="229">
        <v>0.70082175925935297</v>
      </c>
      <c r="B2278" s="194">
        <v>25720</v>
      </c>
      <c r="C2278" s="194">
        <v>39.39</v>
      </c>
      <c r="D2278" s="194">
        <v>27.13</v>
      </c>
      <c r="E2278" s="194">
        <v>34.33</v>
      </c>
      <c r="F2278" s="194">
        <v>40.07</v>
      </c>
      <c r="G2278" s="194">
        <v>424.1</v>
      </c>
      <c r="H2278" s="194">
        <v>35.909999999999997</v>
      </c>
      <c r="I2278" s="194">
        <v>35.74</v>
      </c>
      <c r="J2278" s="194">
        <v>-0.8</v>
      </c>
      <c r="K2278" s="194">
        <v>28.6</v>
      </c>
      <c r="L2278" s="194">
        <v>26.65</v>
      </c>
      <c r="M2278" s="194"/>
      <c r="N2278" s="194">
        <v>31.8</v>
      </c>
      <c r="O2278" s="194">
        <v>27.2</v>
      </c>
    </row>
    <row r="2279" spans="1:15">
      <c r="A2279" s="229">
        <v>0.70093750000009403</v>
      </c>
      <c r="B2279" s="194">
        <v>25730</v>
      </c>
      <c r="C2279" s="194">
        <v>39.33</v>
      </c>
      <c r="D2279" s="194">
        <v>27.02</v>
      </c>
      <c r="E2279" s="194">
        <v>34.31</v>
      </c>
      <c r="F2279" s="194">
        <v>40.4</v>
      </c>
      <c r="G2279" s="194">
        <v>423.4</v>
      </c>
      <c r="H2279" s="194">
        <v>36.020000000000003</v>
      </c>
      <c r="I2279" s="194">
        <v>35.74</v>
      </c>
      <c r="J2279" s="194">
        <v>-7.05</v>
      </c>
      <c r="K2279" s="194">
        <v>28.7</v>
      </c>
      <c r="L2279" s="194">
        <v>26.7</v>
      </c>
      <c r="M2279" s="194"/>
      <c r="N2279" s="194">
        <v>31.95</v>
      </c>
      <c r="O2279" s="194">
        <v>27.3</v>
      </c>
    </row>
    <row r="2280" spans="1:15">
      <c r="A2280" s="229">
        <v>0.70105324074083497</v>
      </c>
      <c r="B2280" s="194">
        <v>25740</v>
      </c>
      <c r="C2280" s="194">
        <v>39.200000000000003</v>
      </c>
      <c r="D2280" s="194">
        <v>27.13</v>
      </c>
      <c r="E2280" s="194">
        <v>34.31</v>
      </c>
      <c r="F2280" s="194">
        <v>40.64</v>
      </c>
      <c r="G2280" s="194">
        <v>421.1</v>
      </c>
      <c r="H2280" s="194">
        <v>36</v>
      </c>
      <c r="I2280" s="194">
        <v>35.72</v>
      </c>
      <c r="J2280" s="194">
        <v>-42.1</v>
      </c>
      <c r="K2280" s="194">
        <v>28.65</v>
      </c>
      <c r="L2280" s="194">
        <v>26.7</v>
      </c>
      <c r="M2280" s="194"/>
      <c r="N2280" s="194">
        <v>31.9</v>
      </c>
      <c r="O2280" s="194">
        <v>27.4</v>
      </c>
    </row>
    <row r="2281" spans="1:15">
      <c r="A2281" s="229">
        <v>0.70116898148157603</v>
      </c>
      <c r="B2281" s="194">
        <v>25750</v>
      </c>
      <c r="C2281" s="194">
        <v>39.24</v>
      </c>
      <c r="D2281" s="194">
        <v>27.07</v>
      </c>
      <c r="E2281" s="194">
        <v>34.31</v>
      </c>
      <c r="F2281" s="194">
        <v>40.92</v>
      </c>
      <c r="G2281" s="194">
        <v>423.4</v>
      </c>
      <c r="H2281" s="194">
        <v>36.04</v>
      </c>
      <c r="I2281" s="194">
        <v>35.729999999999997</v>
      </c>
      <c r="J2281" s="194">
        <v>-38.700000000000003</v>
      </c>
      <c r="K2281" s="194">
        <v>28.75</v>
      </c>
      <c r="L2281" s="194">
        <v>26.7</v>
      </c>
      <c r="M2281" s="194"/>
      <c r="N2281" s="194">
        <v>31.9</v>
      </c>
      <c r="O2281" s="194">
        <v>27.3</v>
      </c>
    </row>
    <row r="2282" spans="1:15">
      <c r="A2282" s="229">
        <v>0.70128472222231597</v>
      </c>
      <c r="B2282" s="194">
        <v>25760</v>
      </c>
      <c r="C2282" s="194">
        <v>39.18</v>
      </c>
      <c r="D2282" s="194">
        <v>27.06</v>
      </c>
      <c r="E2282" s="194">
        <v>34.32</v>
      </c>
      <c r="F2282" s="194">
        <v>41.21</v>
      </c>
      <c r="G2282" s="194">
        <v>422.9</v>
      </c>
      <c r="H2282" s="194">
        <v>36.07</v>
      </c>
      <c r="I2282" s="194">
        <v>35.74</v>
      </c>
      <c r="J2282" s="194">
        <v>-7.25</v>
      </c>
      <c r="K2282" s="194">
        <v>28.8</v>
      </c>
      <c r="L2282" s="194">
        <v>26.7</v>
      </c>
      <c r="M2282" s="194"/>
      <c r="N2282" s="194">
        <v>31.9</v>
      </c>
      <c r="O2282" s="194">
        <v>27.4</v>
      </c>
    </row>
    <row r="2283" spans="1:15">
      <c r="A2283" s="229">
        <v>0.70140046296305703</v>
      </c>
      <c r="B2283" s="194">
        <v>25770</v>
      </c>
      <c r="C2283" s="194">
        <v>39.26</v>
      </c>
      <c r="D2283" s="194">
        <v>27</v>
      </c>
      <c r="E2283" s="194">
        <v>34.31</v>
      </c>
      <c r="F2283" s="194">
        <v>41.31</v>
      </c>
      <c r="G2283" s="194">
        <v>421.6</v>
      </c>
      <c r="H2283" s="194">
        <v>36.130000000000003</v>
      </c>
      <c r="I2283" s="194">
        <v>35.75</v>
      </c>
      <c r="J2283" s="194">
        <v>-10.85</v>
      </c>
      <c r="K2283" s="194">
        <v>28.8</v>
      </c>
      <c r="L2283" s="194">
        <v>26.7</v>
      </c>
      <c r="M2283" s="194"/>
      <c r="N2283" s="194">
        <v>32</v>
      </c>
      <c r="O2283" s="194">
        <v>27.25</v>
      </c>
    </row>
    <row r="2284" spans="1:15">
      <c r="A2284" s="229">
        <v>0.70151620370379797</v>
      </c>
      <c r="B2284" s="194">
        <v>25780</v>
      </c>
      <c r="C2284" s="194">
        <v>39.19</v>
      </c>
      <c r="D2284" s="194">
        <v>26.95</v>
      </c>
      <c r="E2284" s="194">
        <v>34.29</v>
      </c>
      <c r="F2284" s="194">
        <v>41.57</v>
      </c>
      <c r="G2284" s="194">
        <v>422.4</v>
      </c>
      <c r="H2284" s="194">
        <v>36.28</v>
      </c>
      <c r="I2284" s="194">
        <v>35.76</v>
      </c>
      <c r="J2284" s="194">
        <v>-48.95</v>
      </c>
      <c r="K2284" s="194">
        <v>28.95</v>
      </c>
      <c r="L2284" s="194">
        <v>26.75</v>
      </c>
      <c r="M2284" s="194"/>
      <c r="N2284" s="194">
        <v>31.85</v>
      </c>
      <c r="O2284" s="194">
        <v>27.3</v>
      </c>
    </row>
    <row r="2285" spans="1:15">
      <c r="A2285" s="229">
        <v>0.70163194444453902</v>
      </c>
      <c r="B2285" s="194">
        <v>25790</v>
      </c>
      <c r="C2285" s="194">
        <v>39.270000000000003</v>
      </c>
      <c r="D2285" s="194">
        <v>26.98</v>
      </c>
      <c r="E2285" s="194">
        <v>34.299999999999997</v>
      </c>
      <c r="F2285" s="194">
        <v>41.68</v>
      </c>
      <c r="G2285" s="194">
        <v>422.1</v>
      </c>
      <c r="H2285" s="194">
        <v>36.340000000000003</v>
      </c>
      <c r="I2285" s="194">
        <v>35.75</v>
      </c>
      <c r="J2285" s="194">
        <v>56.25</v>
      </c>
      <c r="K2285" s="194">
        <v>28.85</v>
      </c>
      <c r="L2285" s="194">
        <v>26.75</v>
      </c>
      <c r="M2285" s="194"/>
      <c r="N2285" s="194">
        <v>31.95</v>
      </c>
      <c r="O2285" s="194">
        <v>27.35</v>
      </c>
    </row>
    <row r="2286" spans="1:15">
      <c r="A2286" s="229">
        <v>0.70174768518527997</v>
      </c>
      <c r="B2286" s="194">
        <v>25800</v>
      </c>
      <c r="C2286" s="194">
        <v>39.28</v>
      </c>
      <c r="D2286" s="194">
        <v>27.01</v>
      </c>
      <c r="E2286" s="194">
        <v>34.31</v>
      </c>
      <c r="F2286" s="194">
        <v>41.71</v>
      </c>
      <c r="G2286" s="194">
        <v>422.2</v>
      </c>
      <c r="H2286" s="194">
        <v>36.380000000000003</v>
      </c>
      <c r="I2286" s="194">
        <v>35.729999999999997</v>
      </c>
      <c r="J2286" s="194">
        <v>14.3</v>
      </c>
      <c r="K2286" s="194">
        <v>28.9</v>
      </c>
      <c r="L2286" s="194">
        <v>26.75</v>
      </c>
      <c r="M2286" s="194"/>
      <c r="N2286" s="194">
        <v>32.1</v>
      </c>
      <c r="O2286" s="194">
        <v>27.25</v>
      </c>
    </row>
    <row r="2287" spans="1:15">
      <c r="A2287" s="229">
        <v>0.70186342592602002</v>
      </c>
      <c r="B2287" s="194">
        <v>25810</v>
      </c>
      <c r="C2287" s="194">
        <v>39.36</v>
      </c>
      <c r="D2287" s="194">
        <v>27.14</v>
      </c>
      <c r="E2287" s="194">
        <v>34.31</v>
      </c>
      <c r="F2287" s="194">
        <v>41.8</v>
      </c>
      <c r="G2287" s="194">
        <v>423.3</v>
      </c>
      <c r="H2287" s="194">
        <v>36.39</v>
      </c>
      <c r="I2287" s="194">
        <v>35.71</v>
      </c>
      <c r="J2287" s="194">
        <v>35.299999999999997</v>
      </c>
      <c r="K2287" s="194">
        <v>29.05</v>
      </c>
      <c r="L2287" s="194">
        <v>26.75</v>
      </c>
      <c r="M2287" s="194"/>
      <c r="N2287" s="194">
        <v>32.1</v>
      </c>
      <c r="O2287" s="194">
        <v>27.15</v>
      </c>
    </row>
    <row r="2288" spans="1:15">
      <c r="A2288" s="229">
        <v>0.70197916666676097</v>
      </c>
      <c r="B2288" s="194">
        <v>25820</v>
      </c>
      <c r="C2288" s="194">
        <v>39.24</v>
      </c>
      <c r="D2288" s="194">
        <v>27.13</v>
      </c>
      <c r="E2288" s="194">
        <v>34.31</v>
      </c>
      <c r="F2288" s="194">
        <v>42.01</v>
      </c>
      <c r="G2288" s="194">
        <v>421.9</v>
      </c>
      <c r="H2288" s="194">
        <v>36.42</v>
      </c>
      <c r="I2288" s="194">
        <v>35.700000000000003</v>
      </c>
      <c r="J2288" s="194">
        <v>85.7</v>
      </c>
      <c r="K2288" s="194">
        <v>29.05</v>
      </c>
      <c r="L2288" s="194">
        <v>26.75</v>
      </c>
      <c r="M2288" s="194"/>
      <c r="N2288" s="194">
        <v>32.15</v>
      </c>
      <c r="O2288" s="194">
        <v>27.2</v>
      </c>
    </row>
    <row r="2289" spans="1:15">
      <c r="A2289" s="229">
        <v>0.70209490740750202</v>
      </c>
      <c r="B2289" s="194">
        <v>25830</v>
      </c>
      <c r="C2289" s="194">
        <v>39.159999999999997</v>
      </c>
      <c r="D2289" s="194">
        <v>27.16</v>
      </c>
      <c r="E2289" s="194">
        <v>34.299999999999997</v>
      </c>
      <c r="F2289" s="194">
        <v>42.1</v>
      </c>
      <c r="G2289" s="194">
        <v>421.9</v>
      </c>
      <c r="H2289" s="194">
        <v>36.479999999999997</v>
      </c>
      <c r="I2289" s="194">
        <v>35.71</v>
      </c>
      <c r="J2289" s="194">
        <v>101.7</v>
      </c>
      <c r="K2289" s="194">
        <v>28.95</v>
      </c>
      <c r="L2289" s="194">
        <v>26.75</v>
      </c>
      <c r="M2289" s="194"/>
      <c r="N2289" s="194">
        <v>32.1</v>
      </c>
      <c r="O2289" s="194">
        <v>27.15</v>
      </c>
    </row>
    <row r="2290" spans="1:15">
      <c r="A2290" s="229">
        <v>0.70221064814824297</v>
      </c>
      <c r="B2290" s="194">
        <v>25840</v>
      </c>
      <c r="C2290" s="194">
        <v>39.200000000000003</v>
      </c>
      <c r="D2290" s="194">
        <v>27.17</v>
      </c>
      <c r="E2290" s="194">
        <v>34.29</v>
      </c>
      <c r="F2290" s="194">
        <v>42.17</v>
      </c>
      <c r="G2290" s="194">
        <v>423.4</v>
      </c>
      <c r="H2290" s="194">
        <v>36.590000000000003</v>
      </c>
      <c r="I2290" s="194">
        <v>35.71</v>
      </c>
      <c r="J2290" s="194">
        <v>-86.1</v>
      </c>
      <c r="K2290" s="194">
        <v>29</v>
      </c>
      <c r="L2290" s="194">
        <v>26.75</v>
      </c>
      <c r="M2290" s="194"/>
      <c r="N2290" s="194">
        <v>32.1</v>
      </c>
      <c r="O2290" s="194">
        <v>27.3</v>
      </c>
    </row>
    <row r="2291" spans="1:15">
      <c r="A2291" s="229">
        <v>0.70232638888898302</v>
      </c>
      <c r="B2291" s="194">
        <v>25850</v>
      </c>
      <c r="C2291" s="194">
        <v>39.29</v>
      </c>
      <c r="D2291" s="194">
        <v>27.17</v>
      </c>
      <c r="E2291" s="194">
        <v>34.28</v>
      </c>
      <c r="F2291" s="194">
        <v>42.25</v>
      </c>
      <c r="G2291" s="194">
        <v>423.3</v>
      </c>
      <c r="H2291" s="194">
        <v>36.6</v>
      </c>
      <c r="I2291" s="194">
        <v>35.729999999999997</v>
      </c>
      <c r="J2291" s="194">
        <v>-60.8</v>
      </c>
      <c r="K2291" s="194">
        <v>28.95</v>
      </c>
      <c r="L2291" s="194">
        <v>26.8</v>
      </c>
      <c r="M2291" s="194"/>
      <c r="N2291" s="194">
        <v>32.1</v>
      </c>
      <c r="O2291" s="194">
        <v>27.3</v>
      </c>
    </row>
    <row r="2292" spans="1:15">
      <c r="A2292" s="229">
        <v>0.70244212962972397</v>
      </c>
      <c r="B2292" s="194">
        <v>25860</v>
      </c>
      <c r="C2292" s="194">
        <v>39.14</v>
      </c>
      <c r="D2292" s="194">
        <v>27.15</v>
      </c>
      <c r="E2292" s="194">
        <v>34.28</v>
      </c>
      <c r="F2292" s="194">
        <v>42.33</v>
      </c>
      <c r="G2292" s="194">
        <v>422.8</v>
      </c>
      <c r="H2292" s="194">
        <v>36.67</v>
      </c>
      <c r="I2292" s="194">
        <v>35.72</v>
      </c>
      <c r="J2292" s="194">
        <v>31.95</v>
      </c>
      <c r="K2292" s="194">
        <v>29.05</v>
      </c>
      <c r="L2292" s="194">
        <v>26.8</v>
      </c>
      <c r="M2292" s="194"/>
      <c r="N2292" s="194">
        <v>32.15</v>
      </c>
      <c r="O2292" s="194">
        <v>27.25</v>
      </c>
    </row>
    <row r="2293" spans="1:15">
      <c r="A2293" s="229">
        <v>0.70255787037046502</v>
      </c>
      <c r="B2293" s="194">
        <v>25870</v>
      </c>
      <c r="C2293" s="194">
        <v>39.36</v>
      </c>
      <c r="D2293" s="194">
        <v>27.11</v>
      </c>
      <c r="E2293" s="194">
        <v>34.29</v>
      </c>
      <c r="F2293" s="194">
        <v>42.48</v>
      </c>
      <c r="G2293" s="194">
        <v>422.8</v>
      </c>
      <c r="H2293" s="194">
        <v>36.76</v>
      </c>
      <c r="I2293" s="194">
        <v>35.72</v>
      </c>
      <c r="J2293" s="194">
        <v>-106.7</v>
      </c>
      <c r="K2293" s="194">
        <v>29.2</v>
      </c>
      <c r="L2293" s="194">
        <v>26.8</v>
      </c>
      <c r="M2293" s="194"/>
      <c r="N2293" s="194">
        <v>32.200000000000003</v>
      </c>
      <c r="O2293" s="194">
        <v>27.35</v>
      </c>
    </row>
    <row r="2294" spans="1:15">
      <c r="A2294" s="229">
        <v>0.70267361111120596</v>
      </c>
      <c r="B2294" s="194">
        <v>25880</v>
      </c>
      <c r="C2294" s="194">
        <v>39.270000000000003</v>
      </c>
      <c r="D2294" s="194">
        <v>27.15</v>
      </c>
      <c r="E2294" s="194">
        <v>34.28</v>
      </c>
      <c r="F2294" s="194">
        <v>42.55</v>
      </c>
      <c r="G2294" s="194">
        <v>422.7</v>
      </c>
      <c r="H2294" s="194">
        <v>36.770000000000003</v>
      </c>
      <c r="I2294" s="194">
        <v>35.74</v>
      </c>
      <c r="J2294" s="194">
        <v>-94.7</v>
      </c>
      <c r="K2294" s="194">
        <v>29.2</v>
      </c>
      <c r="L2294" s="194">
        <v>26.8</v>
      </c>
      <c r="M2294" s="194"/>
      <c r="N2294" s="194">
        <v>32.450000000000003</v>
      </c>
      <c r="O2294" s="194">
        <v>27.3</v>
      </c>
    </row>
    <row r="2295" spans="1:15">
      <c r="A2295" s="229">
        <v>0.70278935185194702</v>
      </c>
      <c r="B2295" s="194">
        <v>25890</v>
      </c>
      <c r="C2295" s="194">
        <v>39.130000000000003</v>
      </c>
      <c r="D2295" s="194">
        <v>27</v>
      </c>
      <c r="E2295" s="194">
        <v>34.28</v>
      </c>
      <c r="F2295" s="194">
        <v>42.61</v>
      </c>
      <c r="G2295" s="194">
        <v>423.1</v>
      </c>
      <c r="H2295" s="194">
        <v>36.83</v>
      </c>
      <c r="I2295" s="194">
        <v>35.74</v>
      </c>
      <c r="J2295" s="194">
        <v>-98.75</v>
      </c>
      <c r="K2295" s="194">
        <v>29.25</v>
      </c>
      <c r="L2295" s="194">
        <v>26.85</v>
      </c>
      <c r="M2295" s="194"/>
      <c r="N2295" s="194">
        <v>32.299999999999997</v>
      </c>
      <c r="O2295" s="194">
        <v>27.4</v>
      </c>
    </row>
    <row r="2296" spans="1:15">
      <c r="A2296" s="229">
        <v>0.70290509259268696</v>
      </c>
      <c r="B2296" s="194">
        <v>25900</v>
      </c>
      <c r="C2296" s="194">
        <v>39.369999999999997</v>
      </c>
      <c r="D2296" s="194">
        <v>27.08</v>
      </c>
      <c r="E2296" s="194">
        <v>34.28</v>
      </c>
      <c r="F2296" s="194">
        <v>42.59</v>
      </c>
      <c r="G2296" s="194">
        <v>423.2</v>
      </c>
      <c r="H2296" s="194">
        <v>36.880000000000003</v>
      </c>
      <c r="I2296" s="194">
        <v>35.74</v>
      </c>
      <c r="J2296" s="194">
        <v>-86.9</v>
      </c>
      <c r="K2296" s="194">
        <v>29.3</v>
      </c>
      <c r="L2296" s="194">
        <v>26.85</v>
      </c>
      <c r="M2296" s="194"/>
      <c r="N2296" s="194">
        <v>32.4</v>
      </c>
      <c r="O2296" s="194">
        <v>27.25</v>
      </c>
    </row>
    <row r="2297" spans="1:15">
      <c r="A2297" s="229">
        <v>0.70302083333342802</v>
      </c>
      <c r="B2297" s="194">
        <v>25910</v>
      </c>
      <c r="C2297" s="194">
        <v>39.25</v>
      </c>
      <c r="D2297" s="194">
        <v>27.08</v>
      </c>
      <c r="E2297" s="194">
        <v>34.270000000000003</v>
      </c>
      <c r="F2297" s="194">
        <v>42.58</v>
      </c>
      <c r="G2297" s="194">
        <v>423.4</v>
      </c>
      <c r="H2297" s="194">
        <v>36.9</v>
      </c>
      <c r="I2297" s="194">
        <v>35.71</v>
      </c>
      <c r="J2297" s="194">
        <v>160.80000000000001</v>
      </c>
      <c r="K2297" s="194">
        <v>29.3</v>
      </c>
      <c r="L2297" s="194">
        <v>26.85</v>
      </c>
      <c r="M2297" s="194"/>
      <c r="N2297" s="194">
        <v>32.4</v>
      </c>
      <c r="O2297" s="194">
        <v>27.25</v>
      </c>
    </row>
    <row r="2298" spans="1:15">
      <c r="A2298" s="229">
        <v>0.70313657407416896</v>
      </c>
      <c r="B2298" s="194">
        <v>25920</v>
      </c>
      <c r="C2298" s="194">
        <v>39.130000000000003</v>
      </c>
      <c r="D2298" s="194">
        <v>27.02</v>
      </c>
      <c r="E2298" s="194">
        <v>34.28</v>
      </c>
      <c r="F2298" s="194">
        <v>42.54</v>
      </c>
      <c r="G2298" s="194">
        <v>421.5</v>
      </c>
      <c r="H2298" s="194">
        <v>36.96</v>
      </c>
      <c r="I2298" s="194">
        <v>35.72</v>
      </c>
      <c r="J2298" s="194">
        <v>-30.1</v>
      </c>
      <c r="K2298" s="194">
        <v>29.35</v>
      </c>
      <c r="L2298" s="194">
        <v>26.85</v>
      </c>
      <c r="M2298" s="194"/>
      <c r="N2298" s="194">
        <v>32.35</v>
      </c>
      <c r="O2298" s="194">
        <v>27.35</v>
      </c>
    </row>
    <row r="2299" spans="1:15">
      <c r="A2299" s="229">
        <v>0.70325231481491002</v>
      </c>
      <c r="B2299" s="194">
        <v>25930</v>
      </c>
      <c r="C2299" s="194">
        <v>39.200000000000003</v>
      </c>
      <c r="D2299" s="194">
        <v>27.03</v>
      </c>
      <c r="E2299" s="194">
        <v>34.270000000000003</v>
      </c>
      <c r="F2299" s="194">
        <v>42.78</v>
      </c>
      <c r="G2299" s="194">
        <v>422.7</v>
      </c>
      <c r="H2299" s="194">
        <v>37.01</v>
      </c>
      <c r="I2299" s="194">
        <v>35.75</v>
      </c>
      <c r="J2299" s="194">
        <v>-130.9</v>
      </c>
      <c r="K2299" s="194">
        <v>29.4</v>
      </c>
      <c r="L2299" s="194">
        <v>26.85</v>
      </c>
      <c r="M2299" s="194"/>
      <c r="N2299" s="194">
        <v>32.15</v>
      </c>
      <c r="O2299" s="194">
        <v>27.45</v>
      </c>
    </row>
    <row r="2300" spans="1:15">
      <c r="A2300" s="229">
        <v>0.70336805555564996</v>
      </c>
      <c r="B2300" s="194">
        <v>25940</v>
      </c>
      <c r="C2300" s="194">
        <v>39.200000000000003</v>
      </c>
      <c r="D2300" s="194">
        <v>27.11</v>
      </c>
      <c r="E2300" s="194">
        <v>34.270000000000003</v>
      </c>
      <c r="F2300" s="194">
        <v>42.85</v>
      </c>
      <c r="G2300" s="194">
        <v>423.4</v>
      </c>
      <c r="H2300" s="194">
        <v>37.06</v>
      </c>
      <c r="I2300" s="194">
        <v>35.770000000000003</v>
      </c>
      <c r="J2300" s="194">
        <v>-89.9</v>
      </c>
      <c r="K2300" s="194">
        <v>29.25</v>
      </c>
      <c r="L2300" s="194">
        <v>26.85</v>
      </c>
      <c r="M2300" s="194"/>
      <c r="N2300" s="194">
        <v>32.4</v>
      </c>
      <c r="O2300" s="194">
        <v>27.3</v>
      </c>
    </row>
    <row r="2301" spans="1:15">
      <c r="A2301" s="229">
        <v>0.70348379629639102</v>
      </c>
      <c r="B2301" s="194">
        <v>25950</v>
      </c>
      <c r="C2301" s="194">
        <v>39.36</v>
      </c>
      <c r="D2301" s="194">
        <v>27.03</v>
      </c>
      <c r="E2301" s="194">
        <v>34.270000000000003</v>
      </c>
      <c r="F2301" s="194">
        <v>42.75</v>
      </c>
      <c r="G2301" s="194">
        <v>421.9</v>
      </c>
      <c r="H2301" s="194">
        <v>37.04</v>
      </c>
      <c r="I2301" s="194">
        <v>35.770000000000003</v>
      </c>
      <c r="J2301" s="194">
        <v>-42.55</v>
      </c>
      <c r="K2301" s="194">
        <v>29.3</v>
      </c>
      <c r="L2301" s="194">
        <v>26.9</v>
      </c>
      <c r="M2301" s="194"/>
      <c r="N2301" s="194">
        <v>32.25</v>
      </c>
      <c r="O2301" s="194">
        <v>27.4</v>
      </c>
    </row>
    <row r="2302" spans="1:15">
      <c r="A2302" s="229">
        <v>0.70359953703713196</v>
      </c>
      <c r="B2302" s="194">
        <v>25960</v>
      </c>
      <c r="C2302" s="194">
        <v>39.22</v>
      </c>
      <c r="D2302" s="194">
        <v>27.1</v>
      </c>
      <c r="E2302" s="194">
        <v>34.270000000000003</v>
      </c>
      <c r="F2302" s="194">
        <v>42.69</v>
      </c>
      <c r="G2302" s="194">
        <v>423.1</v>
      </c>
      <c r="H2302" s="194">
        <v>37.130000000000003</v>
      </c>
      <c r="I2302" s="194">
        <v>35.74</v>
      </c>
      <c r="J2302" s="194">
        <v>-52</v>
      </c>
      <c r="K2302" s="194">
        <v>29.3</v>
      </c>
      <c r="L2302" s="194">
        <v>26.9</v>
      </c>
      <c r="M2302" s="194"/>
      <c r="N2302" s="194">
        <v>32.35</v>
      </c>
      <c r="O2302" s="194">
        <v>27.3</v>
      </c>
    </row>
    <row r="2303" spans="1:15">
      <c r="A2303" s="229">
        <v>0.70371527777787302</v>
      </c>
      <c r="B2303" s="194">
        <v>25970</v>
      </c>
      <c r="C2303" s="194">
        <v>39.21</v>
      </c>
      <c r="D2303" s="194">
        <v>27.08</v>
      </c>
      <c r="E2303" s="194">
        <v>34.26</v>
      </c>
      <c r="F2303" s="194">
        <v>42.63</v>
      </c>
      <c r="G2303" s="194">
        <v>424.5</v>
      </c>
      <c r="H2303" s="194">
        <v>37.159999999999997</v>
      </c>
      <c r="I2303" s="194">
        <v>35.700000000000003</v>
      </c>
      <c r="J2303" s="194">
        <v>-69.25</v>
      </c>
      <c r="K2303" s="194">
        <v>29.3</v>
      </c>
      <c r="L2303" s="194">
        <v>26.9</v>
      </c>
      <c r="M2303" s="194"/>
      <c r="N2303" s="194">
        <v>32.450000000000003</v>
      </c>
      <c r="O2303" s="194">
        <v>27.35</v>
      </c>
    </row>
    <row r="2304" spans="1:15">
      <c r="A2304" s="229">
        <v>0.70383101851861396</v>
      </c>
      <c r="B2304" s="194">
        <v>25980</v>
      </c>
      <c r="C2304" s="194">
        <v>39.340000000000003</v>
      </c>
      <c r="D2304" s="194">
        <v>27.09</v>
      </c>
      <c r="E2304" s="194">
        <v>34.25</v>
      </c>
      <c r="F2304" s="194">
        <v>42.61</v>
      </c>
      <c r="G2304" s="194">
        <v>423.6</v>
      </c>
      <c r="H2304" s="194">
        <v>37.22</v>
      </c>
      <c r="I2304" s="194">
        <v>35.729999999999997</v>
      </c>
      <c r="J2304" s="194">
        <v>-21.55</v>
      </c>
      <c r="K2304" s="194">
        <v>29.35</v>
      </c>
      <c r="L2304" s="194">
        <v>26.9</v>
      </c>
      <c r="M2304" s="194"/>
      <c r="N2304" s="194">
        <v>32.4</v>
      </c>
      <c r="O2304" s="194">
        <v>27.6</v>
      </c>
    </row>
    <row r="2305" spans="1:15">
      <c r="A2305" s="229">
        <v>0.70394675925935402</v>
      </c>
      <c r="B2305" s="194">
        <v>25990</v>
      </c>
      <c r="C2305" s="194">
        <v>39.21</v>
      </c>
      <c r="D2305" s="194">
        <v>27.03</v>
      </c>
      <c r="E2305" s="194">
        <v>34.26</v>
      </c>
      <c r="F2305" s="194">
        <v>42.73</v>
      </c>
      <c r="G2305" s="194">
        <v>423.7</v>
      </c>
      <c r="H2305" s="194">
        <v>37.25</v>
      </c>
      <c r="I2305" s="194">
        <v>35.729999999999997</v>
      </c>
      <c r="J2305" s="194">
        <v>-23.8</v>
      </c>
      <c r="K2305" s="194">
        <v>29.3</v>
      </c>
      <c r="L2305" s="194">
        <v>26.9</v>
      </c>
      <c r="M2305" s="194"/>
      <c r="N2305" s="194">
        <v>32.35</v>
      </c>
      <c r="O2305" s="194">
        <v>27.45</v>
      </c>
    </row>
    <row r="2306" spans="1:15">
      <c r="A2306" s="229">
        <v>0.70406250000009496</v>
      </c>
      <c r="B2306" s="194">
        <v>26000</v>
      </c>
      <c r="C2306" s="194">
        <v>39.21</v>
      </c>
      <c r="D2306" s="194">
        <v>27.03</v>
      </c>
      <c r="E2306" s="194">
        <v>34.25</v>
      </c>
      <c r="F2306" s="194">
        <v>42.73</v>
      </c>
      <c r="G2306" s="194">
        <v>423.8</v>
      </c>
      <c r="H2306" s="194">
        <v>37.24</v>
      </c>
      <c r="I2306" s="194">
        <v>35.74</v>
      </c>
      <c r="J2306" s="194">
        <v>-72.849999999999994</v>
      </c>
      <c r="K2306" s="194">
        <v>29.35</v>
      </c>
      <c r="L2306" s="194">
        <v>26.9</v>
      </c>
      <c r="M2306" s="194"/>
      <c r="N2306" s="194">
        <v>32.299999999999997</v>
      </c>
      <c r="O2306" s="194">
        <v>27.35</v>
      </c>
    </row>
    <row r="2307" spans="1:15">
      <c r="A2307" s="229">
        <v>0.70417824074083601</v>
      </c>
      <c r="B2307" s="194">
        <v>26010</v>
      </c>
      <c r="C2307" s="194">
        <v>39.21</v>
      </c>
      <c r="D2307" s="194">
        <v>27</v>
      </c>
      <c r="E2307" s="194">
        <v>34.24</v>
      </c>
      <c r="F2307" s="194">
        <v>42.69</v>
      </c>
      <c r="G2307" s="194">
        <v>424.1</v>
      </c>
      <c r="H2307" s="194">
        <v>37.130000000000003</v>
      </c>
      <c r="I2307" s="194">
        <v>35.76</v>
      </c>
      <c r="J2307" s="194">
        <v>-12.4</v>
      </c>
      <c r="K2307" s="194">
        <v>29.3</v>
      </c>
      <c r="L2307" s="194">
        <v>26.95</v>
      </c>
      <c r="M2307" s="194"/>
      <c r="N2307" s="194">
        <v>31.85</v>
      </c>
      <c r="O2307" s="194">
        <v>27.4</v>
      </c>
    </row>
    <row r="2308" spans="1:15">
      <c r="A2308" s="229">
        <v>0.70429398148157696</v>
      </c>
      <c r="B2308" s="194">
        <v>26020</v>
      </c>
      <c r="C2308" s="194">
        <v>38.93</v>
      </c>
      <c r="D2308" s="194">
        <v>27.02</v>
      </c>
      <c r="E2308" s="194">
        <v>34.24</v>
      </c>
      <c r="F2308" s="194">
        <v>42.76</v>
      </c>
      <c r="G2308" s="194">
        <v>422.8</v>
      </c>
      <c r="H2308" s="194">
        <v>36.770000000000003</v>
      </c>
      <c r="I2308" s="194">
        <v>35.74</v>
      </c>
      <c r="J2308" s="194">
        <v>-21.75</v>
      </c>
      <c r="K2308" s="194">
        <v>28.9</v>
      </c>
      <c r="L2308" s="194">
        <v>26.9</v>
      </c>
      <c r="M2308" s="194"/>
      <c r="N2308" s="194">
        <v>31.75</v>
      </c>
      <c r="O2308" s="194">
        <v>27.1</v>
      </c>
    </row>
    <row r="2309" spans="1:15">
      <c r="A2309" s="229">
        <v>0.70440972222231701</v>
      </c>
      <c r="B2309" s="194">
        <v>26030</v>
      </c>
      <c r="C2309" s="194">
        <v>39.06</v>
      </c>
      <c r="D2309" s="194">
        <v>27.03</v>
      </c>
      <c r="E2309" s="194">
        <v>34.229999999999997</v>
      </c>
      <c r="F2309" s="194">
        <v>42.55</v>
      </c>
      <c r="G2309" s="194">
        <v>424.1</v>
      </c>
      <c r="H2309" s="194">
        <v>36.619999999999997</v>
      </c>
      <c r="I2309" s="194">
        <v>35.659999999999997</v>
      </c>
      <c r="J2309" s="194">
        <v>-74.400000000000006</v>
      </c>
      <c r="K2309" s="194">
        <v>28.75</v>
      </c>
      <c r="L2309" s="194">
        <v>26.85</v>
      </c>
      <c r="M2309" s="194"/>
      <c r="N2309" s="194">
        <v>31.75</v>
      </c>
      <c r="O2309" s="194">
        <v>26.95</v>
      </c>
    </row>
    <row r="2310" spans="1:15">
      <c r="A2310" s="229">
        <v>0.70452546296305796</v>
      </c>
      <c r="B2310" s="194">
        <v>26040</v>
      </c>
      <c r="C2310" s="194">
        <v>39.14</v>
      </c>
      <c r="D2310" s="194">
        <v>27.08</v>
      </c>
      <c r="E2310" s="194">
        <v>34.229999999999997</v>
      </c>
      <c r="F2310" s="194">
        <v>42.49</v>
      </c>
      <c r="G2310" s="194">
        <v>423.1</v>
      </c>
      <c r="H2310" s="194">
        <v>36.450000000000003</v>
      </c>
      <c r="I2310" s="194">
        <v>35.64</v>
      </c>
      <c r="J2310" s="194">
        <v>-113.8</v>
      </c>
      <c r="K2310" s="194">
        <v>28.6</v>
      </c>
      <c r="L2310" s="194">
        <v>26.85</v>
      </c>
      <c r="M2310" s="194"/>
      <c r="N2310" s="194">
        <v>31.45</v>
      </c>
      <c r="O2310" s="194">
        <v>26.95</v>
      </c>
    </row>
    <row r="2311" spans="1:15">
      <c r="A2311" s="229">
        <v>0.70464120370379901</v>
      </c>
      <c r="B2311" s="194">
        <v>26050</v>
      </c>
      <c r="C2311" s="194">
        <v>39.18</v>
      </c>
      <c r="D2311" s="194">
        <v>27.11</v>
      </c>
      <c r="E2311" s="194">
        <v>34.22</v>
      </c>
      <c r="F2311" s="194">
        <v>42.54</v>
      </c>
      <c r="G2311" s="194">
        <v>423.5</v>
      </c>
      <c r="H2311" s="194">
        <v>36.35</v>
      </c>
      <c r="I2311" s="194">
        <v>35.65</v>
      </c>
      <c r="J2311" s="194">
        <v>-126.95</v>
      </c>
      <c r="K2311" s="194">
        <v>28.4</v>
      </c>
      <c r="L2311" s="194">
        <v>26.85</v>
      </c>
      <c r="M2311" s="194"/>
      <c r="N2311" s="194">
        <v>31.6</v>
      </c>
      <c r="O2311" s="194">
        <v>26.9</v>
      </c>
    </row>
    <row r="2312" spans="1:15">
      <c r="A2312" s="229">
        <v>0.70475694444453996</v>
      </c>
      <c r="B2312" s="194">
        <v>26060</v>
      </c>
      <c r="C2312" s="194">
        <v>37.61</v>
      </c>
      <c r="D2312" s="194">
        <v>27.2</v>
      </c>
      <c r="E2312" s="194">
        <v>34.21</v>
      </c>
      <c r="F2312" s="194">
        <v>42.6</v>
      </c>
      <c r="G2312" s="194">
        <v>422.5</v>
      </c>
      <c r="H2312" s="194">
        <v>36.299999999999997</v>
      </c>
      <c r="I2312" s="194">
        <v>35.67</v>
      </c>
      <c r="J2312" s="194">
        <v>-43.75</v>
      </c>
      <c r="K2312" s="194">
        <v>28.3</v>
      </c>
      <c r="L2312" s="194">
        <v>26.85</v>
      </c>
      <c r="M2312" s="194"/>
      <c r="N2312" s="194">
        <v>31.4</v>
      </c>
      <c r="O2312" s="194">
        <v>26.85</v>
      </c>
    </row>
    <row r="2313" spans="1:15">
      <c r="A2313" s="229">
        <v>0.70487268518528101</v>
      </c>
      <c r="B2313" s="194">
        <v>26070</v>
      </c>
      <c r="C2313" s="194">
        <v>38.630000000000003</v>
      </c>
      <c r="D2313" s="194">
        <v>27.28</v>
      </c>
      <c r="E2313" s="194">
        <v>34.229999999999997</v>
      </c>
      <c r="F2313" s="194">
        <v>42.54</v>
      </c>
      <c r="G2313" s="194">
        <v>422.7</v>
      </c>
      <c r="H2313" s="194">
        <v>36.340000000000003</v>
      </c>
      <c r="I2313" s="194">
        <v>35.67</v>
      </c>
      <c r="J2313" s="194">
        <v>-64.400000000000006</v>
      </c>
      <c r="K2313" s="194">
        <v>28.15</v>
      </c>
      <c r="L2313" s="194">
        <v>26.85</v>
      </c>
      <c r="M2313" s="194"/>
      <c r="N2313" s="194">
        <v>31.7</v>
      </c>
      <c r="O2313" s="194">
        <v>26.7</v>
      </c>
    </row>
    <row r="2314" spans="1:15">
      <c r="A2314" s="229">
        <v>0.70498842592602096</v>
      </c>
      <c r="B2314" s="194">
        <v>26080</v>
      </c>
      <c r="C2314" s="194">
        <v>39.03</v>
      </c>
      <c r="D2314" s="194">
        <v>27.23</v>
      </c>
      <c r="E2314" s="194">
        <v>34.22</v>
      </c>
      <c r="F2314" s="194">
        <v>42.43</v>
      </c>
      <c r="G2314" s="194">
        <v>421.1</v>
      </c>
      <c r="H2314" s="194">
        <v>36.36</v>
      </c>
      <c r="I2314" s="194">
        <v>35.65</v>
      </c>
      <c r="J2314" s="194">
        <v>-28.05</v>
      </c>
      <c r="K2314" s="194">
        <v>28</v>
      </c>
      <c r="L2314" s="194">
        <v>26.85</v>
      </c>
      <c r="M2314" s="194"/>
      <c r="N2314" s="194">
        <v>31.35</v>
      </c>
      <c r="O2314" s="194">
        <v>26.8</v>
      </c>
    </row>
    <row r="2315" spans="1:15">
      <c r="A2315" s="229">
        <v>0.70510416666676201</v>
      </c>
      <c r="B2315" s="194">
        <v>26090</v>
      </c>
      <c r="C2315" s="194">
        <v>39.229999999999997</v>
      </c>
      <c r="D2315" s="194">
        <v>27.12</v>
      </c>
      <c r="E2315" s="194">
        <v>34.21</v>
      </c>
      <c r="F2315" s="194">
        <v>42.56</v>
      </c>
      <c r="G2315" s="194">
        <v>421.5</v>
      </c>
      <c r="H2315" s="194">
        <v>36.33</v>
      </c>
      <c r="I2315" s="194">
        <v>35.64</v>
      </c>
      <c r="J2315" s="194">
        <v>-111.7</v>
      </c>
      <c r="K2315" s="194">
        <v>27.95</v>
      </c>
      <c r="L2315" s="194">
        <v>26.85</v>
      </c>
      <c r="M2315" s="194"/>
      <c r="N2315" s="194">
        <v>31.15</v>
      </c>
      <c r="O2315" s="194">
        <v>26.85</v>
      </c>
    </row>
    <row r="2316" spans="1:15">
      <c r="A2316" s="229">
        <v>0.70521990740750296</v>
      </c>
      <c r="B2316" s="194">
        <v>26100</v>
      </c>
      <c r="C2316" s="194">
        <v>39.4</v>
      </c>
      <c r="D2316" s="194">
        <v>26.97</v>
      </c>
      <c r="E2316" s="194">
        <v>34.22</v>
      </c>
      <c r="F2316" s="194">
        <v>42.5</v>
      </c>
      <c r="G2316" s="194">
        <v>423</v>
      </c>
      <c r="H2316" s="194">
        <v>36.35</v>
      </c>
      <c r="I2316" s="194">
        <v>35.61</v>
      </c>
      <c r="J2316" s="194">
        <v>-52.65</v>
      </c>
      <c r="K2316" s="194">
        <v>27.85</v>
      </c>
      <c r="L2316" s="194">
        <v>26.85</v>
      </c>
      <c r="M2316" s="194"/>
      <c r="N2316" s="194">
        <v>31</v>
      </c>
      <c r="O2316" s="194">
        <v>26.9</v>
      </c>
    </row>
    <row r="2317" spans="1:15">
      <c r="A2317" s="229">
        <v>0.70533564814824401</v>
      </c>
      <c r="B2317" s="194">
        <v>26110</v>
      </c>
      <c r="C2317" s="194">
        <v>39.26</v>
      </c>
      <c r="D2317" s="194">
        <v>26.97</v>
      </c>
      <c r="E2317" s="194">
        <v>34.200000000000003</v>
      </c>
      <c r="F2317" s="194">
        <v>42.61</v>
      </c>
      <c r="G2317" s="194">
        <v>423.6</v>
      </c>
      <c r="H2317" s="194">
        <v>36.340000000000003</v>
      </c>
      <c r="I2317" s="194">
        <v>35.619999999999997</v>
      </c>
      <c r="J2317" s="194">
        <v>-80.849999999999994</v>
      </c>
      <c r="K2317" s="194">
        <v>27.8</v>
      </c>
      <c r="L2317" s="194">
        <v>26.85</v>
      </c>
      <c r="M2317" s="194"/>
      <c r="N2317" s="194">
        <v>31.15</v>
      </c>
      <c r="O2317" s="194">
        <v>26.8</v>
      </c>
    </row>
    <row r="2318" spans="1:15">
      <c r="A2318" s="229">
        <v>0.70545138888898395</v>
      </c>
      <c r="B2318" s="194">
        <v>26120</v>
      </c>
      <c r="C2318" s="194">
        <v>39.200000000000003</v>
      </c>
      <c r="D2318" s="194">
        <v>27.04</v>
      </c>
      <c r="E2318" s="194">
        <v>34.21</v>
      </c>
      <c r="F2318" s="194">
        <v>42.68</v>
      </c>
      <c r="G2318" s="194">
        <v>422.4</v>
      </c>
      <c r="H2318" s="194">
        <v>36.380000000000003</v>
      </c>
      <c r="I2318" s="194">
        <v>35.619999999999997</v>
      </c>
      <c r="J2318" s="194">
        <v>-25</v>
      </c>
      <c r="K2318" s="194">
        <v>27.75</v>
      </c>
      <c r="L2318" s="194">
        <v>26.85</v>
      </c>
      <c r="M2318" s="194"/>
      <c r="N2318" s="194">
        <v>30.95</v>
      </c>
      <c r="O2318" s="194">
        <v>26.7</v>
      </c>
    </row>
    <row r="2319" spans="1:15">
      <c r="A2319" s="229">
        <v>0.70556712962972501</v>
      </c>
      <c r="B2319" s="194">
        <v>26130</v>
      </c>
      <c r="C2319" s="194">
        <v>39.17</v>
      </c>
      <c r="D2319" s="194">
        <v>26.96</v>
      </c>
      <c r="E2319" s="194">
        <v>34.200000000000003</v>
      </c>
      <c r="F2319" s="194">
        <v>42.66</v>
      </c>
      <c r="G2319" s="194">
        <v>422.5</v>
      </c>
      <c r="H2319" s="194">
        <v>36.36</v>
      </c>
      <c r="I2319" s="194">
        <v>35.630000000000003</v>
      </c>
      <c r="J2319" s="194">
        <v>-88.15</v>
      </c>
      <c r="K2319" s="194">
        <v>27.7</v>
      </c>
      <c r="L2319" s="194">
        <v>26.85</v>
      </c>
      <c r="M2319" s="194"/>
      <c r="N2319" s="194">
        <v>31.15</v>
      </c>
      <c r="O2319" s="194">
        <v>26.7</v>
      </c>
    </row>
    <row r="2320" spans="1:15">
      <c r="A2320" s="229">
        <v>0.70568287037046595</v>
      </c>
      <c r="B2320" s="194">
        <v>26140</v>
      </c>
      <c r="C2320" s="194">
        <v>39.22</v>
      </c>
      <c r="D2320" s="194">
        <v>27.02</v>
      </c>
      <c r="E2320" s="194">
        <v>34.19</v>
      </c>
      <c r="F2320" s="194">
        <v>42.77</v>
      </c>
      <c r="G2320" s="194">
        <v>423.9</v>
      </c>
      <c r="H2320" s="194">
        <v>36.4</v>
      </c>
      <c r="I2320" s="194">
        <v>35.619999999999997</v>
      </c>
      <c r="J2320" s="194">
        <v>-95.7</v>
      </c>
      <c r="K2320" s="194">
        <v>27.65</v>
      </c>
      <c r="L2320" s="194">
        <v>26.85</v>
      </c>
      <c r="M2320" s="194"/>
      <c r="N2320" s="194">
        <v>31.05</v>
      </c>
      <c r="O2320" s="194">
        <v>26.7</v>
      </c>
    </row>
    <row r="2321" spans="1:15">
      <c r="A2321" s="229">
        <v>0.70579861111120701</v>
      </c>
      <c r="B2321" s="194">
        <v>26150</v>
      </c>
      <c r="C2321" s="194">
        <v>39.18</v>
      </c>
      <c r="D2321" s="194">
        <v>27.06</v>
      </c>
      <c r="E2321" s="194">
        <v>34.18</v>
      </c>
      <c r="F2321" s="194">
        <v>42.88</v>
      </c>
      <c r="G2321" s="194">
        <v>423.4</v>
      </c>
      <c r="H2321" s="194">
        <v>36.44</v>
      </c>
      <c r="I2321" s="194">
        <v>35.61</v>
      </c>
      <c r="J2321" s="194">
        <v>-66.7</v>
      </c>
      <c r="K2321" s="194">
        <v>27.6</v>
      </c>
      <c r="L2321" s="194">
        <v>26.85</v>
      </c>
      <c r="M2321" s="194"/>
      <c r="N2321" s="194">
        <v>31</v>
      </c>
      <c r="O2321" s="194">
        <v>26.65</v>
      </c>
    </row>
    <row r="2322" spans="1:15">
      <c r="A2322" s="229">
        <v>0.70591435185194795</v>
      </c>
      <c r="B2322" s="194">
        <v>26160</v>
      </c>
      <c r="C2322" s="194">
        <v>39.17</v>
      </c>
      <c r="D2322" s="194">
        <v>27.01</v>
      </c>
      <c r="E2322" s="194">
        <v>34.17</v>
      </c>
      <c r="F2322" s="194">
        <v>42.91</v>
      </c>
      <c r="G2322" s="194">
        <v>421.6</v>
      </c>
      <c r="H2322" s="194">
        <v>36.44</v>
      </c>
      <c r="I2322" s="194">
        <v>35.6</v>
      </c>
      <c r="J2322" s="194">
        <v>-33.200000000000003</v>
      </c>
      <c r="K2322" s="194">
        <v>27.6</v>
      </c>
      <c r="L2322" s="194">
        <v>26.85</v>
      </c>
      <c r="M2322" s="194"/>
      <c r="N2322" s="194">
        <v>30.85</v>
      </c>
      <c r="O2322" s="194">
        <v>26.7</v>
      </c>
    </row>
    <row r="2323" spans="1:15">
      <c r="A2323" s="229">
        <v>0.70603009259268801</v>
      </c>
      <c r="B2323" s="194">
        <v>26170</v>
      </c>
      <c r="C2323" s="194">
        <v>39.17</v>
      </c>
      <c r="D2323" s="194">
        <v>27</v>
      </c>
      <c r="E2323" s="194">
        <v>34.17</v>
      </c>
      <c r="F2323" s="194">
        <v>42.98</v>
      </c>
      <c r="G2323" s="194">
        <v>423.3</v>
      </c>
      <c r="H2323" s="194">
        <v>36.479999999999997</v>
      </c>
      <c r="I2323" s="194">
        <v>35.61</v>
      </c>
      <c r="J2323" s="194">
        <v>-24.25</v>
      </c>
      <c r="K2323" s="194">
        <v>27.55</v>
      </c>
      <c r="L2323" s="194">
        <v>26.85</v>
      </c>
      <c r="M2323" s="194"/>
      <c r="N2323" s="194">
        <v>30.8</v>
      </c>
      <c r="O2323" s="194">
        <v>26.65</v>
      </c>
    </row>
    <row r="2324" spans="1:15">
      <c r="A2324" s="229">
        <v>0.70614583333342895</v>
      </c>
      <c r="B2324" s="194">
        <v>26180</v>
      </c>
      <c r="C2324" s="194">
        <v>39.130000000000003</v>
      </c>
      <c r="D2324" s="194">
        <v>27</v>
      </c>
      <c r="E2324" s="194">
        <v>34.159999999999997</v>
      </c>
      <c r="F2324" s="194">
        <v>42.96</v>
      </c>
      <c r="G2324" s="194">
        <v>422</v>
      </c>
      <c r="H2324" s="194">
        <v>36.49</v>
      </c>
      <c r="I2324" s="194">
        <v>35.590000000000003</v>
      </c>
      <c r="J2324" s="194">
        <v>-59.45</v>
      </c>
      <c r="K2324" s="194">
        <v>27.5</v>
      </c>
      <c r="L2324" s="194">
        <v>26.85</v>
      </c>
      <c r="M2324" s="194"/>
      <c r="N2324" s="194">
        <v>31.15</v>
      </c>
      <c r="O2324" s="194">
        <v>26.6</v>
      </c>
    </row>
    <row r="2325" spans="1:15">
      <c r="A2325" s="229">
        <v>0.70626157407417001</v>
      </c>
      <c r="B2325" s="194">
        <v>26190</v>
      </c>
      <c r="C2325" s="194">
        <v>39.1</v>
      </c>
      <c r="D2325" s="194">
        <v>26.96</v>
      </c>
      <c r="E2325" s="194">
        <v>34.17</v>
      </c>
      <c r="F2325" s="194">
        <v>42.9</v>
      </c>
      <c r="G2325" s="194">
        <v>421.7</v>
      </c>
      <c r="H2325" s="194">
        <v>36.520000000000003</v>
      </c>
      <c r="I2325" s="194">
        <v>35.590000000000003</v>
      </c>
      <c r="J2325" s="194">
        <v>-72.2</v>
      </c>
      <c r="K2325" s="194">
        <v>27.5</v>
      </c>
      <c r="L2325" s="194">
        <v>26.85</v>
      </c>
      <c r="M2325" s="194"/>
      <c r="N2325" s="194">
        <v>30.95</v>
      </c>
      <c r="O2325" s="194">
        <v>26.55</v>
      </c>
    </row>
    <row r="2326" spans="1:15">
      <c r="A2326" s="229">
        <v>0.70637731481491095</v>
      </c>
      <c r="B2326" s="194">
        <v>26200</v>
      </c>
      <c r="C2326" s="194">
        <v>39.11</v>
      </c>
      <c r="D2326" s="194">
        <v>26.9</v>
      </c>
      <c r="E2326" s="194">
        <v>34.15</v>
      </c>
      <c r="F2326" s="194">
        <v>43.01</v>
      </c>
      <c r="G2326" s="194">
        <v>423.1</v>
      </c>
      <c r="H2326" s="194">
        <v>36.54</v>
      </c>
      <c r="I2326" s="194">
        <v>35.61</v>
      </c>
      <c r="J2326" s="194">
        <v>-22.35</v>
      </c>
      <c r="K2326" s="194">
        <v>27.45</v>
      </c>
      <c r="L2326" s="194">
        <v>26.85</v>
      </c>
      <c r="M2326" s="194"/>
      <c r="N2326" s="194">
        <v>31.1</v>
      </c>
      <c r="O2326" s="194">
        <v>26.5</v>
      </c>
    </row>
    <row r="2327" spans="1:15">
      <c r="A2327" s="229">
        <v>0.70649305555565101</v>
      </c>
      <c r="B2327" s="194">
        <v>26210</v>
      </c>
      <c r="C2327" s="194">
        <v>39.130000000000003</v>
      </c>
      <c r="D2327" s="194">
        <v>26.96</v>
      </c>
      <c r="E2327" s="194">
        <v>34.15</v>
      </c>
      <c r="F2327" s="194">
        <v>42.97</v>
      </c>
      <c r="G2327" s="194">
        <v>421.5</v>
      </c>
      <c r="H2327" s="194">
        <v>36.54</v>
      </c>
      <c r="I2327" s="194">
        <v>35.58</v>
      </c>
      <c r="J2327" s="194">
        <v>-4.45</v>
      </c>
      <c r="K2327" s="194">
        <v>27.45</v>
      </c>
      <c r="L2327" s="194">
        <v>26.85</v>
      </c>
      <c r="M2327" s="194"/>
      <c r="N2327" s="194">
        <v>30.95</v>
      </c>
      <c r="O2327" s="194">
        <v>26.6</v>
      </c>
    </row>
    <row r="2328" spans="1:15">
      <c r="A2328" s="229">
        <v>0.70660879629639195</v>
      </c>
      <c r="B2328" s="194">
        <v>26220</v>
      </c>
      <c r="C2328" s="194">
        <v>39.11</v>
      </c>
      <c r="D2328" s="194">
        <v>27.01</v>
      </c>
      <c r="E2328" s="194">
        <v>34.159999999999997</v>
      </c>
      <c r="F2328" s="194">
        <v>42.84</v>
      </c>
      <c r="G2328" s="194">
        <v>420.9</v>
      </c>
      <c r="H2328" s="194">
        <v>36.6</v>
      </c>
      <c r="I2328" s="194">
        <v>35.57</v>
      </c>
      <c r="J2328" s="194">
        <v>-78.849999999999994</v>
      </c>
      <c r="K2328" s="194">
        <v>27.4</v>
      </c>
      <c r="L2328" s="194">
        <v>26.85</v>
      </c>
      <c r="M2328" s="194"/>
      <c r="N2328" s="194">
        <v>31</v>
      </c>
      <c r="O2328" s="194">
        <v>26.5</v>
      </c>
    </row>
    <row r="2329" spans="1:15">
      <c r="A2329" s="229">
        <v>0.706724537037133</v>
      </c>
      <c r="B2329" s="194">
        <v>26230</v>
      </c>
      <c r="C2329" s="194">
        <v>39.07</v>
      </c>
      <c r="D2329" s="194">
        <v>27.03</v>
      </c>
      <c r="E2329" s="194">
        <v>34.15</v>
      </c>
      <c r="F2329" s="194">
        <v>42.89</v>
      </c>
      <c r="G2329" s="194">
        <v>421.6</v>
      </c>
      <c r="H2329" s="194">
        <v>36.57</v>
      </c>
      <c r="I2329" s="194">
        <v>35.57</v>
      </c>
      <c r="J2329" s="194">
        <v>-34.450000000000003</v>
      </c>
      <c r="K2329" s="194">
        <v>27.4</v>
      </c>
      <c r="L2329" s="194">
        <v>26.85</v>
      </c>
      <c r="M2329" s="194"/>
      <c r="N2329" s="194">
        <v>30.95</v>
      </c>
      <c r="O2329" s="194">
        <v>26.55</v>
      </c>
    </row>
    <row r="2330" spans="1:15">
      <c r="A2330" s="229">
        <v>0.70684027777787395</v>
      </c>
      <c r="B2330" s="194">
        <v>26240</v>
      </c>
      <c r="C2330" s="194">
        <v>39.090000000000003</v>
      </c>
      <c r="D2330" s="194">
        <v>27.12</v>
      </c>
      <c r="E2330" s="194">
        <v>34.14</v>
      </c>
      <c r="F2330" s="194">
        <v>42.85</v>
      </c>
      <c r="G2330" s="194">
        <v>423.7</v>
      </c>
      <c r="H2330" s="194">
        <v>36.51</v>
      </c>
      <c r="I2330" s="194">
        <v>35.590000000000003</v>
      </c>
      <c r="J2330" s="194">
        <v>-19.45</v>
      </c>
      <c r="K2330" s="194">
        <v>27.4</v>
      </c>
      <c r="L2330" s="194">
        <v>26.85</v>
      </c>
      <c r="M2330" s="194"/>
      <c r="N2330" s="194">
        <v>31.4</v>
      </c>
      <c r="O2330" s="194">
        <v>26.5</v>
      </c>
    </row>
    <row r="2331" spans="1:15">
      <c r="A2331" s="229">
        <v>0.706956018518615</v>
      </c>
      <c r="B2331" s="194">
        <v>26250</v>
      </c>
      <c r="C2331" s="194">
        <v>39.15</v>
      </c>
      <c r="D2331" s="194">
        <v>27.01</v>
      </c>
      <c r="E2331" s="194">
        <v>34.14</v>
      </c>
      <c r="F2331" s="194">
        <v>42.86</v>
      </c>
      <c r="G2331" s="194">
        <v>423.9</v>
      </c>
      <c r="H2331" s="194">
        <v>36.56</v>
      </c>
      <c r="I2331" s="194">
        <v>35.590000000000003</v>
      </c>
      <c r="J2331" s="194">
        <v>-26.5</v>
      </c>
      <c r="K2331" s="194">
        <v>27.35</v>
      </c>
      <c r="L2331" s="194">
        <v>26.85</v>
      </c>
      <c r="M2331" s="194"/>
      <c r="N2331" s="194">
        <v>30.95</v>
      </c>
      <c r="O2331" s="194">
        <v>26.5</v>
      </c>
    </row>
    <row r="2332" spans="1:15">
      <c r="A2332" s="229">
        <v>0.70707175925935495</v>
      </c>
      <c r="B2332" s="194">
        <v>26260</v>
      </c>
      <c r="C2332" s="194">
        <v>39.17</v>
      </c>
      <c r="D2332" s="194">
        <v>27.01</v>
      </c>
      <c r="E2332" s="194">
        <v>34.130000000000003</v>
      </c>
      <c r="F2332" s="194">
        <v>42.86</v>
      </c>
      <c r="G2332" s="194">
        <v>422.9</v>
      </c>
      <c r="H2332" s="194">
        <v>36.6</v>
      </c>
      <c r="I2332" s="194">
        <v>35.57</v>
      </c>
      <c r="J2332" s="194">
        <v>-19.399999999999999</v>
      </c>
      <c r="K2332" s="194">
        <v>27.35</v>
      </c>
      <c r="L2332" s="194">
        <v>26.8</v>
      </c>
      <c r="M2332" s="194"/>
      <c r="N2332" s="194">
        <v>31.55</v>
      </c>
      <c r="O2332" s="194">
        <v>26.45</v>
      </c>
    </row>
    <row r="2333" spans="1:15">
      <c r="A2333" s="229">
        <v>0.707187500000096</v>
      </c>
      <c r="B2333" s="194">
        <v>26270</v>
      </c>
      <c r="C2333" s="194">
        <v>39.15</v>
      </c>
      <c r="D2333" s="194">
        <v>27.17</v>
      </c>
      <c r="E2333" s="194">
        <v>34.130000000000003</v>
      </c>
      <c r="F2333" s="194">
        <v>42.66</v>
      </c>
      <c r="G2333" s="194">
        <v>423.4</v>
      </c>
      <c r="H2333" s="194">
        <v>36.57</v>
      </c>
      <c r="I2333" s="194">
        <v>35.549999999999997</v>
      </c>
      <c r="J2333" s="194">
        <v>-36.6</v>
      </c>
      <c r="K2333" s="194">
        <v>28.05</v>
      </c>
      <c r="L2333" s="194">
        <v>26.85</v>
      </c>
      <c r="M2333" s="194"/>
      <c r="N2333" s="194">
        <v>31.4</v>
      </c>
      <c r="O2333" s="194">
        <v>26.8</v>
      </c>
    </row>
    <row r="2334" spans="1:15">
      <c r="A2334" s="229">
        <v>0.70730324074083695</v>
      </c>
      <c r="B2334" s="194">
        <v>26280</v>
      </c>
      <c r="C2334" s="194">
        <v>39.15</v>
      </c>
      <c r="D2334" s="194">
        <v>27.5</v>
      </c>
      <c r="E2334" s="194">
        <v>34.14</v>
      </c>
      <c r="F2334" s="194">
        <v>42.73</v>
      </c>
      <c r="G2334" s="194">
        <v>422.4</v>
      </c>
      <c r="H2334" s="194">
        <v>36.56</v>
      </c>
      <c r="I2334" s="194">
        <v>35.58</v>
      </c>
      <c r="J2334" s="194">
        <v>-30.55</v>
      </c>
      <c r="K2334" s="194">
        <v>28.4</v>
      </c>
      <c r="L2334" s="194">
        <v>26.85</v>
      </c>
      <c r="M2334" s="194"/>
      <c r="N2334" s="194">
        <v>31.15</v>
      </c>
      <c r="O2334" s="194">
        <v>26.95</v>
      </c>
    </row>
    <row r="2335" spans="1:15">
      <c r="A2335" s="229">
        <v>0.707418981481578</v>
      </c>
      <c r="B2335" s="194">
        <v>26290</v>
      </c>
      <c r="C2335" s="194">
        <v>38.14</v>
      </c>
      <c r="D2335" s="194">
        <v>27.7</v>
      </c>
      <c r="E2335" s="194">
        <v>34.14</v>
      </c>
      <c r="F2335" s="194">
        <v>42.74</v>
      </c>
      <c r="G2335" s="194">
        <v>421.8</v>
      </c>
      <c r="H2335" s="194">
        <v>36.590000000000003</v>
      </c>
      <c r="I2335" s="194">
        <v>35.549999999999997</v>
      </c>
      <c r="J2335" s="194">
        <v>-21.55</v>
      </c>
      <c r="K2335" s="194">
        <v>28.6</v>
      </c>
      <c r="L2335" s="194">
        <v>26.9</v>
      </c>
      <c r="M2335" s="194"/>
      <c r="N2335" s="194">
        <v>31.05</v>
      </c>
      <c r="O2335" s="194">
        <v>27.15</v>
      </c>
    </row>
    <row r="2336" spans="1:15">
      <c r="A2336" s="229">
        <v>0.70753472222231795</v>
      </c>
      <c r="B2336" s="194">
        <v>26300</v>
      </c>
      <c r="C2336" s="194">
        <v>38.090000000000003</v>
      </c>
      <c r="D2336" s="194">
        <v>27.8</v>
      </c>
      <c r="E2336" s="194">
        <v>34.14</v>
      </c>
      <c r="F2336" s="194">
        <v>42.74</v>
      </c>
      <c r="G2336" s="194">
        <v>422.2</v>
      </c>
      <c r="H2336" s="194">
        <v>36.57</v>
      </c>
      <c r="I2336" s="194">
        <v>35.549999999999997</v>
      </c>
      <c r="J2336" s="194">
        <v>-94.45</v>
      </c>
      <c r="K2336" s="194">
        <v>28.55</v>
      </c>
      <c r="L2336" s="194">
        <v>26.9</v>
      </c>
      <c r="M2336" s="194"/>
      <c r="N2336" s="194">
        <v>31.5</v>
      </c>
      <c r="O2336" s="194">
        <v>27.4</v>
      </c>
    </row>
    <row r="2337" spans="1:15">
      <c r="A2337" s="229">
        <v>0.707650462963059</v>
      </c>
      <c r="B2337" s="194">
        <v>26310</v>
      </c>
      <c r="C2337" s="194">
        <v>38.18</v>
      </c>
      <c r="D2337" s="194">
        <v>27.83</v>
      </c>
      <c r="E2337" s="194">
        <v>34.15</v>
      </c>
      <c r="F2337" s="194">
        <v>42.75</v>
      </c>
      <c r="G2337" s="194">
        <v>422.2</v>
      </c>
      <c r="H2337" s="194">
        <v>36.58</v>
      </c>
      <c r="I2337" s="194">
        <v>35.58</v>
      </c>
      <c r="J2337" s="194">
        <v>-23.6</v>
      </c>
      <c r="K2337" s="194">
        <v>28.55</v>
      </c>
      <c r="L2337" s="194">
        <v>26.9</v>
      </c>
      <c r="M2337" s="194"/>
      <c r="N2337" s="194">
        <v>31.15</v>
      </c>
      <c r="O2337" s="194">
        <v>27.2</v>
      </c>
    </row>
    <row r="2338" spans="1:15">
      <c r="A2338" s="229">
        <v>0.70776620370379995</v>
      </c>
      <c r="B2338" s="194">
        <v>26320</v>
      </c>
      <c r="C2338" s="194">
        <v>38.35</v>
      </c>
      <c r="D2338" s="194">
        <v>27.94</v>
      </c>
      <c r="E2338" s="194">
        <v>34.15</v>
      </c>
      <c r="F2338" s="194">
        <v>42.75</v>
      </c>
      <c r="G2338" s="194">
        <v>421.6</v>
      </c>
      <c r="H2338" s="194">
        <v>36.72</v>
      </c>
      <c r="I2338" s="194">
        <v>35.57</v>
      </c>
      <c r="J2338" s="194">
        <v>-130</v>
      </c>
      <c r="K2338" s="194">
        <v>28.55</v>
      </c>
      <c r="L2338" s="194">
        <v>26.9</v>
      </c>
      <c r="M2338" s="194"/>
      <c r="N2338" s="194">
        <v>31.05</v>
      </c>
      <c r="O2338" s="194">
        <v>27.25</v>
      </c>
    </row>
    <row r="2339" spans="1:15">
      <c r="A2339" s="229">
        <v>0.707881944444541</v>
      </c>
      <c r="B2339" s="194">
        <v>26330</v>
      </c>
      <c r="C2339" s="194">
        <v>38.35</v>
      </c>
      <c r="D2339" s="194">
        <v>28</v>
      </c>
      <c r="E2339" s="194">
        <v>34.159999999999997</v>
      </c>
      <c r="F2339" s="194">
        <v>42.7</v>
      </c>
      <c r="G2339" s="194">
        <v>421.4</v>
      </c>
      <c r="H2339" s="194">
        <v>36.72</v>
      </c>
      <c r="I2339" s="194">
        <v>35.54</v>
      </c>
      <c r="J2339" s="194">
        <v>-106.65</v>
      </c>
      <c r="K2339" s="194">
        <v>28.45</v>
      </c>
      <c r="L2339" s="194">
        <v>26.9</v>
      </c>
      <c r="M2339" s="194"/>
      <c r="N2339" s="194">
        <v>31.1</v>
      </c>
      <c r="O2339" s="194">
        <v>27.25</v>
      </c>
    </row>
    <row r="2340" spans="1:15">
      <c r="A2340" s="229">
        <v>0.70799768518528206</v>
      </c>
      <c r="B2340" s="194">
        <v>26340</v>
      </c>
      <c r="C2340" s="194">
        <v>38.36</v>
      </c>
      <c r="D2340" s="194">
        <v>28.08</v>
      </c>
      <c r="E2340" s="194">
        <v>34.159999999999997</v>
      </c>
      <c r="F2340" s="194">
        <v>42.65</v>
      </c>
      <c r="G2340" s="194">
        <v>421.5</v>
      </c>
      <c r="H2340" s="194">
        <v>36.659999999999997</v>
      </c>
      <c r="I2340" s="194">
        <v>35.51</v>
      </c>
      <c r="J2340" s="194">
        <v>-77.349999999999994</v>
      </c>
      <c r="K2340" s="194">
        <v>28.5</v>
      </c>
      <c r="L2340" s="194">
        <v>26.9</v>
      </c>
      <c r="M2340" s="194"/>
      <c r="N2340" s="194">
        <v>31.15</v>
      </c>
      <c r="O2340" s="194">
        <v>27.25</v>
      </c>
    </row>
    <row r="2341" spans="1:15">
      <c r="A2341" s="229">
        <v>0.708113425926022</v>
      </c>
      <c r="B2341" s="194">
        <v>26350</v>
      </c>
      <c r="C2341" s="194">
        <v>38.44</v>
      </c>
      <c r="D2341" s="194">
        <v>28.11</v>
      </c>
      <c r="E2341" s="194">
        <v>34.18</v>
      </c>
      <c r="F2341" s="194">
        <v>42.77</v>
      </c>
      <c r="G2341" s="194">
        <v>421.4</v>
      </c>
      <c r="H2341" s="194">
        <v>36.64</v>
      </c>
      <c r="I2341" s="194">
        <v>35.520000000000003</v>
      </c>
      <c r="J2341" s="194">
        <v>-47.05</v>
      </c>
      <c r="K2341" s="194">
        <v>28.55</v>
      </c>
      <c r="L2341" s="194">
        <v>26.9</v>
      </c>
      <c r="M2341" s="194"/>
      <c r="N2341" s="194">
        <v>31.05</v>
      </c>
      <c r="O2341" s="194">
        <v>27.3</v>
      </c>
    </row>
    <row r="2342" spans="1:15">
      <c r="A2342" s="229">
        <v>0.70822916666676305</v>
      </c>
      <c r="B2342" s="194">
        <v>26360</v>
      </c>
      <c r="C2342" s="194">
        <v>38.5</v>
      </c>
      <c r="D2342" s="194">
        <v>28.12</v>
      </c>
      <c r="E2342" s="194">
        <v>34.17</v>
      </c>
      <c r="F2342" s="194">
        <v>42.86</v>
      </c>
      <c r="G2342" s="194">
        <v>420.5</v>
      </c>
      <c r="H2342" s="194">
        <v>36.68</v>
      </c>
      <c r="I2342" s="194">
        <v>35.51</v>
      </c>
      <c r="J2342" s="194">
        <v>-82.6</v>
      </c>
      <c r="K2342" s="194">
        <v>28.65</v>
      </c>
      <c r="L2342" s="194">
        <v>26.9</v>
      </c>
      <c r="M2342" s="194"/>
      <c r="N2342" s="194">
        <v>31.1</v>
      </c>
      <c r="O2342" s="194">
        <v>27.35</v>
      </c>
    </row>
    <row r="2343" spans="1:15">
      <c r="A2343" s="229">
        <v>0.708344907407504</v>
      </c>
      <c r="B2343" s="194">
        <v>26370</v>
      </c>
      <c r="C2343" s="194">
        <v>38.42</v>
      </c>
      <c r="D2343" s="194">
        <v>28.18</v>
      </c>
      <c r="E2343" s="194">
        <v>34.200000000000003</v>
      </c>
      <c r="F2343" s="194">
        <v>42.87</v>
      </c>
      <c r="G2343" s="194">
        <v>420.4</v>
      </c>
      <c r="H2343" s="194">
        <v>36.61</v>
      </c>
      <c r="I2343" s="194">
        <v>35.49</v>
      </c>
      <c r="J2343" s="194">
        <v>-155.25</v>
      </c>
      <c r="K2343" s="194">
        <v>28.65</v>
      </c>
      <c r="L2343" s="194">
        <v>26.9</v>
      </c>
      <c r="M2343" s="194"/>
      <c r="N2343" s="194">
        <v>30.95</v>
      </c>
      <c r="O2343" s="194">
        <v>27.25</v>
      </c>
    </row>
    <row r="2344" spans="1:15">
      <c r="A2344" s="229">
        <v>0.70846064814824505</v>
      </c>
      <c r="B2344" s="194">
        <v>26380</v>
      </c>
      <c r="C2344" s="194">
        <v>38.43</v>
      </c>
      <c r="D2344" s="194">
        <v>28.16</v>
      </c>
      <c r="E2344" s="194">
        <v>34.200000000000003</v>
      </c>
      <c r="F2344" s="194">
        <v>42.97</v>
      </c>
      <c r="G2344" s="194">
        <v>420.7</v>
      </c>
      <c r="H2344" s="194">
        <v>36.6</v>
      </c>
      <c r="I2344" s="194">
        <v>35.49</v>
      </c>
      <c r="J2344" s="194">
        <v>-79.400000000000006</v>
      </c>
      <c r="K2344" s="194">
        <v>28.75</v>
      </c>
      <c r="L2344" s="194">
        <v>26.95</v>
      </c>
      <c r="M2344" s="194"/>
      <c r="N2344" s="194">
        <v>31.15</v>
      </c>
      <c r="O2344" s="194">
        <v>27.25</v>
      </c>
    </row>
    <row r="2345" spans="1:15">
      <c r="A2345" s="229">
        <v>0.708576388888985</v>
      </c>
      <c r="B2345" s="194">
        <v>26390</v>
      </c>
      <c r="C2345" s="194">
        <v>38.76</v>
      </c>
      <c r="D2345" s="194">
        <v>28.16</v>
      </c>
      <c r="E2345" s="194">
        <v>34.21</v>
      </c>
      <c r="F2345" s="194">
        <v>42.96</v>
      </c>
      <c r="G2345" s="194">
        <v>421.5</v>
      </c>
      <c r="H2345" s="194">
        <v>36.590000000000003</v>
      </c>
      <c r="I2345" s="194">
        <v>35.47</v>
      </c>
      <c r="J2345" s="194">
        <v>-43.3</v>
      </c>
      <c r="K2345" s="194">
        <v>28.85</v>
      </c>
      <c r="L2345" s="194">
        <v>26.9</v>
      </c>
      <c r="M2345" s="194"/>
      <c r="N2345" s="194">
        <v>31.4</v>
      </c>
      <c r="O2345" s="194">
        <v>27.3</v>
      </c>
    </row>
    <row r="2346" spans="1:15">
      <c r="A2346" s="229">
        <v>0.70869212962972605</v>
      </c>
      <c r="B2346" s="194">
        <v>26400</v>
      </c>
      <c r="C2346" s="194">
        <v>38.64</v>
      </c>
      <c r="D2346" s="194">
        <v>28.14</v>
      </c>
      <c r="E2346" s="194">
        <v>34.22</v>
      </c>
      <c r="F2346" s="194">
        <v>42.94</v>
      </c>
      <c r="G2346" s="194">
        <v>421.9</v>
      </c>
      <c r="H2346" s="194">
        <v>36.58</v>
      </c>
      <c r="I2346" s="194">
        <v>35.450000000000003</v>
      </c>
      <c r="J2346" s="194">
        <v>-110.65</v>
      </c>
      <c r="K2346" s="194">
        <v>28.85</v>
      </c>
      <c r="L2346" s="194">
        <v>26.95</v>
      </c>
      <c r="M2346" s="194"/>
      <c r="N2346" s="194">
        <v>31.65</v>
      </c>
      <c r="O2346" s="194">
        <v>27.4</v>
      </c>
    </row>
    <row r="2347" spans="1:15">
      <c r="A2347" s="229">
        <v>0.708807870370467</v>
      </c>
      <c r="B2347" s="194">
        <v>26410</v>
      </c>
      <c r="C2347" s="194">
        <v>38.72</v>
      </c>
      <c r="D2347" s="194">
        <v>28.15</v>
      </c>
      <c r="E2347" s="194">
        <v>34.22</v>
      </c>
      <c r="F2347" s="194">
        <v>42.95</v>
      </c>
      <c r="G2347" s="194">
        <v>422.3</v>
      </c>
      <c r="H2347" s="194">
        <v>36.58</v>
      </c>
      <c r="I2347" s="194">
        <v>35.43</v>
      </c>
      <c r="J2347" s="194">
        <v>-108.8</v>
      </c>
      <c r="K2347" s="194">
        <v>28.8</v>
      </c>
      <c r="L2347" s="194">
        <v>26.9</v>
      </c>
      <c r="M2347" s="194"/>
      <c r="N2347" s="194">
        <v>31.15</v>
      </c>
      <c r="O2347" s="194">
        <v>27.45</v>
      </c>
    </row>
    <row r="2348" spans="1:15">
      <c r="A2348" s="229">
        <v>0.70892361111120805</v>
      </c>
      <c r="B2348" s="194">
        <v>26420</v>
      </c>
      <c r="C2348" s="194">
        <v>38.6</v>
      </c>
      <c r="D2348" s="194">
        <v>28.19</v>
      </c>
      <c r="E2348" s="194">
        <v>34.22</v>
      </c>
      <c r="F2348" s="194">
        <v>42.98</v>
      </c>
      <c r="G2348" s="194">
        <v>421.9</v>
      </c>
      <c r="H2348" s="194">
        <v>36.659999999999997</v>
      </c>
      <c r="I2348" s="194">
        <v>35.46</v>
      </c>
      <c r="J2348" s="194">
        <v>-35.5</v>
      </c>
      <c r="K2348" s="194">
        <v>28.85</v>
      </c>
      <c r="L2348" s="194">
        <v>26.95</v>
      </c>
      <c r="M2348" s="194"/>
      <c r="N2348" s="194">
        <v>31.45</v>
      </c>
      <c r="O2348" s="194">
        <v>27.4</v>
      </c>
    </row>
    <row r="2349" spans="1:15">
      <c r="A2349" s="229">
        <v>0.709039351851949</v>
      </c>
      <c r="B2349" s="194">
        <v>26430</v>
      </c>
      <c r="C2349" s="194">
        <v>38.590000000000003</v>
      </c>
      <c r="D2349" s="194">
        <v>28.19</v>
      </c>
      <c r="E2349" s="194">
        <v>34.24</v>
      </c>
      <c r="F2349" s="194">
        <v>42.96</v>
      </c>
      <c r="G2349" s="194">
        <v>423.9</v>
      </c>
      <c r="H2349" s="194">
        <v>36.770000000000003</v>
      </c>
      <c r="I2349" s="194">
        <v>35.479999999999997</v>
      </c>
      <c r="J2349" s="194">
        <v>-37.25</v>
      </c>
      <c r="K2349" s="194">
        <v>28.8</v>
      </c>
      <c r="L2349" s="194">
        <v>26.95</v>
      </c>
      <c r="M2349" s="194"/>
      <c r="N2349" s="194">
        <v>31</v>
      </c>
      <c r="O2349" s="194">
        <v>27.25</v>
      </c>
    </row>
    <row r="2350" spans="1:15">
      <c r="A2350" s="229">
        <v>0.70915509259268905</v>
      </c>
      <c r="B2350" s="194">
        <v>26440</v>
      </c>
      <c r="C2350" s="194">
        <v>38.74</v>
      </c>
      <c r="D2350" s="194">
        <v>28.24</v>
      </c>
      <c r="E2350" s="194">
        <v>34.270000000000003</v>
      </c>
      <c r="F2350" s="194">
        <v>43</v>
      </c>
      <c r="G2350" s="194">
        <v>423</v>
      </c>
      <c r="H2350" s="194">
        <v>36.729999999999997</v>
      </c>
      <c r="I2350" s="194">
        <v>35.47</v>
      </c>
      <c r="J2350" s="194">
        <v>-35.299999999999997</v>
      </c>
      <c r="K2350" s="194">
        <v>28.9</v>
      </c>
      <c r="L2350" s="194">
        <v>26.95</v>
      </c>
      <c r="M2350" s="194"/>
      <c r="N2350" s="194">
        <v>30.95</v>
      </c>
      <c r="O2350" s="194">
        <v>27.3</v>
      </c>
    </row>
    <row r="2351" spans="1:15">
      <c r="A2351" s="229">
        <v>0.70927083333343</v>
      </c>
      <c r="B2351" s="194">
        <v>26450</v>
      </c>
      <c r="C2351" s="194">
        <v>38.71</v>
      </c>
      <c r="D2351" s="194">
        <v>28.2</v>
      </c>
      <c r="E2351" s="194">
        <v>34.26</v>
      </c>
      <c r="F2351" s="194">
        <v>43.04</v>
      </c>
      <c r="G2351" s="194">
        <v>423.6</v>
      </c>
      <c r="H2351" s="194">
        <v>36.69</v>
      </c>
      <c r="I2351" s="194">
        <v>35.479999999999997</v>
      </c>
      <c r="J2351" s="194">
        <v>-45.85</v>
      </c>
      <c r="K2351" s="194">
        <v>28.9</v>
      </c>
      <c r="L2351" s="194">
        <v>26.95</v>
      </c>
      <c r="M2351" s="194"/>
      <c r="N2351" s="194">
        <v>31.1</v>
      </c>
      <c r="O2351" s="194">
        <v>27.45</v>
      </c>
    </row>
    <row r="2352" spans="1:15">
      <c r="A2352" s="229">
        <v>0.70938657407417105</v>
      </c>
      <c r="B2352" s="194">
        <v>26460</v>
      </c>
      <c r="C2352" s="194">
        <v>38.65</v>
      </c>
      <c r="D2352" s="194">
        <v>28.2</v>
      </c>
      <c r="E2352" s="194">
        <v>34.270000000000003</v>
      </c>
      <c r="F2352" s="194">
        <v>42.98</v>
      </c>
      <c r="G2352" s="194">
        <v>424.7</v>
      </c>
      <c r="H2352" s="194">
        <v>36.74</v>
      </c>
      <c r="I2352" s="194">
        <v>35.49</v>
      </c>
      <c r="J2352" s="194">
        <v>-24.35</v>
      </c>
      <c r="K2352" s="194">
        <v>28.9</v>
      </c>
      <c r="L2352" s="194">
        <v>27</v>
      </c>
      <c r="M2352" s="194"/>
      <c r="N2352" s="194">
        <v>31.25</v>
      </c>
      <c r="O2352" s="194">
        <v>27.35</v>
      </c>
    </row>
    <row r="2353" spans="1:15">
      <c r="A2353" s="229">
        <v>0.70950231481491199</v>
      </c>
      <c r="B2353" s="194">
        <v>26470</v>
      </c>
      <c r="C2353" s="194">
        <v>38.799999999999997</v>
      </c>
      <c r="D2353" s="194">
        <v>28.2</v>
      </c>
      <c r="E2353" s="194">
        <v>34.28</v>
      </c>
      <c r="F2353" s="194">
        <v>42.97</v>
      </c>
      <c r="G2353" s="194">
        <v>422.7</v>
      </c>
      <c r="H2353" s="194">
        <v>36.700000000000003</v>
      </c>
      <c r="I2353" s="194">
        <v>35.479999999999997</v>
      </c>
      <c r="J2353" s="194">
        <v>-46.4</v>
      </c>
      <c r="K2353" s="194">
        <v>29</v>
      </c>
      <c r="L2353" s="194">
        <v>26.95</v>
      </c>
      <c r="M2353" s="194"/>
      <c r="N2353" s="194">
        <v>31.25</v>
      </c>
      <c r="O2353" s="194">
        <v>27.45</v>
      </c>
    </row>
    <row r="2354" spans="1:15">
      <c r="A2354" s="229">
        <v>0.70961805555565205</v>
      </c>
      <c r="B2354" s="194">
        <v>26480</v>
      </c>
      <c r="C2354" s="194">
        <v>38.75</v>
      </c>
      <c r="D2354" s="194">
        <v>28.22</v>
      </c>
      <c r="E2354" s="194">
        <v>34.28</v>
      </c>
      <c r="F2354" s="194">
        <v>42.93</v>
      </c>
      <c r="G2354" s="194">
        <v>423.4</v>
      </c>
      <c r="H2354" s="194">
        <v>36.700000000000003</v>
      </c>
      <c r="I2354" s="194">
        <v>35.47</v>
      </c>
      <c r="J2354" s="194">
        <v>-81.650000000000006</v>
      </c>
      <c r="K2354" s="194">
        <v>29.05</v>
      </c>
      <c r="L2354" s="194">
        <v>26.95</v>
      </c>
      <c r="M2354" s="194"/>
      <c r="N2354" s="194">
        <v>31.25</v>
      </c>
      <c r="O2354" s="194">
        <v>27.45</v>
      </c>
    </row>
    <row r="2355" spans="1:15">
      <c r="A2355" s="229">
        <v>0.70973379629639299</v>
      </c>
      <c r="B2355" s="194">
        <v>26490</v>
      </c>
      <c r="C2355" s="194">
        <v>38.81</v>
      </c>
      <c r="D2355" s="194">
        <v>28.25</v>
      </c>
      <c r="E2355" s="194">
        <v>34.29</v>
      </c>
      <c r="F2355" s="194">
        <v>42.93</v>
      </c>
      <c r="G2355" s="194">
        <v>422.9</v>
      </c>
      <c r="H2355" s="194">
        <v>36.68</v>
      </c>
      <c r="I2355" s="194">
        <v>35.5</v>
      </c>
      <c r="J2355" s="194">
        <v>-126.65</v>
      </c>
      <c r="K2355" s="194">
        <v>29.05</v>
      </c>
      <c r="L2355" s="194">
        <v>26.95</v>
      </c>
      <c r="M2355" s="194"/>
      <c r="N2355" s="194">
        <v>31.3</v>
      </c>
      <c r="O2355" s="194">
        <v>27.35</v>
      </c>
    </row>
    <row r="2356" spans="1:15">
      <c r="A2356" s="229">
        <v>0.70984953703713405</v>
      </c>
      <c r="B2356" s="194">
        <v>26500</v>
      </c>
      <c r="C2356" s="194">
        <v>38.81</v>
      </c>
      <c r="D2356" s="194">
        <v>28.25</v>
      </c>
      <c r="E2356" s="194">
        <v>34.299999999999997</v>
      </c>
      <c r="F2356" s="194">
        <v>43.01</v>
      </c>
      <c r="G2356" s="194">
        <v>422.8</v>
      </c>
      <c r="H2356" s="194">
        <v>36.75</v>
      </c>
      <c r="I2356" s="194">
        <v>35.520000000000003</v>
      </c>
      <c r="J2356" s="194">
        <v>-152.15</v>
      </c>
      <c r="K2356" s="194">
        <v>29</v>
      </c>
      <c r="L2356" s="194">
        <v>26.95</v>
      </c>
      <c r="M2356" s="194"/>
      <c r="N2356" s="194">
        <v>31.7</v>
      </c>
      <c r="O2356" s="194">
        <v>27.45</v>
      </c>
    </row>
    <row r="2357" spans="1:15">
      <c r="A2357" s="229">
        <v>0.70996527777787499</v>
      </c>
      <c r="B2357" s="194">
        <v>26510</v>
      </c>
      <c r="C2357" s="194">
        <v>38.81</v>
      </c>
      <c r="D2357" s="194">
        <v>28.27</v>
      </c>
      <c r="E2357" s="194">
        <v>34.299999999999997</v>
      </c>
      <c r="F2357" s="194">
        <v>42.99</v>
      </c>
      <c r="G2357" s="194">
        <v>423.7</v>
      </c>
      <c r="H2357" s="194">
        <v>36.799999999999997</v>
      </c>
      <c r="I2357" s="194">
        <v>35.549999999999997</v>
      </c>
      <c r="J2357" s="194">
        <v>-102.75</v>
      </c>
      <c r="K2357" s="194">
        <v>29.1</v>
      </c>
      <c r="L2357" s="194">
        <v>27</v>
      </c>
      <c r="M2357" s="194"/>
      <c r="N2357" s="194">
        <v>31.35</v>
      </c>
      <c r="O2357" s="194">
        <v>27.4</v>
      </c>
    </row>
    <row r="2358" spans="1:15">
      <c r="A2358" s="229">
        <v>0.71008101851861505</v>
      </c>
      <c r="B2358" s="194">
        <v>26520</v>
      </c>
      <c r="C2358" s="194">
        <v>38.92</v>
      </c>
      <c r="D2358" s="194">
        <v>28.23</v>
      </c>
      <c r="E2358" s="194">
        <v>34.299999999999997</v>
      </c>
      <c r="F2358" s="194">
        <v>42.94</v>
      </c>
      <c r="G2358" s="194">
        <v>423.3</v>
      </c>
      <c r="H2358" s="194">
        <v>36.81</v>
      </c>
      <c r="I2358" s="194">
        <v>35.520000000000003</v>
      </c>
      <c r="J2358" s="194">
        <v>-53</v>
      </c>
      <c r="K2358" s="194">
        <v>29.05</v>
      </c>
      <c r="L2358" s="194">
        <v>27</v>
      </c>
      <c r="M2358" s="194"/>
      <c r="N2358" s="194">
        <v>31.45</v>
      </c>
      <c r="O2358" s="194">
        <v>27.6</v>
      </c>
    </row>
    <row r="2359" spans="1:15">
      <c r="A2359" s="229">
        <v>0.71019675925935599</v>
      </c>
      <c r="B2359" s="194">
        <v>26530</v>
      </c>
      <c r="C2359" s="194">
        <v>38.840000000000003</v>
      </c>
      <c r="D2359" s="194">
        <v>28.22</v>
      </c>
      <c r="E2359" s="194">
        <v>34.31</v>
      </c>
      <c r="F2359" s="194">
        <v>42.95</v>
      </c>
      <c r="G2359" s="194">
        <v>422.2</v>
      </c>
      <c r="H2359" s="194">
        <v>36.75</v>
      </c>
      <c r="I2359" s="194">
        <v>35.47</v>
      </c>
      <c r="J2359" s="194">
        <v>-44.8</v>
      </c>
      <c r="K2359" s="194">
        <v>29.1</v>
      </c>
      <c r="L2359" s="194">
        <v>27</v>
      </c>
      <c r="M2359" s="194"/>
      <c r="N2359" s="194">
        <v>31.5</v>
      </c>
      <c r="O2359" s="194">
        <v>27.35</v>
      </c>
    </row>
    <row r="2360" spans="1:15">
      <c r="A2360" s="229">
        <v>0.71031250000009705</v>
      </c>
      <c r="B2360" s="194">
        <v>26540</v>
      </c>
      <c r="C2360" s="194">
        <v>38.9</v>
      </c>
      <c r="D2360" s="194">
        <v>28.28</v>
      </c>
      <c r="E2360" s="194">
        <v>34.32</v>
      </c>
      <c r="F2360" s="194">
        <v>42.92</v>
      </c>
      <c r="G2360" s="194">
        <v>421.6</v>
      </c>
      <c r="H2360" s="194">
        <v>36.76</v>
      </c>
      <c r="I2360" s="194">
        <v>35.47</v>
      </c>
      <c r="J2360" s="194">
        <v>-33.35</v>
      </c>
      <c r="K2360" s="194">
        <v>29.05</v>
      </c>
      <c r="L2360" s="194">
        <v>26.95</v>
      </c>
      <c r="M2360" s="194"/>
      <c r="N2360" s="194">
        <v>31.5</v>
      </c>
      <c r="O2360" s="194">
        <v>27.3</v>
      </c>
    </row>
    <row r="2361" spans="1:15">
      <c r="A2361" s="229">
        <v>0.71042824074083799</v>
      </c>
      <c r="B2361" s="194">
        <v>26550</v>
      </c>
      <c r="C2361" s="194">
        <v>38.799999999999997</v>
      </c>
      <c r="D2361" s="194">
        <v>28.31</v>
      </c>
      <c r="E2361" s="194">
        <v>34.33</v>
      </c>
      <c r="F2361" s="194">
        <v>43.01</v>
      </c>
      <c r="G2361" s="194">
        <v>422.5</v>
      </c>
      <c r="H2361" s="194">
        <v>36.729999999999997</v>
      </c>
      <c r="I2361" s="194">
        <v>35.49</v>
      </c>
      <c r="J2361" s="194">
        <v>-40.6</v>
      </c>
      <c r="K2361" s="194">
        <v>29.1</v>
      </c>
      <c r="L2361" s="194">
        <v>26.95</v>
      </c>
      <c r="M2361" s="194"/>
      <c r="N2361" s="194">
        <v>31.7</v>
      </c>
      <c r="O2361" s="194">
        <v>27.4</v>
      </c>
    </row>
    <row r="2362" spans="1:15">
      <c r="A2362" s="229">
        <v>0.71054398148157905</v>
      </c>
      <c r="B2362" s="194">
        <v>26560</v>
      </c>
      <c r="C2362" s="194">
        <v>38.97</v>
      </c>
      <c r="D2362" s="194">
        <v>28.33</v>
      </c>
      <c r="E2362" s="194">
        <v>34.33</v>
      </c>
      <c r="F2362" s="194">
        <v>42.94</v>
      </c>
      <c r="G2362" s="194">
        <v>420.6</v>
      </c>
      <c r="H2362" s="194">
        <v>36.74</v>
      </c>
      <c r="I2362" s="194">
        <v>35.47</v>
      </c>
      <c r="J2362" s="194">
        <v>-36.450000000000003</v>
      </c>
      <c r="K2362" s="194">
        <v>29.05</v>
      </c>
      <c r="L2362" s="194">
        <v>27</v>
      </c>
      <c r="M2362" s="194"/>
      <c r="N2362" s="194">
        <v>31.6</v>
      </c>
      <c r="O2362" s="194">
        <v>27.45</v>
      </c>
    </row>
    <row r="2363" spans="1:15">
      <c r="A2363" s="229">
        <v>0.71065972222231899</v>
      </c>
      <c r="B2363" s="194">
        <v>26570</v>
      </c>
      <c r="C2363" s="194">
        <v>38.979999999999997</v>
      </c>
      <c r="D2363" s="194">
        <v>28.35</v>
      </c>
      <c r="E2363" s="194">
        <v>34.33</v>
      </c>
      <c r="F2363" s="194">
        <v>43.03</v>
      </c>
      <c r="G2363" s="194">
        <v>419.5</v>
      </c>
      <c r="H2363" s="194">
        <v>36.72</v>
      </c>
      <c r="I2363" s="194">
        <v>35.49</v>
      </c>
      <c r="J2363" s="194">
        <v>-23.9</v>
      </c>
      <c r="K2363" s="194">
        <v>29.15</v>
      </c>
      <c r="L2363" s="194">
        <v>26.95</v>
      </c>
      <c r="M2363" s="194"/>
      <c r="N2363" s="194">
        <v>31.75</v>
      </c>
      <c r="O2363" s="194">
        <v>27.3</v>
      </c>
    </row>
    <row r="2364" spans="1:15">
      <c r="A2364" s="229">
        <v>0.71077546296306005</v>
      </c>
      <c r="B2364" s="194">
        <v>26580</v>
      </c>
      <c r="C2364" s="194">
        <v>38.94</v>
      </c>
      <c r="D2364" s="194">
        <v>28.32</v>
      </c>
      <c r="E2364" s="194">
        <v>34.35</v>
      </c>
      <c r="F2364" s="194">
        <v>42.87</v>
      </c>
      <c r="G2364" s="194">
        <v>421.8</v>
      </c>
      <c r="H2364" s="194">
        <v>36.68</v>
      </c>
      <c r="I2364" s="194">
        <v>35.5</v>
      </c>
      <c r="J2364" s="194">
        <v>-24.35</v>
      </c>
      <c r="K2364" s="194">
        <v>29.4</v>
      </c>
      <c r="L2364" s="194">
        <v>26.95</v>
      </c>
      <c r="M2364" s="194"/>
      <c r="N2364" s="194">
        <v>31.65</v>
      </c>
      <c r="O2364" s="194">
        <v>27.4</v>
      </c>
    </row>
    <row r="2365" spans="1:15">
      <c r="A2365" s="229">
        <v>0.71089120370380099</v>
      </c>
      <c r="B2365" s="194">
        <v>26590</v>
      </c>
      <c r="C2365" s="194">
        <v>38.92</v>
      </c>
      <c r="D2365" s="194">
        <v>28.31</v>
      </c>
      <c r="E2365" s="194">
        <v>34.35</v>
      </c>
      <c r="F2365" s="194">
        <v>42.9</v>
      </c>
      <c r="G2365" s="194">
        <v>424.4</v>
      </c>
      <c r="H2365" s="194">
        <v>36.729999999999997</v>
      </c>
      <c r="I2365" s="194">
        <v>35.520000000000003</v>
      </c>
      <c r="J2365" s="194">
        <v>-26.7</v>
      </c>
      <c r="K2365" s="194">
        <v>29.35</v>
      </c>
      <c r="L2365" s="194">
        <v>27</v>
      </c>
      <c r="M2365" s="194"/>
      <c r="N2365" s="194">
        <v>31.1</v>
      </c>
      <c r="O2365" s="194">
        <v>27.4</v>
      </c>
    </row>
    <row r="2366" spans="1:15">
      <c r="A2366" s="229">
        <v>0.71100694444454204</v>
      </c>
      <c r="B2366" s="194">
        <v>26600</v>
      </c>
      <c r="C2366" s="194">
        <v>38.93</v>
      </c>
      <c r="D2366" s="194">
        <v>28.3</v>
      </c>
      <c r="E2366" s="194">
        <v>34.340000000000003</v>
      </c>
      <c r="F2366" s="194">
        <v>43</v>
      </c>
      <c r="G2366" s="194">
        <v>425.2</v>
      </c>
      <c r="H2366" s="194">
        <v>36.700000000000003</v>
      </c>
      <c r="I2366" s="194">
        <v>35.520000000000003</v>
      </c>
      <c r="J2366" s="194">
        <v>-47.8</v>
      </c>
      <c r="K2366" s="194">
        <v>29.3</v>
      </c>
      <c r="L2366" s="194">
        <v>26.95</v>
      </c>
      <c r="M2366" s="194"/>
      <c r="N2366" s="194">
        <v>31.35</v>
      </c>
      <c r="O2366" s="194">
        <v>27.5</v>
      </c>
    </row>
    <row r="2367" spans="1:15">
      <c r="A2367" s="229">
        <v>0.71112268518528199</v>
      </c>
      <c r="B2367" s="194">
        <v>26610</v>
      </c>
      <c r="C2367" s="194">
        <v>38.979999999999997</v>
      </c>
      <c r="D2367" s="194">
        <v>28.32</v>
      </c>
      <c r="E2367" s="194">
        <v>34.35</v>
      </c>
      <c r="F2367" s="194">
        <v>42.94</v>
      </c>
      <c r="G2367" s="194">
        <v>423.6</v>
      </c>
      <c r="H2367" s="194">
        <v>36.76</v>
      </c>
      <c r="I2367" s="194">
        <v>35.53</v>
      </c>
      <c r="J2367" s="194">
        <v>-105.2</v>
      </c>
      <c r="K2367" s="194">
        <v>29.35</v>
      </c>
      <c r="L2367" s="194">
        <v>26.95</v>
      </c>
      <c r="M2367" s="194"/>
      <c r="N2367" s="194">
        <v>31.15</v>
      </c>
      <c r="O2367" s="194">
        <v>27.4</v>
      </c>
    </row>
    <row r="2368" spans="1:15">
      <c r="A2368" s="229">
        <v>0.71123842592602304</v>
      </c>
      <c r="B2368" s="194">
        <v>26620</v>
      </c>
      <c r="C2368" s="194">
        <v>39.04</v>
      </c>
      <c r="D2368" s="194">
        <v>28.27</v>
      </c>
      <c r="E2368" s="194">
        <v>34.35</v>
      </c>
      <c r="F2368" s="194">
        <v>42.76</v>
      </c>
      <c r="G2368" s="194">
        <v>424.2</v>
      </c>
      <c r="H2368" s="194">
        <v>36.729999999999997</v>
      </c>
      <c r="I2368" s="194">
        <v>35.5</v>
      </c>
      <c r="J2368" s="194">
        <v>-103.25</v>
      </c>
      <c r="K2368" s="194">
        <v>29.2</v>
      </c>
      <c r="L2368" s="194">
        <v>27</v>
      </c>
      <c r="M2368" s="194"/>
      <c r="N2368" s="194">
        <v>31.3</v>
      </c>
      <c r="O2368" s="194">
        <v>27.4</v>
      </c>
    </row>
    <row r="2369" spans="1:15">
      <c r="A2369" s="229">
        <v>0.71135416666676399</v>
      </c>
      <c r="B2369" s="194">
        <v>26630</v>
      </c>
      <c r="C2369" s="194">
        <v>39.1</v>
      </c>
      <c r="D2369" s="194">
        <v>28.08</v>
      </c>
      <c r="E2369" s="194">
        <v>34.35</v>
      </c>
      <c r="F2369" s="194">
        <v>42.89</v>
      </c>
      <c r="G2369" s="194">
        <v>423.6</v>
      </c>
      <c r="H2369" s="194">
        <v>36.700000000000003</v>
      </c>
      <c r="I2369" s="194">
        <v>35.520000000000003</v>
      </c>
      <c r="J2369" s="194">
        <v>-124.65</v>
      </c>
      <c r="K2369" s="194">
        <v>28.85</v>
      </c>
      <c r="L2369" s="194">
        <v>26.9</v>
      </c>
      <c r="M2369" s="194"/>
      <c r="N2369" s="194">
        <v>31.25</v>
      </c>
      <c r="O2369" s="194">
        <v>27.05</v>
      </c>
    </row>
    <row r="2370" spans="1:15">
      <c r="A2370" s="229">
        <v>0.71146990740750504</v>
      </c>
      <c r="B2370" s="194">
        <v>26640</v>
      </c>
      <c r="C2370" s="194">
        <v>39.01</v>
      </c>
      <c r="D2370" s="194">
        <v>27.92</v>
      </c>
      <c r="E2370" s="194">
        <v>34.35</v>
      </c>
      <c r="F2370" s="194">
        <v>42.8</v>
      </c>
      <c r="G2370" s="194">
        <v>422.4</v>
      </c>
      <c r="H2370" s="194">
        <v>36.69</v>
      </c>
      <c r="I2370" s="194">
        <v>35.520000000000003</v>
      </c>
      <c r="J2370" s="194">
        <v>-13.35</v>
      </c>
      <c r="K2370" s="194">
        <v>28.65</v>
      </c>
      <c r="L2370" s="194">
        <v>26.9</v>
      </c>
      <c r="M2370" s="194"/>
      <c r="N2370" s="194">
        <v>31.3</v>
      </c>
      <c r="O2370" s="194">
        <v>26.8</v>
      </c>
    </row>
    <row r="2371" spans="1:15">
      <c r="A2371" s="229">
        <v>0.71158564814824599</v>
      </c>
      <c r="B2371" s="194">
        <v>26650</v>
      </c>
      <c r="C2371" s="194">
        <v>39.07</v>
      </c>
      <c r="D2371" s="194">
        <v>27.71</v>
      </c>
      <c r="E2371" s="194">
        <v>34.36</v>
      </c>
      <c r="F2371" s="194">
        <v>42.94</v>
      </c>
      <c r="G2371" s="194">
        <v>421.4</v>
      </c>
      <c r="H2371" s="194">
        <v>36.72</v>
      </c>
      <c r="I2371" s="194">
        <v>35.53</v>
      </c>
      <c r="J2371" s="194">
        <v>-76</v>
      </c>
      <c r="K2371" s="194">
        <v>28.45</v>
      </c>
      <c r="L2371" s="194">
        <v>26.9</v>
      </c>
      <c r="M2371" s="194"/>
      <c r="N2371" s="194">
        <v>31.4</v>
      </c>
      <c r="O2371" s="194">
        <v>26.85</v>
      </c>
    </row>
    <row r="2372" spans="1:15">
      <c r="A2372" s="229">
        <v>0.71170138888898604</v>
      </c>
      <c r="B2372" s="194">
        <v>26660</v>
      </c>
      <c r="C2372" s="194">
        <v>38.39</v>
      </c>
      <c r="D2372" s="194">
        <v>27.59</v>
      </c>
      <c r="E2372" s="194">
        <v>34.340000000000003</v>
      </c>
      <c r="F2372" s="194">
        <v>42.98</v>
      </c>
      <c r="G2372" s="194">
        <v>422.5</v>
      </c>
      <c r="H2372" s="194">
        <v>36.71</v>
      </c>
      <c r="I2372" s="194">
        <v>35.520000000000003</v>
      </c>
      <c r="J2372" s="194">
        <v>-36.200000000000003</v>
      </c>
      <c r="K2372" s="194">
        <v>28.25</v>
      </c>
      <c r="L2372" s="194">
        <v>26.9</v>
      </c>
      <c r="M2372" s="194"/>
      <c r="N2372" s="194">
        <v>31.4</v>
      </c>
      <c r="O2372" s="194">
        <v>26.75</v>
      </c>
    </row>
    <row r="2373" spans="1:15">
      <c r="A2373" s="229">
        <v>0.71181712962972699</v>
      </c>
      <c r="B2373" s="194">
        <v>26670</v>
      </c>
      <c r="C2373" s="194">
        <v>38.35</v>
      </c>
      <c r="D2373" s="194">
        <v>27.71</v>
      </c>
      <c r="E2373" s="194">
        <v>34.36</v>
      </c>
      <c r="F2373" s="194">
        <v>42.87</v>
      </c>
      <c r="G2373" s="194">
        <v>422.6</v>
      </c>
      <c r="H2373" s="194">
        <v>36.68</v>
      </c>
      <c r="I2373" s="194">
        <v>35.54</v>
      </c>
      <c r="J2373" s="194">
        <v>-139</v>
      </c>
      <c r="K2373" s="194">
        <v>28.15</v>
      </c>
      <c r="L2373" s="194">
        <v>26.9</v>
      </c>
      <c r="M2373" s="194"/>
      <c r="N2373" s="194">
        <v>31.35</v>
      </c>
      <c r="O2373" s="194">
        <v>26.7</v>
      </c>
    </row>
    <row r="2374" spans="1:15">
      <c r="A2374" s="229">
        <v>0.71193287037046804</v>
      </c>
      <c r="B2374" s="194">
        <v>26680</v>
      </c>
      <c r="C2374" s="194">
        <v>38.33</v>
      </c>
      <c r="D2374" s="194">
        <v>27.8</v>
      </c>
      <c r="E2374" s="194">
        <v>34.340000000000003</v>
      </c>
      <c r="F2374" s="194">
        <v>42.77</v>
      </c>
      <c r="G2374" s="194">
        <v>423.4</v>
      </c>
      <c r="H2374" s="194">
        <v>36.659999999999997</v>
      </c>
      <c r="I2374" s="194">
        <v>35.54</v>
      </c>
      <c r="J2374" s="194">
        <v>-38.549999999999997</v>
      </c>
      <c r="K2374" s="194">
        <v>28.05</v>
      </c>
      <c r="L2374" s="194">
        <v>26.95</v>
      </c>
      <c r="M2374" s="194"/>
      <c r="N2374" s="194">
        <v>31.45</v>
      </c>
      <c r="O2374" s="194">
        <v>26.65</v>
      </c>
    </row>
    <row r="2375" spans="1:15">
      <c r="A2375" s="229">
        <v>0.71204861111120898</v>
      </c>
      <c r="B2375" s="194">
        <v>26690</v>
      </c>
      <c r="C2375" s="194">
        <v>38.32</v>
      </c>
      <c r="D2375" s="194">
        <v>27.65</v>
      </c>
      <c r="E2375" s="194">
        <v>34.32</v>
      </c>
      <c r="F2375" s="194">
        <v>42.78</v>
      </c>
      <c r="G2375" s="194">
        <v>423.5</v>
      </c>
      <c r="H2375" s="194">
        <v>36.69</v>
      </c>
      <c r="I2375" s="194">
        <v>35.56</v>
      </c>
      <c r="J2375" s="194">
        <v>-39.35</v>
      </c>
      <c r="K2375" s="194">
        <v>28</v>
      </c>
      <c r="L2375" s="194">
        <v>26.9</v>
      </c>
      <c r="M2375" s="194"/>
      <c r="N2375" s="194">
        <v>31.45</v>
      </c>
      <c r="O2375" s="194">
        <v>26.8</v>
      </c>
    </row>
    <row r="2376" spans="1:15">
      <c r="A2376" s="229">
        <v>0.71216435185194904</v>
      </c>
      <c r="B2376" s="194">
        <v>26700</v>
      </c>
      <c r="C2376" s="194">
        <v>38.26</v>
      </c>
      <c r="D2376" s="194">
        <v>27.62</v>
      </c>
      <c r="E2376" s="194">
        <v>34.340000000000003</v>
      </c>
      <c r="F2376" s="194">
        <v>42.8</v>
      </c>
      <c r="G2376" s="194">
        <v>424.4</v>
      </c>
      <c r="H2376" s="194">
        <v>36.65</v>
      </c>
      <c r="I2376" s="194">
        <v>35.56</v>
      </c>
      <c r="J2376" s="194">
        <v>-33.15</v>
      </c>
      <c r="K2376" s="194">
        <v>27.95</v>
      </c>
      <c r="L2376" s="194">
        <v>26.9</v>
      </c>
      <c r="M2376" s="194"/>
      <c r="N2376" s="194">
        <v>31.4</v>
      </c>
      <c r="O2376" s="194">
        <v>26.7</v>
      </c>
    </row>
    <row r="2377" spans="1:15">
      <c r="A2377" s="229">
        <v>0.71228009259268998</v>
      </c>
      <c r="B2377" s="194">
        <v>26710</v>
      </c>
      <c r="C2377" s="194">
        <v>38.22</v>
      </c>
      <c r="D2377" s="194">
        <v>27.71</v>
      </c>
      <c r="E2377" s="194">
        <v>34.33</v>
      </c>
      <c r="F2377" s="194">
        <v>42.77</v>
      </c>
      <c r="G2377" s="194">
        <v>423.3</v>
      </c>
      <c r="H2377" s="194">
        <v>36.68</v>
      </c>
      <c r="I2377" s="194">
        <v>35.54</v>
      </c>
      <c r="J2377" s="194">
        <v>-42.75</v>
      </c>
      <c r="K2377" s="194">
        <v>28.05</v>
      </c>
      <c r="L2377" s="194">
        <v>26.95</v>
      </c>
      <c r="M2377" s="194"/>
      <c r="N2377" s="194">
        <v>31.25</v>
      </c>
      <c r="O2377" s="194">
        <v>27.05</v>
      </c>
    </row>
    <row r="2378" spans="1:15">
      <c r="A2378" s="229">
        <v>0.71239583333343104</v>
      </c>
      <c r="B2378" s="194">
        <v>26720</v>
      </c>
      <c r="C2378" s="194">
        <v>38.17</v>
      </c>
      <c r="D2378" s="194">
        <v>27.86</v>
      </c>
      <c r="E2378" s="194">
        <v>34.35</v>
      </c>
      <c r="F2378" s="194">
        <v>42.84</v>
      </c>
      <c r="G2378" s="194">
        <v>424</v>
      </c>
      <c r="H2378" s="194">
        <v>36.65</v>
      </c>
      <c r="I2378" s="194">
        <v>35.56</v>
      </c>
      <c r="J2378" s="194">
        <v>-142.94999999999999</v>
      </c>
      <c r="K2378" s="194">
        <v>28.95</v>
      </c>
      <c r="L2378" s="194">
        <v>26.95</v>
      </c>
      <c r="M2378" s="194"/>
      <c r="N2378" s="194">
        <v>31.65</v>
      </c>
      <c r="O2378" s="194">
        <v>27.2</v>
      </c>
    </row>
    <row r="2379" spans="1:15">
      <c r="A2379" s="229">
        <v>0.71251157407417198</v>
      </c>
      <c r="B2379" s="194">
        <v>26730</v>
      </c>
      <c r="C2379" s="194">
        <v>38.18</v>
      </c>
      <c r="D2379" s="194">
        <v>27.87</v>
      </c>
      <c r="E2379" s="194">
        <v>34.36</v>
      </c>
      <c r="F2379" s="194">
        <v>42.72</v>
      </c>
      <c r="G2379" s="194">
        <v>422.8</v>
      </c>
      <c r="H2379" s="194">
        <v>36.659999999999997</v>
      </c>
      <c r="I2379" s="194">
        <v>35.549999999999997</v>
      </c>
      <c r="J2379" s="194">
        <v>-35.6</v>
      </c>
      <c r="K2379" s="194">
        <v>29.3</v>
      </c>
      <c r="L2379" s="194">
        <v>27</v>
      </c>
      <c r="M2379" s="194"/>
      <c r="N2379" s="194">
        <v>31.55</v>
      </c>
      <c r="O2379" s="194">
        <v>27.5</v>
      </c>
    </row>
    <row r="2380" spans="1:15">
      <c r="A2380" s="229">
        <v>0.71262731481491304</v>
      </c>
      <c r="B2380" s="194">
        <v>26740</v>
      </c>
      <c r="C2380" s="194">
        <v>38.17</v>
      </c>
      <c r="D2380" s="194">
        <v>27.93</v>
      </c>
      <c r="E2380" s="194">
        <v>34.36</v>
      </c>
      <c r="F2380" s="194">
        <v>42.71</v>
      </c>
      <c r="G2380" s="194">
        <v>423.4</v>
      </c>
      <c r="H2380" s="194">
        <v>36.6</v>
      </c>
      <c r="I2380" s="194">
        <v>35.549999999999997</v>
      </c>
      <c r="J2380" s="194">
        <v>-46.35</v>
      </c>
      <c r="K2380" s="194">
        <v>28.55</v>
      </c>
      <c r="L2380" s="194">
        <v>27</v>
      </c>
      <c r="M2380" s="194"/>
      <c r="N2380" s="194">
        <v>31.5</v>
      </c>
      <c r="O2380" s="194">
        <v>27.3</v>
      </c>
    </row>
    <row r="2381" spans="1:15">
      <c r="A2381" s="229">
        <v>0.71274305555565298</v>
      </c>
      <c r="B2381" s="194">
        <v>26750</v>
      </c>
      <c r="C2381" s="194">
        <v>38.130000000000003</v>
      </c>
      <c r="D2381" s="194">
        <v>27.8</v>
      </c>
      <c r="E2381" s="194">
        <v>34.35</v>
      </c>
      <c r="F2381" s="194">
        <v>42.71</v>
      </c>
      <c r="G2381" s="194">
        <v>422.3</v>
      </c>
      <c r="H2381" s="194">
        <v>36.590000000000003</v>
      </c>
      <c r="I2381" s="194">
        <v>35.54</v>
      </c>
      <c r="J2381" s="194">
        <v>63.05</v>
      </c>
      <c r="K2381" s="194">
        <v>28.25</v>
      </c>
      <c r="L2381" s="194">
        <v>26.95</v>
      </c>
      <c r="M2381" s="194"/>
      <c r="N2381" s="194">
        <v>31.3</v>
      </c>
      <c r="O2381" s="194">
        <v>27.1</v>
      </c>
    </row>
    <row r="2382" spans="1:15">
      <c r="A2382" s="229">
        <v>0.71285879629639404</v>
      </c>
      <c r="B2382" s="194">
        <v>26760</v>
      </c>
      <c r="C2382" s="194">
        <v>38.07</v>
      </c>
      <c r="D2382" s="194">
        <v>27.63</v>
      </c>
      <c r="E2382" s="194">
        <v>34.340000000000003</v>
      </c>
      <c r="F2382" s="194">
        <v>42.91</v>
      </c>
      <c r="G2382" s="194">
        <v>422.9</v>
      </c>
      <c r="H2382" s="194">
        <v>36.61</v>
      </c>
      <c r="I2382" s="194">
        <v>35.549999999999997</v>
      </c>
      <c r="J2382" s="194">
        <v>-113.55</v>
      </c>
      <c r="K2382" s="194">
        <v>28</v>
      </c>
      <c r="L2382" s="194">
        <v>26.95</v>
      </c>
      <c r="M2382" s="194"/>
      <c r="N2382" s="194">
        <v>31.65</v>
      </c>
      <c r="O2382" s="194">
        <v>27.05</v>
      </c>
    </row>
    <row r="2383" spans="1:15">
      <c r="A2383" s="229">
        <v>0.71297453703713498</v>
      </c>
      <c r="B2383" s="194">
        <v>26770</v>
      </c>
      <c r="C2383" s="194">
        <v>38.020000000000003</v>
      </c>
      <c r="D2383" s="194">
        <v>27.59</v>
      </c>
      <c r="E2383" s="194">
        <v>34.35</v>
      </c>
      <c r="F2383" s="194">
        <v>42.74</v>
      </c>
      <c r="G2383" s="194">
        <v>422.9</v>
      </c>
      <c r="H2383" s="194">
        <v>36.549999999999997</v>
      </c>
      <c r="I2383" s="194">
        <v>35.51</v>
      </c>
      <c r="J2383" s="194">
        <v>-127.25</v>
      </c>
      <c r="K2383" s="194">
        <v>27.9</v>
      </c>
      <c r="L2383" s="194">
        <v>26.95</v>
      </c>
      <c r="M2383" s="194"/>
      <c r="N2383" s="194">
        <v>31.6</v>
      </c>
      <c r="O2383" s="194">
        <v>27.05</v>
      </c>
    </row>
    <row r="2384" spans="1:15">
      <c r="A2384" s="229">
        <v>0.71309027777787604</v>
      </c>
      <c r="B2384" s="194">
        <v>26780</v>
      </c>
      <c r="C2384" s="194">
        <v>37.97</v>
      </c>
      <c r="D2384" s="194">
        <v>27.52</v>
      </c>
      <c r="E2384" s="194">
        <v>34.33</v>
      </c>
      <c r="F2384" s="194">
        <v>42.66</v>
      </c>
      <c r="G2384" s="194">
        <v>421.7</v>
      </c>
      <c r="H2384" s="194">
        <v>36.61</v>
      </c>
      <c r="I2384" s="194">
        <v>35.51</v>
      </c>
      <c r="J2384" s="194">
        <v>-55.55</v>
      </c>
      <c r="K2384" s="194">
        <v>27.85</v>
      </c>
      <c r="L2384" s="194">
        <v>26.95</v>
      </c>
      <c r="M2384" s="194"/>
      <c r="N2384" s="194">
        <v>31.5</v>
      </c>
      <c r="O2384" s="194">
        <v>26.95</v>
      </c>
    </row>
    <row r="2385" spans="1:15">
      <c r="A2385" s="229">
        <v>0.71320601851861598</v>
      </c>
      <c r="B2385" s="194">
        <v>26790</v>
      </c>
      <c r="C2385" s="194">
        <v>37.93</v>
      </c>
      <c r="D2385" s="194">
        <v>27.49</v>
      </c>
      <c r="E2385" s="194">
        <v>34.32</v>
      </c>
      <c r="F2385" s="194">
        <v>42.72</v>
      </c>
      <c r="G2385" s="194">
        <v>422</v>
      </c>
      <c r="H2385" s="194">
        <v>36.630000000000003</v>
      </c>
      <c r="I2385" s="194">
        <v>35.520000000000003</v>
      </c>
      <c r="J2385" s="194">
        <v>-113.5</v>
      </c>
      <c r="K2385" s="194">
        <v>27.8</v>
      </c>
      <c r="L2385" s="194">
        <v>26.95</v>
      </c>
      <c r="M2385" s="194"/>
      <c r="N2385" s="194">
        <v>31.8</v>
      </c>
      <c r="O2385" s="194">
        <v>26.85</v>
      </c>
    </row>
    <row r="2386" spans="1:15">
      <c r="A2386" s="229">
        <v>0.71332175925935704</v>
      </c>
      <c r="B2386" s="194">
        <v>26800</v>
      </c>
      <c r="C2386" s="194">
        <v>37.9</v>
      </c>
      <c r="D2386" s="194">
        <v>27.45</v>
      </c>
      <c r="E2386" s="194">
        <v>34.31</v>
      </c>
      <c r="F2386" s="194">
        <v>42.81</v>
      </c>
      <c r="G2386" s="194">
        <v>422.1</v>
      </c>
      <c r="H2386" s="194">
        <v>36.619999999999997</v>
      </c>
      <c r="I2386" s="194">
        <v>35.54</v>
      </c>
      <c r="J2386" s="194">
        <v>-66.900000000000006</v>
      </c>
      <c r="K2386" s="194">
        <v>27.75</v>
      </c>
      <c r="L2386" s="194">
        <v>26.9</v>
      </c>
      <c r="M2386" s="194"/>
      <c r="N2386" s="194">
        <v>31.35</v>
      </c>
      <c r="O2386" s="194">
        <v>26.8</v>
      </c>
    </row>
    <row r="2387" spans="1:15">
      <c r="A2387" s="229">
        <v>0.71343750000009798</v>
      </c>
      <c r="B2387" s="194">
        <v>26810</v>
      </c>
      <c r="C2387" s="194">
        <v>37.840000000000003</v>
      </c>
      <c r="D2387" s="194">
        <v>27.44</v>
      </c>
      <c r="E2387" s="194">
        <v>34.299999999999997</v>
      </c>
      <c r="F2387" s="194">
        <v>42.82</v>
      </c>
      <c r="G2387" s="194">
        <v>422.4</v>
      </c>
      <c r="H2387" s="194">
        <v>36.659999999999997</v>
      </c>
      <c r="I2387" s="194">
        <v>35.51</v>
      </c>
      <c r="J2387" s="194">
        <v>-20.2</v>
      </c>
      <c r="K2387" s="194">
        <v>27.7</v>
      </c>
      <c r="L2387" s="194">
        <v>26.9</v>
      </c>
      <c r="M2387" s="194"/>
      <c r="N2387" s="194">
        <v>31.6</v>
      </c>
      <c r="O2387" s="194">
        <v>26.8</v>
      </c>
    </row>
    <row r="2388" spans="1:15">
      <c r="A2388" s="229">
        <v>0.71355324074083903</v>
      </c>
      <c r="B2388" s="194">
        <v>26820</v>
      </c>
      <c r="C2388" s="194">
        <v>37.799999999999997</v>
      </c>
      <c r="D2388" s="194">
        <v>27.39</v>
      </c>
      <c r="E2388" s="194">
        <v>34.28</v>
      </c>
      <c r="F2388" s="194">
        <v>42.92</v>
      </c>
      <c r="G2388" s="194">
        <v>423</v>
      </c>
      <c r="H2388" s="194">
        <v>36.700000000000003</v>
      </c>
      <c r="I2388" s="194">
        <v>35.53</v>
      </c>
      <c r="J2388" s="194">
        <v>-109.15</v>
      </c>
      <c r="K2388" s="194">
        <v>27.7</v>
      </c>
      <c r="L2388" s="194">
        <v>26.95</v>
      </c>
      <c r="M2388" s="194"/>
      <c r="N2388" s="194">
        <v>31.35</v>
      </c>
      <c r="O2388" s="194">
        <v>26.7</v>
      </c>
    </row>
    <row r="2389" spans="1:15">
      <c r="A2389" s="229">
        <v>0.71366898148157998</v>
      </c>
      <c r="B2389" s="194">
        <v>26830</v>
      </c>
      <c r="C2389" s="194">
        <v>37.78</v>
      </c>
      <c r="D2389" s="194">
        <v>27.3</v>
      </c>
      <c r="E2389" s="194">
        <v>34.29</v>
      </c>
      <c r="F2389" s="194">
        <v>42.91</v>
      </c>
      <c r="G2389" s="194">
        <v>421.9</v>
      </c>
      <c r="H2389" s="194">
        <v>36.700000000000003</v>
      </c>
      <c r="I2389" s="194">
        <v>35.549999999999997</v>
      </c>
      <c r="J2389" s="194">
        <v>-75.25</v>
      </c>
      <c r="K2389" s="194">
        <v>27.65</v>
      </c>
      <c r="L2389" s="194">
        <v>26.9</v>
      </c>
      <c r="M2389" s="194"/>
      <c r="N2389" s="194">
        <v>31.25</v>
      </c>
      <c r="O2389" s="194">
        <v>26.7</v>
      </c>
    </row>
    <row r="2390" spans="1:15">
      <c r="A2390" s="229">
        <v>0.71378472222232003</v>
      </c>
      <c r="B2390" s="194">
        <v>26840</v>
      </c>
      <c r="C2390" s="194">
        <v>37.76</v>
      </c>
      <c r="D2390" s="194">
        <v>27.29</v>
      </c>
      <c r="E2390" s="194">
        <v>34.28</v>
      </c>
      <c r="F2390" s="194">
        <v>42.87</v>
      </c>
      <c r="G2390" s="194">
        <v>422</v>
      </c>
      <c r="H2390" s="194">
        <v>36.67</v>
      </c>
      <c r="I2390" s="194">
        <v>35.54</v>
      </c>
      <c r="J2390" s="194">
        <v>-79.7</v>
      </c>
      <c r="K2390" s="194">
        <v>27.65</v>
      </c>
      <c r="L2390" s="194">
        <v>26.9</v>
      </c>
      <c r="M2390" s="194"/>
      <c r="N2390" s="194">
        <v>31.4</v>
      </c>
      <c r="O2390" s="194">
        <v>26.65</v>
      </c>
    </row>
    <row r="2391" spans="1:15">
      <c r="A2391" s="229">
        <v>0.71390046296306098</v>
      </c>
      <c r="B2391" s="194">
        <v>26850</v>
      </c>
      <c r="C2391" s="194">
        <v>37.72</v>
      </c>
      <c r="D2391" s="194">
        <v>27.23</v>
      </c>
      <c r="E2391" s="194">
        <v>34.28</v>
      </c>
      <c r="F2391" s="194">
        <v>42.84</v>
      </c>
      <c r="G2391" s="194">
        <v>421.7</v>
      </c>
      <c r="H2391" s="194">
        <v>36.770000000000003</v>
      </c>
      <c r="I2391" s="194">
        <v>35.549999999999997</v>
      </c>
      <c r="J2391" s="194">
        <v>-117.25</v>
      </c>
      <c r="K2391" s="194">
        <v>27.6</v>
      </c>
      <c r="L2391" s="194">
        <v>26.9</v>
      </c>
      <c r="M2391" s="194"/>
      <c r="N2391" s="194">
        <v>31.05</v>
      </c>
      <c r="O2391" s="194">
        <v>26.65</v>
      </c>
    </row>
    <row r="2392" spans="1:15">
      <c r="A2392" s="229">
        <v>0.71401620370380203</v>
      </c>
      <c r="B2392" s="194">
        <v>26860</v>
      </c>
      <c r="C2392" s="194">
        <v>37.71</v>
      </c>
      <c r="D2392" s="194">
        <v>27.38</v>
      </c>
      <c r="E2392" s="194">
        <v>34.28</v>
      </c>
      <c r="F2392" s="194">
        <v>42.9</v>
      </c>
      <c r="G2392" s="194">
        <v>422</v>
      </c>
      <c r="H2392" s="194">
        <v>36.700000000000003</v>
      </c>
      <c r="I2392" s="194">
        <v>35.57</v>
      </c>
      <c r="J2392" s="194">
        <v>-73.25</v>
      </c>
      <c r="K2392" s="194">
        <v>27.7</v>
      </c>
      <c r="L2392" s="194">
        <v>26.9</v>
      </c>
      <c r="M2392" s="194"/>
      <c r="N2392" s="194">
        <v>30.9</v>
      </c>
      <c r="O2392" s="194">
        <v>26.65</v>
      </c>
    </row>
    <row r="2393" spans="1:15">
      <c r="A2393" s="229">
        <v>0.71413194444454298</v>
      </c>
      <c r="B2393" s="194">
        <v>26870</v>
      </c>
      <c r="C2393" s="194">
        <v>37.67</v>
      </c>
      <c r="D2393" s="194">
        <v>27.49</v>
      </c>
      <c r="E2393" s="194">
        <v>34.28</v>
      </c>
      <c r="F2393" s="194">
        <v>42.85</v>
      </c>
      <c r="G2393" s="194">
        <v>423.9</v>
      </c>
      <c r="H2393" s="194">
        <v>36.61</v>
      </c>
      <c r="I2393" s="194">
        <v>35.549999999999997</v>
      </c>
      <c r="J2393" s="194">
        <v>-34.9</v>
      </c>
      <c r="K2393" s="194">
        <v>28.55</v>
      </c>
      <c r="L2393" s="194">
        <v>27</v>
      </c>
      <c r="M2393" s="194"/>
      <c r="N2393" s="194">
        <v>31.5</v>
      </c>
      <c r="O2393" s="194">
        <v>27.15</v>
      </c>
    </row>
    <row r="2394" spans="1:15">
      <c r="A2394" s="229">
        <v>0.71424768518528303</v>
      </c>
      <c r="B2394" s="194">
        <v>26880</v>
      </c>
      <c r="C2394" s="194">
        <v>37.69</v>
      </c>
      <c r="D2394" s="194">
        <v>27.74</v>
      </c>
      <c r="E2394" s="194">
        <v>34.29</v>
      </c>
      <c r="F2394" s="194">
        <v>42.72</v>
      </c>
      <c r="G2394" s="194">
        <v>422.9</v>
      </c>
      <c r="H2394" s="194">
        <v>36.64</v>
      </c>
      <c r="I2394" s="194">
        <v>35.5</v>
      </c>
      <c r="J2394" s="194">
        <v>-60.25</v>
      </c>
      <c r="K2394" s="194">
        <v>28.8</v>
      </c>
      <c r="L2394" s="194">
        <v>27</v>
      </c>
      <c r="M2394" s="194"/>
      <c r="N2394" s="194">
        <v>31.1</v>
      </c>
      <c r="O2394" s="194">
        <v>27.45</v>
      </c>
    </row>
    <row r="2395" spans="1:15">
      <c r="A2395" s="229">
        <v>0.71436342592602398</v>
      </c>
      <c r="B2395" s="194">
        <v>26890</v>
      </c>
      <c r="C2395" s="194">
        <v>37.71</v>
      </c>
      <c r="D2395" s="194">
        <v>27.5</v>
      </c>
      <c r="E2395" s="194">
        <v>34.32</v>
      </c>
      <c r="F2395" s="194">
        <v>42.74</v>
      </c>
      <c r="G2395" s="194">
        <v>423.1</v>
      </c>
      <c r="H2395" s="194">
        <v>36.68</v>
      </c>
      <c r="I2395" s="194">
        <v>35.49</v>
      </c>
      <c r="J2395" s="194">
        <v>-87.95</v>
      </c>
      <c r="K2395" s="194">
        <v>28.9</v>
      </c>
      <c r="L2395" s="194">
        <v>27</v>
      </c>
      <c r="M2395" s="194"/>
      <c r="N2395" s="194">
        <v>30.85</v>
      </c>
      <c r="O2395" s="194">
        <v>27.6</v>
      </c>
    </row>
    <row r="2396" spans="1:15">
      <c r="A2396" s="229">
        <v>0.71447916666676503</v>
      </c>
      <c r="B2396" s="194">
        <v>26900</v>
      </c>
      <c r="C2396" s="194">
        <v>37.9</v>
      </c>
      <c r="D2396" s="194">
        <v>27.67</v>
      </c>
      <c r="E2396" s="194">
        <v>34.33</v>
      </c>
      <c r="F2396" s="194">
        <v>42.81</v>
      </c>
      <c r="G2396" s="194">
        <v>423.1</v>
      </c>
      <c r="H2396" s="194">
        <v>36.729999999999997</v>
      </c>
      <c r="I2396" s="194">
        <v>35.479999999999997</v>
      </c>
      <c r="J2396" s="194">
        <v>-148.65</v>
      </c>
      <c r="K2396" s="194">
        <v>29.05</v>
      </c>
      <c r="L2396" s="194">
        <v>27</v>
      </c>
      <c r="M2396" s="194"/>
      <c r="N2396" s="194">
        <v>31.5</v>
      </c>
      <c r="O2396" s="194">
        <v>27.85</v>
      </c>
    </row>
    <row r="2397" spans="1:15">
      <c r="A2397" s="229">
        <v>0.71459490740750597</v>
      </c>
      <c r="B2397" s="194">
        <v>26910</v>
      </c>
      <c r="C2397" s="194">
        <v>37.96</v>
      </c>
      <c r="D2397" s="194">
        <v>27.85</v>
      </c>
      <c r="E2397" s="194">
        <v>34.35</v>
      </c>
      <c r="F2397" s="194">
        <v>42.74</v>
      </c>
      <c r="G2397" s="194">
        <v>424.9</v>
      </c>
      <c r="H2397" s="194">
        <v>36.68</v>
      </c>
      <c r="I2397" s="194">
        <v>35.5</v>
      </c>
      <c r="J2397" s="194">
        <v>-37.25</v>
      </c>
      <c r="K2397" s="194">
        <v>28.9</v>
      </c>
      <c r="L2397" s="194">
        <v>27</v>
      </c>
      <c r="M2397" s="194"/>
      <c r="N2397" s="194">
        <v>31.25</v>
      </c>
      <c r="O2397" s="194">
        <v>27.55</v>
      </c>
    </row>
    <row r="2398" spans="1:15">
      <c r="A2398" s="229">
        <v>0.71471064814824703</v>
      </c>
      <c r="B2398" s="194">
        <v>26920</v>
      </c>
      <c r="C2398" s="194">
        <v>38.020000000000003</v>
      </c>
      <c r="D2398" s="194">
        <v>27.78</v>
      </c>
      <c r="E2398" s="194">
        <v>34.35</v>
      </c>
      <c r="F2398" s="194">
        <v>42.76</v>
      </c>
      <c r="G2398" s="194">
        <v>422.9</v>
      </c>
      <c r="H2398" s="194">
        <v>36.6</v>
      </c>
      <c r="I2398" s="194">
        <v>35.520000000000003</v>
      </c>
      <c r="J2398" s="194">
        <v>-103.8</v>
      </c>
      <c r="K2398" s="194">
        <v>28.9</v>
      </c>
      <c r="L2398" s="194">
        <v>27</v>
      </c>
      <c r="M2398" s="194"/>
      <c r="N2398" s="194">
        <v>31.25</v>
      </c>
      <c r="O2398" s="194">
        <v>27.55</v>
      </c>
    </row>
    <row r="2399" spans="1:15">
      <c r="A2399" s="229">
        <v>0.71482638888898697</v>
      </c>
      <c r="B2399" s="194">
        <v>26930</v>
      </c>
      <c r="C2399" s="194">
        <v>38.020000000000003</v>
      </c>
      <c r="D2399" s="194">
        <v>27.71</v>
      </c>
      <c r="E2399" s="194">
        <v>34.369999999999997</v>
      </c>
      <c r="F2399" s="194">
        <v>42.68</v>
      </c>
      <c r="G2399" s="194">
        <v>423.3</v>
      </c>
      <c r="H2399" s="194">
        <v>36.549999999999997</v>
      </c>
      <c r="I2399" s="194">
        <v>35.5</v>
      </c>
      <c r="J2399" s="194">
        <v>-92.65</v>
      </c>
      <c r="K2399" s="194">
        <v>28.85</v>
      </c>
      <c r="L2399" s="194">
        <v>27</v>
      </c>
      <c r="M2399" s="194"/>
      <c r="N2399" s="194">
        <v>31.65</v>
      </c>
      <c r="O2399" s="194">
        <v>27.6</v>
      </c>
    </row>
    <row r="2400" spans="1:15">
      <c r="A2400" s="229">
        <v>0.71494212962972803</v>
      </c>
      <c r="B2400" s="194">
        <v>26940</v>
      </c>
      <c r="C2400" s="194">
        <v>38.18</v>
      </c>
      <c r="D2400" s="194">
        <v>27.81</v>
      </c>
      <c r="E2400" s="194">
        <v>34.369999999999997</v>
      </c>
      <c r="F2400" s="194">
        <v>42.71</v>
      </c>
      <c r="G2400" s="194">
        <v>423.5</v>
      </c>
      <c r="H2400" s="194">
        <v>36.619999999999997</v>
      </c>
      <c r="I2400" s="194">
        <v>35.520000000000003</v>
      </c>
      <c r="J2400" s="194">
        <v>-64.900000000000006</v>
      </c>
      <c r="K2400" s="194">
        <v>28.95</v>
      </c>
      <c r="L2400" s="194">
        <v>27</v>
      </c>
      <c r="M2400" s="194"/>
      <c r="N2400" s="194">
        <v>31.1</v>
      </c>
      <c r="O2400" s="194">
        <v>27.7</v>
      </c>
    </row>
    <row r="2401" spans="1:15">
      <c r="A2401" s="229">
        <v>0.71505787037046897</v>
      </c>
      <c r="B2401" s="194">
        <v>26950</v>
      </c>
      <c r="C2401" s="194">
        <v>38.33</v>
      </c>
      <c r="D2401" s="194">
        <v>27.9</v>
      </c>
      <c r="E2401" s="194">
        <v>34.380000000000003</v>
      </c>
      <c r="F2401" s="194">
        <v>42.84</v>
      </c>
      <c r="G2401" s="194">
        <v>422.2</v>
      </c>
      <c r="H2401" s="194">
        <v>36.6</v>
      </c>
      <c r="I2401" s="194">
        <v>35.53</v>
      </c>
      <c r="J2401" s="194">
        <v>-46</v>
      </c>
      <c r="K2401" s="194">
        <v>29</v>
      </c>
      <c r="L2401" s="194">
        <v>27</v>
      </c>
      <c r="M2401" s="194"/>
      <c r="N2401" s="194">
        <v>31.35</v>
      </c>
      <c r="O2401" s="194">
        <v>27.6</v>
      </c>
    </row>
    <row r="2402" spans="1:15">
      <c r="A2402" s="229">
        <v>0.71517361111121003</v>
      </c>
      <c r="B2402" s="194">
        <v>26960</v>
      </c>
      <c r="C2402" s="194">
        <v>38.28</v>
      </c>
      <c r="D2402" s="194">
        <v>27.92</v>
      </c>
      <c r="E2402" s="194">
        <v>34.4</v>
      </c>
      <c r="F2402" s="194">
        <v>42.8</v>
      </c>
      <c r="G2402" s="194">
        <v>420.9</v>
      </c>
      <c r="H2402" s="194">
        <v>36.53</v>
      </c>
      <c r="I2402" s="194">
        <v>35.5</v>
      </c>
      <c r="J2402" s="194">
        <v>-129.69999999999999</v>
      </c>
      <c r="K2402" s="194">
        <v>29.1</v>
      </c>
      <c r="L2402" s="194">
        <v>27</v>
      </c>
      <c r="M2402" s="194"/>
      <c r="N2402" s="194">
        <v>31.3</v>
      </c>
      <c r="O2402" s="194">
        <v>27.6</v>
      </c>
    </row>
    <row r="2403" spans="1:15">
      <c r="A2403" s="229">
        <v>0.71528935185194997</v>
      </c>
      <c r="B2403" s="194">
        <v>26970</v>
      </c>
      <c r="C2403" s="194">
        <v>38.32</v>
      </c>
      <c r="D2403" s="194">
        <v>27.85</v>
      </c>
      <c r="E2403" s="194">
        <v>34.4</v>
      </c>
      <c r="F2403" s="194">
        <v>42.82</v>
      </c>
      <c r="G2403" s="194">
        <v>420.4</v>
      </c>
      <c r="H2403" s="194">
        <v>36.67</v>
      </c>
      <c r="I2403" s="194">
        <v>35.479999999999997</v>
      </c>
      <c r="J2403" s="194">
        <v>-40.5</v>
      </c>
      <c r="K2403" s="194">
        <v>29.15</v>
      </c>
      <c r="L2403" s="194">
        <v>27</v>
      </c>
      <c r="M2403" s="194"/>
      <c r="N2403" s="194">
        <v>31</v>
      </c>
      <c r="O2403" s="194">
        <v>27.7</v>
      </c>
    </row>
    <row r="2404" spans="1:15">
      <c r="A2404" s="229">
        <v>0.71540509259269103</v>
      </c>
      <c r="B2404" s="194">
        <v>26980</v>
      </c>
      <c r="C2404" s="194">
        <v>38.590000000000003</v>
      </c>
      <c r="D2404" s="194">
        <v>27.96</v>
      </c>
      <c r="E2404" s="194">
        <v>34.4</v>
      </c>
      <c r="F2404" s="194">
        <v>42.97</v>
      </c>
      <c r="G2404" s="194">
        <v>420.4</v>
      </c>
      <c r="H2404" s="194">
        <v>36.58</v>
      </c>
      <c r="I2404" s="194">
        <v>35.46</v>
      </c>
      <c r="J2404" s="194">
        <v>-10.5</v>
      </c>
      <c r="K2404" s="194">
        <v>29.15</v>
      </c>
      <c r="L2404" s="194">
        <v>27</v>
      </c>
      <c r="M2404" s="194"/>
      <c r="N2404" s="194">
        <v>31.45</v>
      </c>
      <c r="O2404" s="194">
        <v>27.5</v>
      </c>
    </row>
    <row r="2405" spans="1:15">
      <c r="A2405" s="229">
        <v>0.71552083333343197</v>
      </c>
      <c r="B2405" s="194">
        <v>26990</v>
      </c>
      <c r="C2405" s="194">
        <v>38.44</v>
      </c>
      <c r="D2405" s="194">
        <v>27.92</v>
      </c>
      <c r="E2405" s="194">
        <v>34.42</v>
      </c>
      <c r="F2405" s="194">
        <v>42.9</v>
      </c>
      <c r="G2405" s="194">
        <v>420.1</v>
      </c>
      <c r="H2405" s="194">
        <v>36.619999999999997</v>
      </c>
      <c r="I2405" s="194">
        <v>35.47</v>
      </c>
      <c r="J2405" s="194">
        <v>-23</v>
      </c>
      <c r="K2405" s="194">
        <v>29.15</v>
      </c>
      <c r="L2405" s="194">
        <v>27</v>
      </c>
      <c r="M2405" s="194"/>
      <c r="N2405" s="194">
        <v>31.4</v>
      </c>
      <c r="O2405" s="194">
        <v>27.6</v>
      </c>
    </row>
    <row r="2406" spans="1:15">
      <c r="A2406" s="229">
        <v>0.71563657407417303</v>
      </c>
      <c r="B2406" s="194">
        <v>27000</v>
      </c>
      <c r="C2406" s="194">
        <v>38.549999999999997</v>
      </c>
      <c r="D2406" s="194">
        <v>27.91</v>
      </c>
      <c r="E2406" s="194">
        <v>34.42</v>
      </c>
      <c r="F2406" s="194">
        <v>42.82</v>
      </c>
      <c r="G2406" s="194">
        <v>423.1</v>
      </c>
      <c r="H2406" s="194">
        <v>36.590000000000003</v>
      </c>
      <c r="I2406" s="194">
        <v>35.51</v>
      </c>
      <c r="J2406" s="194">
        <v>-32.700000000000003</v>
      </c>
      <c r="K2406" s="194">
        <v>29.25</v>
      </c>
      <c r="L2406" s="194">
        <v>27.05</v>
      </c>
      <c r="M2406" s="194"/>
      <c r="N2406" s="194">
        <v>30.9</v>
      </c>
      <c r="O2406" s="194">
        <v>27.65</v>
      </c>
    </row>
    <row r="2407" spans="1:15">
      <c r="A2407" s="229">
        <v>0.71575231481491397</v>
      </c>
      <c r="B2407" s="194">
        <v>27010</v>
      </c>
      <c r="C2407" s="194">
        <v>38.51</v>
      </c>
      <c r="D2407" s="194">
        <v>27.79</v>
      </c>
      <c r="E2407" s="194">
        <v>34.42</v>
      </c>
      <c r="F2407" s="194">
        <v>42.93</v>
      </c>
      <c r="G2407" s="194">
        <v>422.5</v>
      </c>
      <c r="H2407" s="194">
        <v>36.64</v>
      </c>
      <c r="I2407" s="194">
        <v>35.53</v>
      </c>
      <c r="J2407" s="194">
        <v>-31.05</v>
      </c>
      <c r="K2407" s="194">
        <v>29.15</v>
      </c>
      <c r="L2407" s="194">
        <v>27.05</v>
      </c>
      <c r="M2407" s="194"/>
      <c r="N2407" s="194">
        <v>31.45</v>
      </c>
      <c r="O2407" s="194">
        <v>27.65</v>
      </c>
    </row>
    <row r="2408" spans="1:15">
      <c r="A2408" s="229">
        <v>0.71586805555565403</v>
      </c>
      <c r="B2408" s="194">
        <v>27020</v>
      </c>
      <c r="C2408" s="194">
        <v>38.53</v>
      </c>
      <c r="D2408" s="194">
        <v>27.76</v>
      </c>
      <c r="E2408" s="194">
        <v>34.43</v>
      </c>
      <c r="F2408" s="194">
        <v>42.91</v>
      </c>
      <c r="G2408" s="194">
        <v>421.7</v>
      </c>
      <c r="H2408" s="194">
        <v>36.64</v>
      </c>
      <c r="I2408" s="194">
        <v>35.53</v>
      </c>
      <c r="J2408" s="194">
        <v>-133.80000000000001</v>
      </c>
      <c r="K2408" s="194">
        <v>29.2</v>
      </c>
      <c r="L2408" s="194">
        <v>27.05</v>
      </c>
      <c r="M2408" s="194"/>
      <c r="N2408" s="194">
        <v>31.3</v>
      </c>
      <c r="O2408" s="194">
        <v>27.85</v>
      </c>
    </row>
    <row r="2409" spans="1:15">
      <c r="A2409" s="229">
        <v>0.71598379629639497</v>
      </c>
      <c r="B2409" s="194">
        <v>27030</v>
      </c>
      <c r="C2409" s="194">
        <v>38.6</v>
      </c>
      <c r="D2409" s="194">
        <v>27.79</v>
      </c>
      <c r="E2409" s="194">
        <v>34.43</v>
      </c>
      <c r="F2409" s="194">
        <v>42.87</v>
      </c>
      <c r="G2409" s="194">
        <v>422.4</v>
      </c>
      <c r="H2409" s="194">
        <v>36.65</v>
      </c>
      <c r="I2409" s="194">
        <v>35.54</v>
      </c>
      <c r="J2409" s="194">
        <v>-41.45</v>
      </c>
      <c r="K2409" s="194">
        <v>29.25</v>
      </c>
      <c r="L2409" s="194">
        <v>27.05</v>
      </c>
      <c r="M2409" s="194"/>
      <c r="N2409" s="194">
        <v>31.35</v>
      </c>
      <c r="O2409" s="194">
        <v>27.75</v>
      </c>
    </row>
    <row r="2410" spans="1:15">
      <c r="A2410" s="229">
        <v>0.71609953703713602</v>
      </c>
      <c r="B2410" s="194">
        <v>27040</v>
      </c>
      <c r="C2410" s="194">
        <v>38.619999999999997</v>
      </c>
      <c r="D2410" s="194">
        <v>27.77</v>
      </c>
      <c r="E2410" s="194">
        <v>34.43</v>
      </c>
      <c r="F2410" s="194">
        <v>42.86</v>
      </c>
      <c r="G2410" s="194">
        <v>422.8</v>
      </c>
      <c r="H2410" s="194">
        <v>36.590000000000003</v>
      </c>
      <c r="I2410" s="194">
        <v>35.53</v>
      </c>
      <c r="J2410" s="194">
        <v>-63.5</v>
      </c>
      <c r="K2410" s="194">
        <v>29.25</v>
      </c>
      <c r="L2410" s="194">
        <v>27.05</v>
      </c>
      <c r="M2410" s="194"/>
      <c r="N2410" s="194">
        <v>31.65</v>
      </c>
      <c r="O2410" s="194">
        <v>27.65</v>
      </c>
    </row>
    <row r="2411" spans="1:15">
      <c r="A2411" s="229">
        <v>0.71621527777787697</v>
      </c>
      <c r="B2411" s="194">
        <v>27050</v>
      </c>
      <c r="C2411" s="194">
        <v>38.659999999999997</v>
      </c>
      <c r="D2411" s="194">
        <v>27.92</v>
      </c>
      <c r="E2411" s="194">
        <v>34.44</v>
      </c>
      <c r="F2411" s="194">
        <v>42.93</v>
      </c>
      <c r="G2411" s="194">
        <v>421.2</v>
      </c>
      <c r="H2411" s="194">
        <v>36.72</v>
      </c>
      <c r="I2411" s="194">
        <v>35.54</v>
      </c>
      <c r="J2411" s="194">
        <v>-108.95</v>
      </c>
      <c r="K2411" s="194">
        <v>29.3</v>
      </c>
      <c r="L2411" s="194">
        <v>27.05</v>
      </c>
      <c r="M2411" s="194"/>
      <c r="N2411" s="194">
        <v>31.2</v>
      </c>
      <c r="O2411" s="194">
        <v>27.8</v>
      </c>
    </row>
    <row r="2412" spans="1:15">
      <c r="A2412" s="229">
        <v>0.71633101851861702</v>
      </c>
      <c r="B2412" s="194">
        <v>27060</v>
      </c>
      <c r="C2412" s="194">
        <v>38.78</v>
      </c>
      <c r="D2412" s="194">
        <v>27.83</v>
      </c>
      <c r="E2412" s="194">
        <v>34.43</v>
      </c>
      <c r="F2412" s="194">
        <v>42.95</v>
      </c>
      <c r="G2412" s="194">
        <v>421.9</v>
      </c>
      <c r="H2412" s="194">
        <v>36.69</v>
      </c>
      <c r="I2412" s="194">
        <v>35.549999999999997</v>
      </c>
      <c r="J2412" s="194">
        <v>-33.4</v>
      </c>
      <c r="K2412" s="194">
        <v>29.4</v>
      </c>
      <c r="L2412" s="194">
        <v>27.05</v>
      </c>
      <c r="M2412" s="194"/>
      <c r="N2412" s="194">
        <v>31.15</v>
      </c>
      <c r="O2412" s="194">
        <v>27.75</v>
      </c>
    </row>
    <row r="2413" spans="1:15">
      <c r="A2413" s="229">
        <v>0.71644675925935797</v>
      </c>
      <c r="B2413" s="194">
        <v>27070</v>
      </c>
      <c r="C2413" s="194">
        <v>38.68</v>
      </c>
      <c r="D2413" s="194">
        <v>27.88</v>
      </c>
      <c r="E2413" s="194">
        <v>34.43</v>
      </c>
      <c r="F2413" s="194">
        <v>42.99</v>
      </c>
      <c r="G2413" s="194">
        <v>422.3</v>
      </c>
      <c r="H2413" s="194">
        <v>36.64</v>
      </c>
      <c r="I2413" s="194">
        <v>35.520000000000003</v>
      </c>
      <c r="J2413" s="194">
        <v>-51.1</v>
      </c>
      <c r="K2413" s="194">
        <v>29.35</v>
      </c>
      <c r="L2413" s="194">
        <v>27.05</v>
      </c>
      <c r="M2413" s="194"/>
      <c r="N2413" s="194">
        <v>31.25</v>
      </c>
      <c r="O2413" s="194">
        <v>27.8</v>
      </c>
    </row>
    <row r="2414" spans="1:15">
      <c r="A2414" s="229">
        <v>0.71656250000009902</v>
      </c>
      <c r="B2414" s="194">
        <v>27080</v>
      </c>
      <c r="C2414" s="194">
        <v>38.72</v>
      </c>
      <c r="D2414" s="194">
        <v>27.78</v>
      </c>
      <c r="E2414" s="194">
        <v>34.44</v>
      </c>
      <c r="F2414" s="194">
        <v>42.97</v>
      </c>
      <c r="G2414" s="194">
        <v>421.6</v>
      </c>
      <c r="H2414" s="194">
        <v>36.67</v>
      </c>
      <c r="I2414" s="194">
        <v>35.520000000000003</v>
      </c>
      <c r="J2414" s="194">
        <v>10.35</v>
      </c>
      <c r="K2414" s="194">
        <v>29.3</v>
      </c>
      <c r="L2414" s="194">
        <v>27.05</v>
      </c>
      <c r="M2414" s="194"/>
      <c r="N2414" s="194">
        <v>31.25</v>
      </c>
      <c r="O2414" s="194">
        <v>27.9</v>
      </c>
    </row>
    <row r="2415" spans="1:15">
      <c r="A2415" s="229">
        <v>0.71667824074083997</v>
      </c>
      <c r="B2415" s="194">
        <v>27090</v>
      </c>
      <c r="C2415" s="194">
        <v>38.71</v>
      </c>
      <c r="D2415" s="194">
        <v>27.82</v>
      </c>
      <c r="E2415" s="194">
        <v>34.46</v>
      </c>
      <c r="F2415" s="194">
        <v>42.92</v>
      </c>
      <c r="G2415" s="194">
        <v>421.4</v>
      </c>
      <c r="H2415" s="194">
        <v>36.68</v>
      </c>
      <c r="I2415" s="194">
        <v>35.51</v>
      </c>
      <c r="J2415" s="194">
        <v>-36.700000000000003</v>
      </c>
      <c r="K2415" s="194">
        <v>29.35</v>
      </c>
      <c r="L2415" s="194">
        <v>27.05</v>
      </c>
      <c r="M2415" s="194"/>
      <c r="N2415" s="194">
        <v>31.2</v>
      </c>
      <c r="O2415" s="194">
        <v>27.75</v>
      </c>
    </row>
    <row r="2416" spans="1:15">
      <c r="A2416" s="229">
        <v>0.71679398148158102</v>
      </c>
      <c r="B2416" s="194">
        <v>27100</v>
      </c>
      <c r="C2416" s="194">
        <v>38.81</v>
      </c>
      <c r="D2416" s="194">
        <v>27.85</v>
      </c>
      <c r="E2416" s="194">
        <v>34.47</v>
      </c>
      <c r="F2416" s="194">
        <v>42.86</v>
      </c>
      <c r="G2416" s="194">
        <v>422.1</v>
      </c>
      <c r="H2416" s="194">
        <v>36.72</v>
      </c>
      <c r="I2416" s="194">
        <v>35.5</v>
      </c>
      <c r="J2416" s="194">
        <v>-154.25</v>
      </c>
      <c r="K2416" s="194">
        <v>29.45</v>
      </c>
      <c r="L2416" s="194">
        <v>27.05</v>
      </c>
      <c r="M2416" s="194"/>
      <c r="N2416" s="194">
        <v>31.4</v>
      </c>
      <c r="O2416" s="194">
        <v>27.9</v>
      </c>
    </row>
    <row r="2417" spans="1:15">
      <c r="A2417" s="229">
        <v>0.71690972222232097</v>
      </c>
      <c r="B2417" s="194">
        <v>27110</v>
      </c>
      <c r="C2417" s="194">
        <v>38.78</v>
      </c>
      <c r="D2417" s="194">
        <v>27.97</v>
      </c>
      <c r="E2417" s="194">
        <v>34.479999999999997</v>
      </c>
      <c r="F2417" s="194">
        <v>42.86</v>
      </c>
      <c r="G2417" s="194">
        <v>422.1</v>
      </c>
      <c r="H2417" s="194">
        <v>36.619999999999997</v>
      </c>
      <c r="I2417" s="194">
        <v>35.520000000000003</v>
      </c>
      <c r="J2417" s="194">
        <v>-101.4</v>
      </c>
      <c r="K2417" s="194">
        <v>29.45</v>
      </c>
      <c r="L2417" s="194">
        <v>27.1</v>
      </c>
      <c r="M2417" s="194"/>
      <c r="N2417" s="194">
        <v>31.6</v>
      </c>
      <c r="O2417" s="194">
        <v>27.8</v>
      </c>
    </row>
    <row r="2418" spans="1:15">
      <c r="A2418" s="229">
        <v>0.71702546296306202</v>
      </c>
      <c r="B2418" s="194">
        <v>27120</v>
      </c>
      <c r="C2418" s="194">
        <v>38.630000000000003</v>
      </c>
      <c r="D2418" s="194">
        <v>27.94</v>
      </c>
      <c r="E2418" s="194">
        <v>34.479999999999997</v>
      </c>
      <c r="F2418" s="194">
        <v>43.02</v>
      </c>
      <c r="G2418" s="194">
        <v>423.1</v>
      </c>
      <c r="H2418" s="194">
        <v>36.6</v>
      </c>
      <c r="I2418" s="194">
        <v>35.549999999999997</v>
      </c>
      <c r="J2418" s="194">
        <v>-59.5</v>
      </c>
      <c r="K2418" s="194">
        <v>29.5</v>
      </c>
      <c r="L2418" s="194">
        <v>27.1</v>
      </c>
      <c r="M2418" s="194"/>
      <c r="N2418" s="194">
        <v>31.5</v>
      </c>
      <c r="O2418" s="194">
        <v>27.9</v>
      </c>
    </row>
    <row r="2419" spans="1:15">
      <c r="A2419" s="229">
        <v>0.71714120370380297</v>
      </c>
      <c r="B2419" s="194">
        <v>27130</v>
      </c>
      <c r="C2419" s="194">
        <v>38.81</v>
      </c>
      <c r="D2419" s="194">
        <v>28</v>
      </c>
      <c r="E2419" s="194">
        <v>34.5</v>
      </c>
      <c r="F2419" s="194">
        <v>42.99</v>
      </c>
      <c r="G2419" s="194">
        <v>422.3</v>
      </c>
      <c r="H2419" s="194">
        <v>36.659999999999997</v>
      </c>
      <c r="I2419" s="194">
        <v>35.549999999999997</v>
      </c>
      <c r="J2419" s="194">
        <v>-51.05</v>
      </c>
      <c r="K2419" s="194">
        <v>29.45</v>
      </c>
      <c r="L2419" s="194">
        <v>27.1</v>
      </c>
      <c r="M2419" s="194"/>
      <c r="N2419" s="194">
        <v>31.3</v>
      </c>
      <c r="O2419" s="194">
        <v>27.75</v>
      </c>
    </row>
    <row r="2420" spans="1:15">
      <c r="A2420" s="229">
        <v>0.71725694444454402</v>
      </c>
      <c r="B2420" s="194">
        <v>27140</v>
      </c>
      <c r="C2420" s="194">
        <v>38.93</v>
      </c>
      <c r="D2420" s="194">
        <v>27.96</v>
      </c>
      <c r="E2420" s="194">
        <v>34.5</v>
      </c>
      <c r="F2420" s="194">
        <v>42.98</v>
      </c>
      <c r="G2420" s="194">
        <v>421</v>
      </c>
      <c r="H2420" s="194">
        <v>36.72</v>
      </c>
      <c r="I2420" s="194">
        <v>35.56</v>
      </c>
      <c r="J2420" s="194">
        <v>-38.25</v>
      </c>
      <c r="K2420" s="194">
        <v>29.45</v>
      </c>
      <c r="L2420" s="194">
        <v>27.05</v>
      </c>
      <c r="M2420" s="194"/>
      <c r="N2420" s="194">
        <v>31</v>
      </c>
      <c r="O2420" s="194">
        <v>27.7</v>
      </c>
    </row>
    <row r="2421" spans="1:15">
      <c r="A2421" s="229">
        <v>0.71737268518528396</v>
      </c>
      <c r="B2421" s="194">
        <v>27150</v>
      </c>
      <c r="C2421" s="194">
        <v>38.909999999999997</v>
      </c>
      <c r="D2421" s="194">
        <v>28.07</v>
      </c>
      <c r="E2421" s="194">
        <v>34.51</v>
      </c>
      <c r="F2421" s="194">
        <v>42.99</v>
      </c>
      <c r="G2421" s="194">
        <v>421.3</v>
      </c>
      <c r="H2421" s="194">
        <v>36.65</v>
      </c>
      <c r="I2421" s="194">
        <v>35.53</v>
      </c>
      <c r="J2421" s="194">
        <v>-48.5</v>
      </c>
      <c r="K2421" s="194">
        <v>29.55</v>
      </c>
      <c r="L2421" s="194">
        <v>27.1</v>
      </c>
      <c r="M2421" s="194"/>
      <c r="N2421" s="194">
        <v>31.4</v>
      </c>
      <c r="O2421" s="194">
        <v>27.7</v>
      </c>
    </row>
    <row r="2422" spans="1:15">
      <c r="A2422" s="229">
        <v>0.71748842592602502</v>
      </c>
      <c r="B2422" s="194">
        <v>27160</v>
      </c>
      <c r="C2422" s="194">
        <v>38.770000000000003</v>
      </c>
      <c r="D2422" s="194">
        <v>28.15</v>
      </c>
      <c r="E2422" s="194">
        <v>34.520000000000003</v>
      </c>
      <c r="F2422" s="194">
        <v>43.04</v>
      </c>
      <c r="G2422" s="194">
        <v>421.6</v>
      </c>
      <c r="H2422" s="194">
        <v>36.630000000000003</v>
      </c>
      <c r="I2422" s="194">
        <v>35.549999999999997</v>
      </c>
      <c r="J2422" s="194">
        <v>180.55</v>
      </c>
      <c r="K2422" s="194">
        <v>29.5</v>
      </c>
      <c r="L2422" s="194">
        <v>27.1</v>
      </c>
      <c r="M2422" s="194"/>
      <c r="N2422" s="194">
        <v>31.3</v>
      </c>
      <c r="O2422" s="194">
        <v>27.75</v>
      </c>
    </row>
    <row r="2423" spans="1:15">
      <c r="A2423" s="229">
        <v>0.71760416666676596</v>
      </c>
      <c r="B2423" s="194">
        <v>27170</v>
      </c>
      <c r="C2423" s="194">
        <v>38.96</v>
      </c>
      <c r="D2423" s="194">
        <v>28</v>
      </c>
      <c r="E2423" s="194">
        <v>34.54</v>
      </c>
      <c r="F2423" s="194">
        <v>43.08</v>
      </c>
      <c r="G2423" s="194">
        <v>421.5</v>
      </c>
      <c r="H2423" s="194">
        <v>36.69</v>
      </c>
      <c r="I2423" s="194">
        <v>35.549999999999997</v>
      </c>
      <c r="J2423" s="194">
        <v>-24.8</v>
      </c>
      <c r="K2423" s="194">
        <v>29.4</v>
      </c>
      <c r="L2423" s="194">
        <v>27.1</v>
      </c>
      <c r="M2423" s="194"/>
      <c r="N2423" s="194">
        <v>31.25</v>
      </c>
      <c r="O2423" s="194">
        <v>27.75</v>
      </c>
    </row>
    <row r="2424" spans="1:15">
      <c r="A2424" s="229">
        <v>0.71771990740750702</v>
      </c>
      <c r="B2424" s="194">
        <v>27180</v>
      </c>
      <c r="C2424" s="194">
        <v>39.01</v>
      </c>
      <c r="D2424" s="194">
        <v>28.09</v>
      </c>
      <c r="E2424" s="194">
        <v>34.549999999999997</v>
      </c>
      <c r="F2424" s="194">
        <v>42.96</v>
      </c>
      <c r="G2424" s="194">
        <v>420.6</v>
      </c>
      <c r="H2424" s="194">
        <v>36.700000000000003</v>
      </c>
      <c r="I2424" s="194">
        <v>35.549999999999997</v>
      </c>
      <c r="J2424" s="194">
        <v>-95.45</v>
      </c>
      <c r="K2424" s="194">
        <v>29.5</v>
      </c>
      <c r="L2424" s="194">
        <v>27.1</v>
      </c>
      <c r="M2424" s="194"/>
      <c r="N2424" s="194">
        <v>31.4</v>
      </c>
      <c r="O2424" s="194">
        <v>27.7</v>
      </c>
    </row>
    <row r="2425" spans="1:15">
      <c r="A2425" s="229">
        <v>0.71783564814824796</v>
      </c>
      <c r="B2425" s="194">
        <v>27190</v>
      </c>
      <c r="C2425" s="194">
        <v>38.93</v>
      </c>
      <c r="D2425" s="194">
        <v>28.05</v>
      </c>
      <c r="E2425" s="194">
        <v>34.549999999999997</v>
      </c>
      <c r="F2425" s="194">
        <v>42.95</v>
      </c>
      <c r="G2425" s="194">
        <v>422.3</v>
      </c>
      <c r="H2425" s="194">
        <v>36.76</v>
      </c>
      <c r="I2425" s="194">
        <v>35.57</v>
      </c>
      <c r="J2425" s="194">
        <v>-69.650000000000006</v>
      </c>
      <c r="K2425" s="194">
        <v>29.6</v>
      </c>
      <c r="L2425" s="194">
        <v>27.05</v>
      </c>
      <c r="M2425" s="194"/>
      <c r="N2425" s="194">
        <v>30.95</v>
      </c>
      <c r="O2425" s="194">
        <v>27.55</v>
      </c>
    </row>
    <row r="2426" spans="1:15">
      <c r="A2426" s="229">
        <v>0.71795138888898802</v>
      </c>
      <c r="B2426" s="194">
        <v>27200</v>
      </c>
      <c r="C2426" s="194">
        <v>38.979999999999997</v>
      </c>
      <c r="D2426" s="194">
        <v>28</v>
      </c>
      <c r="E2426" s="194">
        <v>34.57</v>
      </c>
      <c r="F2426" s="194">
        <v>43.01</v>
      </c>
      <c r="G2426" s="194">
        <v>422.4</v>
      </c>
      <c r="H2426" s="194">
        <v>36.71</v>
      </c>
      <c r="I2426" s="194">
        <v>35.58</v>
      </c>
      <c r="J2426" s="194">
        <v>-114.3</v>
      </c>
      <c r="K2426" s="194">
        <v>29.55</v>
      </c>
      <c r="L2426" s="194">
        <v>27.1</v>
      </c>
      <c r="M2426" s="194"/>
      <c r="N2426" s="194">
        <v>31.2</v>
      </c>
      <c r="O2426" s="194">
        <v>27.9</v>
      </c>
    </row>
    <row r="2427" spans="1:15">
      <c r="A2427" s="229">
        <v>0.71806712962972896</v>
      </c>
      <c r="B2427" s="194">
        <v>27210</v>
      </c>
      <c r="C2427" s="194">
        <v>39.090000000000003</v>
      </c>
      <c r="D2427" s="194">
        <v>28.16</v>
      </c>
      <c r="E2427" s="194">
        <v>34.58</v>
      </c>
      <c r="F2427" s="194">
        <v>42.89</v>
      </c>
      <c r="G2427" s="194">
        <v>422.2</v>
      </c>
      <c r="H2427" s="194">
        <v>36.71</v>
      </c>
      <c r="I2427" s="194">
        <v>35.57</v>
      </c>
      <c r="J2427" s="194">
        <v>-121.15</v>
      </c>
      <c r="K2427" s="194">
        <v>29.55</v>
      </c>
      <c r="L2427" s="194">
        <v>27.05</v>
      </c>
      <c r="M2427" s="194"/>
      <c r="N2427" s="194">
        <v>30.85</v>
      </c>
      <c r="O2427" s="194">
        <v>27.9</v>
      </c>
    </row>
    <row r="2428" spans="1:15">
      <c r="A2428" s="218" t="s">
        <v>277</v>
      </c>
      <c r="B2428" s="210"/>
      <c r="C2428" s="219">
        <f t="shared" ref="C2428:O2428" si="2">TRIMMEAN(C1526:C2427,0.3)</f>
        <v>38.979683544303775</v>
      </c>
      <c r="D2428" s="219">
        <f t="shared" si="2"/>
        <v>27.479999999999951</v>
      </c>
      <c r="E2428" s="219">
        <f t="shared" si="2"/>
        <v>34.340585443037959</v>
      </c>
      <c r="F2428" s="219">
        <f t="shared" si="2"/>
        <v>41.82400316455697</v>
      </c>
      <c r="G2428" s="219">
        <f t="shared" si="2"/>
        <v>404.80126582278479</v>
      </c>
      <c r="H2428" s="219">
        <f t="shared" si="2"/>
        <v>35.98083860759494</v>
      </c>
      <c r="I2428" s="219">
        <f t="shared" si="2"/>
        <v>35.191598101265797</v>
      </c>
      <c r="J2428" s="219">
        <f t="shared" si="2"/>
        <v>99.970094936708819</v>
      </c>
      <c r="K2428" s="219">
        <f t="shared" si="2"/>
        <v>28.048101265822766</v>
      </c>
      <c r="L2428" s="219">
        <f t="shared" si="2"/>
        <v>26.593433544303686</v>
      </c>
      <c r="M2428" s="219">
        <f t="shared" si="2"/>
        <v>27.350000000000005</v>
      </c>
      <c r="N2428" s="219">
        <f t="shared" si="2"/>
        <v>31.174762658227952</v>
      </c>
      <c r="O2428" s="219">
        <f t="shared" si="2"/>
        <v>26.58085443037972</v>
      </c>
    </row>
  </sheetData>
  <phoneticPr fontId="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93DCE-5ED2-485C-9476-E7BA53788B9E}">
  <dimension ref="A2:E62"/>
  <sheetViews>
    <sheetView zoomScale="85" zoomScaleNormal="85" workbookViewId="0">
      <selection activeCell="H42" sqref="H42"/>
    </sheetView>
  </sheetViews>
  <sheetFormatPr defaultRowHeight="12.45"/>
  <cols>
    <col min="1" max="1" width="17" bestFit="1" customWidth="1"/>
  </cols>
  <sheetData>
    <row r="2" spans="1:5">
      <c r="A2" s="3">
        <v>44266.452870370369</v>
      </c>
      <c r="B2" s="4" t="s">
        <v>36</v>
      </c>
      <c r="C2" s="4" t="s">
        <v>45</v>
      </c>
      <c r="D2" s="10" t="s">
        <v>57</v>
      </c>
      <c r="E2" s="4" t="s">
        <v>24</v>
      </c>
    </row>
    <row r="3" spans="1:5">
      <c r="A3" s="3">
        <v>44266.458858495374</v>
      </c>
      <c r="B3" s="4" t="s">
        <v>26</v>
      </c>
      <c r="C3" s="4" t="s">
        <v>45</v>
      </c>
      <c r="D3" s="10" t="s">
        <v>59</v>
      </c>
      <c r="E3" s="4" t="s">
        <v>24</v>
      </c>
    </row>
    <row r="4" spans="1:5">
      <c r="A4" s="3">
        <v>44266.465739513893</v>
      </c>
      <c r="B4" s="4" t="s">
        <v>36</v>
      </c>
      <c r="C4" s="4" t="s">
        <v>45</v>
      </c>
      <c r="D4" s="10" t="s">
        <v>57</v>
      </c>
      <c r="E4" s="4" t="s">
        <v>23</v>
      </c>
    </row>
    <row r="5" spans="1:5">
      <c r="A5" s="3">
        <v>44266.472915613427</v>
      </c>
      <c r="B5" s="4" t="s">
        <v>26</v>
      </c>
      <c r="C5" s="4" t="s">
        <v>45</v>
      </c>
      <c r="D5" s="10" t="s">
        <v>59</v>
      </c>
      <c r="E5" s="4" t="s">
        <v>23</v>
      </c>
    </row>
    <row r="6" spans="1:5">
      <c r="A6" s="3">
        <v>44266.479764479169</v>
      </c>
      <c r="B6" s="4" t="s">
        <v>36</v>
      </c>
      <c r="C6" s="4" t="s">
        <v>45</v>
      </c>
      <c r="D6" s="10" t="s">
        <v>57</v>
      </c>
      <c r="E6" s="4" t="s">
        <v>25</v>
      </c>
    </row>
    <row r="7" spans="1:5">
      <c r="A7" s="3">
        <v>44266.486562337959</v>
      </c>
      <c r="B7" s="4" t="s">
        <v>26</v>
      </c>
      <c r="C7" s="4" t="s">
        <v>45</v>
      </c>
      <c r="D7" s="10" t="s">
        <v>59</v>
      </c>
      <c r="E7" s="4" t="s">
        <v>25</v>
      </c>
    </row>
    <row r="8" spans="1:5">
      <c r="A8" s="3">
        <v>44266.571493495372</v>
      </c>
      <c r="B8" s="4" t="s">
        <v>39</v>
      </c>
      <c r="C8" s="4" t="s">
        <v>45</v>
      </c>
      <c r="D8" s="10" t="s">
        <v>59</v>
      </c>
      <c r="E8" s="4" t="s">
        <v>23</v>
      </c>
    </row>
    <row r="9" spans="1:5">
      <c r="A9" s="3">
        <v>44266.577940694449</v>
      </c>
      <c r="B9" s="4" t="s">
        <v>38</v>
      </c>
      <c r="C9" s="4" t="s">
        <v>45</v>
      </c>
      <c r="D9" s="10" t="s">
        <v>57</v>
      </c>
      <c r="E9" s="4" t="s">
        <v>23</v>
      </c>
    </row>
    <row r="10" spans="1:5">
      <c r="A10" s="3">
        <v>44266.585139745366</v>
      </c>
      <c r="B10" s="4" t="s">
        <v>39</v>
      </c>
      <c r="C10" s="4" t="s">
        <v>45</v>
      </c>
      <c r="D10" s="10" t="s">
        <v>59</v>
      </c>
      <c r="E10" s="4" t="s">
        <v>25</v>
      </c>
    </row>
    <row r="11" spans="1:5">
      <c r="A11" s="3">
        <v>44266.592267106476</v>
      </c>
      <c r="B11" s="4" t="s">
        <v>38</v>
      </c>
      <c r="C11" s="4" t="s">
        <v>45</v>
      </c>
      <c r="D11" s="10" t="s">
        <v>57</v>
      </c>
      <c r="E11" s="4" t="s">
        <v>25</v>
      </c>
    </row>
    <row r="12" spans="1:5">
      <c r="A12" s="3">
        <v>44266.598967164347</v>
      </c>
      <c r="B12" s="4" t="s">
        <v>39</v>
      </c>
      <c r="C12" s="4" t="s">
        <v>45</v>
      </c>
      <c r="D12" s="10" t="s">
        <v>59</v>
      </c>
      <c r="E12" s="4" t="s">
        <v>24</v>
      </c>
    </row>
    <row r="13" spans="1:5">
      <c r="A13" s="3">
        <v>44266.605638090274</v>
      </c>
      <c r="B13" s="4" t="s">
        <v>38</v>
      </c>
      <c r="C13" s="4" t="s">
        <v>45</v>
      </c>
      <c r="D13" s="10" t="s">
        <v>57</v>
      </c>
      <c r="E13" s="4" t="s">
        <v>24</v>
      </c>
    </row>
    <row r="14" spans="1:5">
      <c r="A14" s="3">
        <v>44266.678039999999</v>
      </c>
      <c r="B14" s="4" t="s">
        <v>42</v>
      </c>
      <c r="C14" s="4" t="s">
        <v>45</v>
      </c>
      <c r="D14" s="10" t="s">
        <v>59</v>
      </c>
      <c r="E14" s="4" t="s">
        <v>23</v>
      </c>
    </row>
    <row r="15" spans="1:5">
      <c r="A15" s="3">
        <v>44266.68559724537</v>
      </c>
      <c r="B15" s="4" t="s">
        <v>29</v>
      </c>
      <c r="C15" s="4" t="s">
        <v>45</v>
      </c>
      <c r="D15" s="10" t="s">
        <v>59</v>
      </c>
      <c r="E15" s="4" t="s">
        <v>23</v>
      </c>
    </row>
    <row r="16" spans="1:5">
      <c r="A16" s="3">
        <v>44266.691723043987</v>
      </c>
      <c r="B16" s="4" t="s">
        <v>42</v>
      </c>
      <c r="C16" s="4" t="s">
        <v>45</v>
      </c>
      <c r="D16" s="10" t="s">
        <v>59</v>
      </c>
      <c r="E16" s="4" t="s">
        <v>25</v>
      </c>
    </row>
    <row r="17" spans="1:5">
      <c r="A17" s="3">
        <v>44266.699300474538</v>
      </c>
      <c r="B17" s="4" t="s">
        <v>29</v>
      </c>
      <c r="C17" s="4" t="s">
        <v>45</v>
      </c>
      <c r="D17" s="10" t="s">
        <v>59</v>
      </c>
      <c r="E17" s="4" t="s">
        <v>25</v>
      </c>
    </row>
    <row r="18" spans="1:5">
      <c r="A18" s="3">
        <v>44266.70554171296</v>
      </c>
      <c r="B18" s="4" t="s">
        <v>42</v>
      </c>
      <c r="C18" s="4" t="s">
        <v>45</v>
      </c>
      <c r="D18" s="10" t="s">
        <v>59</v>
      </c>
      <c r="E18" s="4" t="s">
        <v>24</v>
      </c>
    </row>
    <row r="19" spans="1:5">
      <c r="A19" s="3">
        <v>44266.7129580787</v>
      </c>
      <c r="B19" s="4" t="s">
        <v>29</v>
      </c>
      <c r="C19" s="4" t="s">
        <v>45</v>
      </c>
      <c r="D19" s="10" t="s">
        <v>59</v>
      </c>
      <c r="E19" s="4" t="s">
        <v>24</v>
      </c>
    </row>
    <row r="20" spans="1:5">
      <c r="A20" s="3">
        <v>44266.845205497681</v>
      </c>
      <c r="B20" s="4" t="s">
        <v>30</v>
      </c>
      <c r="C20" s="4" t="s">
        <v>45</v>
      </c>
      <c r="D20" s="10" t="s">
        <v>57</v>
      </c>
      <c r="E20" s="4" t="s">
        <v>23</v>
      </c>
    </row>
    <row r="21" spans="1:5">
      <c r="A21" s="3">
        <v>44266.852728773149</v>
      </c>
      <c r="B21" s="4" t="s">
        <v>22</v>
      </c>
      <c r="C21" s="4" t="s">
        <v>45</v>
      </c>
      <c r="D21" s="10" t="s">
        <v>57</v>
      </c>
      <c r="E21" s="4" t="s">
        <v>23</v>
      </c>
    </row>
    <row r="22" spans="1:5">
      <c r="A22" s="3">
        <v>44266.859069282407</v>
      </c>
      <c r="B22" s="4" t="s">
        <v>30</v>
      </c>
      <c r="C22" s="4" t="s">
        <v>45</v>
      </c>
      <c r="D22" s="10" t="s">
        <v>57</v>
      </c>
      <c r="E22" s="4" t="s">
        <v>25</v>
      </c>
    </row>
    <row r="23" spans="1:5">
      <c r="A23" s="3">
        <v>44266.86679615741</v>
      </c>
      <c r="B23" s="4" t="s">
        <v>22</v>
      </c>
      <c r="C23" s="4" t="s">
        <v>45</v>
      </c>
      <c r="D23" s="10" t="s">
        <v>57</v>
      </c>
      <c r="E23" s="4" t="s">
        <v>25</v>
      </c>
    </row>
    <row r="24" spans="1:5">
      <c r="A24" s="3">
        <v>44266.873374826391</v>
      </c>
      <c r="B24" s="4" t="s">
        <v>30</v>
      </c>
      <c r="C24" s="4" t="s">
        <v>45</v>
      </c>
      <c r="D24" s="10" t="s">
        <v>57</v>
      </c>
      <c r="E24" s="4" t="s">
        <v>24</v>
      </c>
    </row>
    <row r="25" spans="1:5">
      <c r="A25" s="3">
        <v>44266.880909050931</v>
      </c>
      <c r="B25" s="4" t="s">
        <v>22</v>
      </c>
      <c r="C25" s="4" t="s">
        <v>45</v>
      </c>
      <c r="D25" s="10" t="s">
        <v>57</v>
      </c>
      <c r="E25" s="4" t="s">
        <v>24</v>
      </c>
    </row>
    <row r="26" spans="1:5">
      <c r="A26" s="3">
        <v>44267.450727303236</v>
      </c>
      <c r="B26" s="4" t="s">
        <v>35</v>
      </c>
      <c r="C26" s="4" t="s">
        <v>45</v>
      </c>
      <c r="D26" s="10" t="s">
        <v>57</v>
      </c>
      <c r="E26" s="4" t="s">
        <v>23</v>
      </c>
    </row>
    <row r="27" spans="1:5">
      <c r="A27" s="3">
        <v>44267.457845254627</v>
      </c>
      <c r="B27" s="4" t="s">
        <v>41</v>
      </c>
      <c r="C27" s="4" t="s">
        <v>45</v>
      </c>
      <c r="D27" s="10" t="s">
        <v>59</v>
      </c>
      <c r="E27" s="4" t="s">
        <v>23</v>
      </c>
    </row>
    <row r="28" spans="1:5">
      <c r="A28" s="3">
        <v>44267.464630277776</v>
      </c>
      <c r="B28" s="4" t="s">
        <v>35</v>
      </c>
      <c r="C28" s="4" t="s">
        <v>45</v>
      </c>
      <c r="D28" s="10" t="s">
        <v>57</v>
      </c>
      <c r="E28" s="4" t="s">
        <v>25</v>
      </c>
    </row>
    <row r="29" spans="1:5">
      <c r="A29" s="3">
        <v>44267.471662291668</v>
      </c>
      <c r="B29" s="4" t="s">
        <v>41</v>
      </c>
      <c r="C29" s="4" t="s">
        <v>45</v>
      </c>
      <c r="D29" s="10" t="s">
        <v>59</v>
      </c>
      <c r="E29" s="4" t="s">
        <v>25</v>
      </c>
    </row>
    <row r="30" spans="1:5">
      <c r="A30" s="3">
        <v>44267.478413356483</v>
      </c>
      <c r="B30" s="4" t="s">
        <v>35</v>
      </c>
      <c r="C30" s="4" t="s">
        <v>45</v>
      </c>
      <c r="D30" s="10" t="s">
        <v>57</v>
      </c>
      <c r="E30" s="4" t="s">
        <v>24</v>
      </c>
    </row>
    <row r="31" spans="1:5">
      <c r="A31" s="3">
        <v>44267.485397164353</v>
      </c>
      <c r="B31" s="4" t="s">
        <v>41</v>
      </c>
      <c r="C31" s="4" t="s">
        <v>45</v>
      </c>
      <c r="D31" s="10" t="s">
        <v>59</v>
      </c>
      <c r="E31" s="4" t="s">
        <v>24</v>
      </c>
    </row>
    <row r="32" spans="1:5">
      <c r="A32" s="3">
        <v>44267.568214652776</v>
      </c>
      <c r="B32" s="4" t="s">
        <v>40</v>
      </c>
      <c r="C32" s="4" t="s">
        <v>45</v>
      </c>
      <c r="D32" s="10" t="s">
        <v>57</v>
      </c>
      <c r="E32" s="4" t="s">
        <v>23</v>
      </c>
    </row>
    <row r="33" spans="1:5">
      <c r="A33" s="3">
        <v>44267.575127662036</v>
      </c>
      <c r="B33" s="4" t="s">
        <v>33</v>
      </c>
      <c r="C33" s="4" t="s">
        <v>45</v>
      </c>
      <c r="D33" s="10" t="s">
        <v>59</v>
      </c>
      <c r="E33" s="4" t="s">
        <v>23</v>
      </c>
    </row>
    <row r="34" spans="1:5">
      <c r="A34" s="3">
        <v>44267.582046134259</v>
      </c>
      <c r="B34" s="4" t="s">
        <v>40</v>
      </c>
      <c r="C34" s="4" t="s">
        <v>45</v>
      </c>
      <c r="D34" s="10" t="s">
        <v>57</v>
      </c>
      <c r="E34" s="4" t="s">
        <v>25</v>
      </c>
    </row>
    <row r="35" spans="1:5">
      <c r="A35" s="3">
        <v>44267.588977523148</v>
      </c>
      <c r="B35" s="4" t="s">
        <v>33</v>
      </c>
      <c r="C35" s="4" t="s">
        <v>45</v>
      </c>
      <c r="D35" s="10" t="s">
        <v>59</v>
      </c>
      <c r="E35" s="4" t="s">
        <v>25</v>
      </c>
    </row>
    <row r="36" spans="1:5">
      <c r="A36" s="3">
        <v>44267.595885324074</v>
      </c>
      <c r="B36" s="4" t="s">
        <v>40</v>
      </c>
      <c r="C36" s="4" t="s">
        <v>45</v>
      </c>
      <c r="D36" s="10" t="s">
        <v>57</v>
      </c>
      <c r="E36" s="4" t="s">
        <v>24</v>
      </c>
    </row>
    <row r="37" spans="1:5">
      <c r="A37" s="3">
        <v>44267.602862488427</v>
      </c>
      <c r="B37" s="4" t="s">
        <v>33</v>
      </c>
      <c r="C37" s="4" t="s">
        <v>45</v>
      </c>
      <c r="D37" s="10" t="s">
        <v>59</v>
      </c>
      <c r="E37" s="4" t="s">
        <v>24</v>
      </c>
    </row>
    <row r="38" spans="1:5">
      <c r="A38" s="3">
        <v>44267.648093437499</v>
      </c>
      <c r="B38" s="4" t="s">
        <v>40</v>
      </c>
      <c r="C38" s="4" t="s">
        <v>45</v>
      </c>
      <c r="D38" s="10" t="s">
        <v>57</v>
      </c>
      <c r="E38" s="4" t="s">
        <v>24</v>
      </c>
    </row>
    <row r="39" spans="1:5">
      <c r="A39" s="3">
        <v>44267.679223101848</v>
      </c>
      <c r="B39" s="4" t="s">
        <v>32</v>
      </c>
      <c r="C39" s="4" t="s">
        <v>45</v>
      </c>
      <c r="D39" s="10" t="s">
        <v>59</v>
      </c>
      <c r="E39" s="4" t="s">
        <v>23</v>
      </c>
    </row>
    <row r="40" spans="1:5">
      <c r="A40" s="3">
        <v>44267.685528298607</v>
      </c>
      <c r="B40" s="4" t="s">
        <v>31</v>
      </c>
      <c r="C40" s="4" t="s">
        <v>45</v>
      </c>
      <c r="D40" s="10" t="s">
        <v>57</v>
      </c>
      <c r="E40" s="4" t="s">
        <v>23</v>
      </c>
    </row>
    <row r="41" spans="1:5">
      <c r="A41" s="3">
        <v>44267.692667731477</v>
      </c>
      <c r="B41" s="4" t="s">
        <v>32</v>
      </c>
      <c r="C41" s="4" t="s">
        <v>45</v>
      </c>
      <c r="D41" s="10" t="s">
        <v>59</v>
      </c>
      <c r="E41" s="4" t="s">
        <v>25</v>
      </c>
    </row>
    <row r="42" spans="1:5">
      <c r="A42" s="3">
        <v>44267.699240381946</v>
      </c>
      <c r="B42" s="4" t="s">
        <v>31</v>
      </c>
      <c r="C42" s="4" t="s">
        <v>45</v>
      </c>
      <c r="D42" s="10" t="s">
        <v>57</v>
      </c>
      <c r="E42" s="4" t="s">
        <v>25</v>
      </c>
    </row>
    <row r="43" spans="1:5">
      <c r="A43" s="3">
        <v>44267.706090555555</v>
      </c>
      <c r="B43" s="4" t="s">
        <v>32</v>
      </c>
      <c r="C43" s="4" t="s">
        <v>45</v>
      </c>
      <c r="D43" s="10" t="s">
        <v>59</v>
      </c>
      <c r="E43" s="4" t="s">
        <v>24</v>
      </c>
    </row>
    <row r="44" spans="1:5">
      <c r="A44" s="3">
        <v>44267.713009502317</v>
      </c>
      <c r="B44" s="4" t="s">
        <v>31</v>
      </c>
      <c r="C44" s="4" t="s">
        <v>45</v>
      </c>
      <c r="D44" s="10" t="s">
        <v>57</v>
      </c>
      <c r="E44" s="4" t="s">
        <v>24</v>
      </c>
    </row>
    <row r="45" spans="1:5">
      <c r="A45" s="3">
        <v>44268.453052245372</v>
      </c>
      <c r="B45" s="4" t="s">
        <v>27</v>
      </c>
      <c r="C45" s="4" t="s">
        <v>45</v>
      </c>
      <c r="D45" s="10" t="s">
        <v>59</v>
      </c>
      <c r="E45" s="4" t="s">
        <v>23</v>
      </c>
    </row>
    <row r="46" spans="1:5">
      <c r="A46" s="3">
        <v>44268.460285810186</v>
      </c>
      <c r="B46" s="4" t="s">
        <v>37</v>
      </c>
      <c r="C46" s="4" t="s">
        <v>45</v>
      </c>
      <c r="D46" s="10" t="s">
        <v>57</v>
      </c>
      <c r="E46" s="4" t="s">
        <v>23</v>
      </c>
    </row>
    <row r="47" spans="1:5">
      <c r="A47" s="3">
        <v>44268.466936331017</v>
      </c>
      <c r="B47" s="4" t="s">
        <v>27</v>
      </c>
      <c r="C47" s="4" t="s">
        <v>45</v>
      </c>
      <c r="D47" s="10" t="s">
        <v>59</v>
      </c>
      <c r="E47" s="4" t="s">
        <v>25</v>
      </c>
    </row>
    <row r="48" spans="1:5">
      <c r="A48" s="3">
        <v>44268.473876446762</v>
      </c>
      <c r="B48" s="4" t="s">
        <v>46</v>
      </c>
      <c r="C48" s="4" t="s">
        <v>45</v>
      </c>
      <c r="D48" s="10" t="s">
        <v>57</v>
      </c>
      <c r="E48" s="4" t="s">
        <v>25</v>
      </c>
    </row>
    <row r="49" spans="1:5">
      <c r="A49" s="3">
        <v>44268.480835405091</v>
      </c>
      <c r="B49" s="4" t="s">
        <v>27</v>
      </c>
      <c r="C49" s="4" t="s">
        <v>45</v>
      </c>
      <c r="D49" s="10" t="s">
        <v>59</v>
      </c>
      <c r="E49" s="4" t="s">
        <v>24</v>
      </c>
    </row>
    <row r="50" spans="1:5">
      <c r="A50" s="3">
        <v>44268.487827534722</v>
      </c>
      <c r="B50" s="4" t="s">
        <v>47</v>
      </c>
      <c r="C50" s="4" t="s">
        <v>45</v>
      </c>
      <c r="D50" s="10" t="s">
        <v>57</v>
      </c>
      <c r="E50" s="4" t="s">
        <v>24</v>
      </c>
    </row>
    <row r="51" spans="1:5">
      <c r="A51" s="3">
        <v>44268.569257754629</v>
      </c>
      <c r="B51" s="4" t="s">
        <v>34</v>
      </c>
      <c r="C51" s="4" t="s">
        <v>45</v>
      </c>
      <c r="D51" s="10" t="s">
        <v>59</v>
      </c>
      <c r="E51" s="4" t="s">
        <v>23</v>
      </c>
    </row>
    <row r="52" spans="1:5">
      <c r="A52" s="3">
        <v>44268.575960439819</v>
      </c>
      <c r="B52" s="4" t="s">
        <v>28</v>
      </c>
      <c r="C52" s="4" t="s">
        <v>45</v>
      </c>
      <c r="D52" s="10" t="s">
        <v>59</v>
      </c>
      <c r="E52" s="4" t="s">
        <v>23</v>
      </c>
    </row>
    <row r="53" spans="1:5">
      <c r="A53" s="3">
        <v>44268.58323103009</v>
      </c>
      <c r="B53" s="4" t="s">
        <v>34</v>
      </c>
      <c r="C53" s="4" t="s">
        <v>45</v>
      </c>
      <c r="D53" s="10" t="s">
        <v>59</v>
      </c>
      <c r="E53" s="4" t="s">
        <v>25</v>
      </c>
    </row>
    <row r="54" spans="1:5">
      <c r="A54" s="3">
        <v>44268.589950034722</v>
      </c>
      <c r="B54" s="4" t="s">
        <v>28</v>
      </c>
      <c r="C54" s="4" t="s">
        <v>45</v>
      </c>
      <c r="D54" s="10" t="s">
        <v>59</v>
      </c>
      <c r="E54" s="4" t="s">
        <v>25</v>
      </c>
    </row>
    <row r="55" spans="1:5">
      <c r="A55" s="3">
        <v>44268.596926412036</v>
      </c>
      <c r="B55" s="4" t="s">
        <v>34</v>
      </c>
      <c r="C55" s="4" t="s">
        <v>45</v>
      </c>
      <c r="D55" s="10" t="s">
        <v>59</v>
      </c>
      <c r="E55" s="4" t="s">
        <v>24</v>
      </c>
    </row>
    <row r="56" spans="1:5">
      <c r="A56" s="3">
        <v>44268.603789722227</v>
      </c>
      <c r="B56" s="4" t="s">
        <v>28</v>
      </c>
      <c r="C56" s="4" t="s">
        <v>45</v>
      </c>
      <c r="D56" s="10" t="s">
        <v>59</v>
      </c>
      <c r="E56" s="4" t="s">
        <v>24</v>
      </c>
    </row>
    <row r="57" spans="1:5">
      <c r="A57" s="3">
        <v>44268.683933657405</v>
      </c>
      <c r="B57" s="4" t="s">
        <v>43</v>
      </c>
      <c r="C57" s="4" t="s">
        <v>45</v>
      </c>
      <c r="D57" s="10" t="s">
        <v>57</v>
      </c>
      <c r="E57" s="4" t="s">
        <v>23</v>
      </c>
    </row>
    <row r="58" spans="1:5">
      <c r="A58" s="3">
        <v>44268.690820254633</v>
      </c>
      <c r="B58" s="4" t="s">
        <v>44</v>
      </c>
      <c r="C58" s="4" t="s">
        <v>45</v>
      </c>
      <c r="D58" s="10" t="s">
        <v>57</v>
      </c>
      <c r="E58" s="4" t="s">
        <v>23</v>
      </c>
    </row>
    <row r="59" spans="1:5">
      <c r="A59" s="3">
        <v>44268.697678622688</v>
      </c>
      <c r="B59" s="4" t="s">
        <v>43</v>
      </c>
      <c r="C59" s="4" t="s">
        <v>45</v>
      </c>
      <c r="D59" s="10" t="s">
        <v>57</v>
      </c>
      <c r="E59" s="4" t="s">
        <v>25</v>
      </c>
    </row>
    <row r="60" spans="1:5">
      <c r="A60" s="3">
        <v>44268.704566805551</v>
      </c>
      <c r="B60" s="4" t="s">
        <v>44</v>
      </c>
      <c r="C60" s="4" t="s">
        <v>45</v>
      </c>
      <c r="D60" s="10" t="s">
        <v>57</v>
      </c>
      <c r="E60" s="4" t="s">
        <v>25</v>
      </c>
    </row>
    <row r="61" spans="1:5">
      <c r="A61" s="3">
        <v>44268.711595069442</v>
      </c>
      <c r="B61" s="4" t="s">
        <v>43</v>
      </c>
      <c r="C61" s="4" t="s">
        <v>45</v>
      </c>
      <c r="D61" s="10" t="s">
        <v>57</v>
      </c>
      <c r="E61" s="4" t="s">
        <v>24</v>
      </c>
    </row>
    <row r="62" spans="1:5">
      <c r="A62" s="3">
        <v>44268.718579247681</v>
      </c>
      <c r="B62" s="4" t="s">
        <v>44</v>
      </c>
      <c r="C62" s="4" t="s">
        <v>45</v>
      </c>
      <c r="D62" s="10" t="s">
        <v>57</v>
      </c>
      <c r="E62" s="4" t="s">
        <v>24</v>
      </c>
    </row>
  </sheetData>
  <sortState xmlns:xlrd2="http://schemas.microsoft.com/office/spreadsheetml/2017/richdata2" ref="A2:E62">
    <sortCondition ref="A2"/>
  </sortState>
  <phoneticPr fontId="8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19FB5-1455-44CE-8203-1E240FF10A57}">
  <dimension ref="A3:X40"/>
  <sheetViews>
    <sheetView zoomScale="70" zoomScaleNormal="70" workbookViewId="0">
      <selection activeCell="B63" sqref="B63"/>
    </sheetView>
  </sheetViews>
  <sheetFormatPr defaultRowHeight="12.45"/>
  <cols>
    <col min="1" max="1" width="12.765625" bestFit="1" customWidth="1"/>
    <col min="2" max="2" width="82.07421875" bestFit="1" customWidth="1"/>
    <col min="3" max="3" width="83.3046875" bestFit="1" customWidth="1"/>
    <col min="4" max="4" width="84.4609375" bestFit="1" customWidth="1"/>
    <col min="5" max="6" width="65.61328125" bestFit="1" customWidth="1"/>
    <col min="7" max="8" width="68.07421875" bestFit="1" customWidth="1"/>
    <col min="9" max="12" width="77.61328125" bestFit="1" customWidth="1"/>
    <col min="13" max="13" width="117.84375" bestFit="1" customWidth="1"/>
    <col min="14" max="14" width="119.07421875" bestFit="1" customWidth="1"/>
    <col min="15" max="15" width="120.3046875" bestFit="1" customWidth="1"/>
    <col min="16" max="19" width="78.84375" bestFit="1" customWidth="1"/>
    <col min="20" max="21" width="119.07421875" bestFit="1" customWidth="1"/>
    <col min="22" max="22" width="120.3046875" bestFit="1" customWidth="1"/>
    <col min="23" max="24" width="30.61328125" bestFit="1" customWidth="1"/>
  </cols>
  <sheetData>
    <row r="3" spans="1:24">
      <c r="A3" s="7" t="s">
        <v>51</v>
      </c>
      <c r="B3" t="s">
        <v>69</v>
      </c>
      <c r="C3" t="s">
        <v>70</v>
      </c>
      <c r="D3" t="s">
        <v>54</v>
      </c>
      <c r="E3" t="s">
        <v>53</v>
      </c>
      <c r="F3" t="s">
        <v>72</v>
      </c>
      <c r="G3" t="s">
        <v>71</v>
      </c>
      <c r="H3" t="s">
        <v>73</v>
      </c>
      <c r="I3" t="s">
        <v>74</v>
      </c>
      <c r="J3" t="s">
        <v>75</v>
      </c>
      <c r="K3" t="s">
        <v>76</v>
      </c>
      <c r="L3" t="s">
        <v>77</v>
      </c>
      <c r="M3" t="s">
        <v>78</v>
      </c>
      <c r="N3" t="s">
        <v>61</v>
      </c>
      <c r="O3" t="s">
        <v>60</v>
      </c>
      <c r="P3" t="s">
        <v>79</v>
      </c>
      <c r="Q3" t="s">
        <v>80</v>
      </c>
      <c r="R3" t="s">
        <v>81</v>
      </c>
      <c r="S3" t="s">
        <v>82</v>
      </c>
      <c r="T3" t="s">
        <v>83</v>
      </c>
      <c r="U3" t="s">
        <v>84</v>
      </c>
      <c r="V3" t="s">
        <v>85</v>
      </c>
      <c r="W3" t="s">
        <v>64</v>
      </c>
      <c r="X3" t="s">
        <v>65</v>
      </c>
    </row>
    <row r="4" spans="1:24">
      <c r="A4" s="8" t="s">
        <v>23</v>
      </c>
      <c r="B4" s="14">
        <v>-0.05</v>
      </c>
      <c r="C4" s="14">
        <v>2.5000000000000001E-2</v>
      </c>
      <c r="D4" s="14">
        <v>0.7</v>
      </c>
      <c r="E4" s="14">
        <v>0.2</v>
      </c>
      <c r="F4" s="14">
        <v>0.2</v>
      </c>
      <c r="G4" s="14">
        <v>0.27500000000000002</v>
      </c>
      <c r="H4" s="14">
        <v>0.25</v>
      </c>
      <c r="I4" s="14">
        <v>0.75</v>
      </c>
      <c r="J4" s="14">
        <v>1.1499999999999999</v>
      </c>
      <c r="K4" s="14">
        <v>0.125</v>
      </c>
      <c r="L4" s="14">
        <v>-7.4999999999999997E-2</v>
      </c>
      <c r="M4" s="14">
        <v>0.7</v>
      </c>
      <c r="N4" s="14">
        <v>0.52500000000000002</v>
      </c>
      <c r="O4" s="14">
        <v>-0.27500000000000002</v>
      </c>
      <c r="P4" s="14">
        <v>0.97499999999999998</v>
      </c>
      <c r="Q4" s="14">
        <v>1.375</v>
      </c>
      <c r="R4" s="14">
        <v>0.15</v>
      </c>
      <c r="S4" s="14">
        <v>-0.125</v>
      </c>
      <c r="T4" s="14">
        <v>0.55000000000000004</v>
      </c>
      <c r="U4" s="14">
        <v>0.4</v>
      </c>
      <c r="V4" s="14">
        <v>-0.17499999999999999</v>
      </c>
      <c r="W4" s="14">
        <v>2.7060000000000013</v>
      </c>
      <c r="X4" s="14">
        <v>2.8575000000000017</v>
      </c>
    </row>
    <row r="5" spans="1:24">
      <c r="A5" s="11" t="s">
        <v>58</v>
      </c>
      <c r="B5" s="14">
        <v>0.3</v>
      </c>
      <c r="C5" s="14">
        <v>0.2</v>
      </c>
      <c r="D5" s="14">
        <v>0.7</v>
      </c>
      <c r="E5" s="14">
        <v>0.25</v>
      </c>
      <c r="F5" s="14">
        <v>0.25</v>
      </c>
      <c r="G5" s="14">
        <v>0.4</v>
      </c>
      <c r="H5" s="14">
        <v>0.4</v>
      </c>
      <c r="I5" s="14">
        <v>0.7</v>
      </c>
      <c r="J5" s="14">
        <v>0.95</v>
      </c>
      <c r="K5" s="14">
        <v>0.4</v>
      </c>
      <c r="L5" s="14">
        <v>0.25</v>
      </c>
      <c r="M5" s="14">
        <v>0.45</v>
      </c>
      <c r="N5" s="14">
        <v>0.3</v>
      </c>
      <c r="O5" s="14">
        <v>0.05</v>
      </c>
      <c r="P5" s="14">
        <v>1</v>
      </c>
      <c r="Q5" s="14">
        <v>1.1000000000000001</v>
      </c>
      <c r="R5" s="14">
        <v>0.45</v>
      </c>
      <c r="S5" s="14">
        <v>0.45</v>
      </c>
      <c r="T5" s="14">
        <v>0.1</v>
      </c>
      <c r="U5" s="14">
        <v>-0.1</v>
      </c>
      <c r="V5" s="14">
        <v>0.2</v>
      </c>
      <c r="W5" s="14">
        <v>2.6120000000000005</v>
      </c>
      <c r="X5" s="14">
        <v>2.6640000000000024</v>
      </c>
    </row>
    <row r="6" spans="1:24">
      <c r="A6" s="11" t="s">
        <v>56</v>
      </c>
      <c r="B6" s="14">
        <v>-0.4</v>
      </c>
      <c r="C6" s="14">
        <v>-0.15</v>
      </c>
      <c r="D6" s="14">
        <v>0.7</v>
      </c>
      <c r="E6" s="14">
        <v>0.15</v>
      </c>
      <c r="F6" s="14">
        <v>0.15</v>
      </c>
      <c r="G6" s="14">
        <v>0.15</v>
      </c>
      <c r="H6" s="14">
        <v>0.1</v>
      </c>
      <c r="I6" s="14">
        <v>0.8</v>
      </c>
      <c r="J6" s="14">
        <v>1.35</v>
      </c>
      <c r="K6" s="14">
        <v>-0.15</v>
      </c>
      <c r="L6" s="14">
        <v>-0.4</v>
      </c>
      <c r="M6" s="14">
        <v>0.95</v>
      </c>
      <c r="N6" s="14">
        <v>0.75</v>
      </c>
      <c r="O6" s="14">
        <v>-0.6</v>
      </c>
      <c r="P6" s="14">
        <v>0.95</v>
      </c>
      <c r="Q6" s="14">
        <v>1.65</v>
      </c>
      <c r="R6" s="14">
        <v>-0.15</v>
      </c>
      <c r="S6" s="14">
        <v>-0.7</v>
      </c>
      <c r="T6" s="14">
        <v>1</v>
      </c>
      <c r="U6" s="14">
        <v>0.9</v>
      </c>
      <c r="V6" s="14">
        <v>-0.55000000000000004</v>
      </c>
      <c r="W6" s="14">
        <v>2.8000000000000025</v>
      </c>
      <c r="X6" s="14">
        <v>3.0510000000000015</v>
      </c>
    </row>
    <row r="7" spans="1:24">
      <c r="A7" s="8" t="s">
        <v>24</v>
      </c>
      <c r="B7" s="14">
        <v>-0.30952380952380953</v>
      </c>
      <c r="C7" s="14">
        <v>-0.23809523809523808</v>
      </c>
      <c r="D7" s="14">
        <v>0.61904761904761907</v>
      </c>
      <c r="E7" s="14">
        <v>7.1428571428571425E-2</v>
      </c>
      <c r="F7" s="14">
        <v>7.1428571428571425E-2</v>
      </c>
      <c r="G7" s="14">
        <v>0.26190476190476192</v>
      </c>
      <c r="H7" s="14">
        <v>0.23809523809523808</v>
      </c>
      <c r="I7" s="14">
        <v>0.23809523809523808</v>
      </c>
      <c r="J7" s="14">
        <v>1.6904761904761905</v>
      </c>
      <c r="K7" s="14">
        <v>0.14285714285714285</v>
      </c>
      <c r="L7" s="14">
        <v>-0.40476190476190477</v>
      </c>
      <c r="M7" s="14">
        <v>1.7857142857142858</v>
      </c>
      <c r="N7" s="14">
        <v>1.5714285714285714</v>
      </c>
      <c r="O7" s="14">
        <v>-0.7142857142857143</v>
      </c>
      <c r="P7" s="14">
        <v>0.6428571428571429</v>
      </c>
      <c r="Q7" s="14">
        <v>1.2619047619047619</v>
      </c>
      <c r="R7" s="14">
        <v>4.7619047619047616E-2</v>
      </c>
      <c r="S7" s="14">
        <v>-0.33333333333333331</v>
      </c>
      <c r="T7" s="14">
        <v>1.0714285714285714</v>
      </c>
      <c r="U7" s="14">
        <v>0.88095238095238093</v>
      </c>
      <c r="V7" s="14">
        <v>-0.47619047619047616</v>
      </c>
      <c r="W7" s="14">
        <v>2.1738095238095232</v>
      </c>
      <c r="X7" s="14">
        <v>3.19</v>
      </c>
    </row>
    <row r="8" spans="1:24">
      <c r="A8" s="11" t="s">
        <v>58</v>
      </c>
      <c r="B8" s="14">
        <v>-0.05</v>
      </c>
      <c r="C8" s="14">
        <v>-0.15</v>
      </c>
      <c r="D8" s="14">
        <v>0.45</v>
      </c>
      <c r="E8" s="14">
        <v>-0.05</v>
      </c>
      <c r="F8" s="14">
        <v>-0.15</v>
      </c>
      <c r="G8" s="14">
        <v>0.2</v>
      </c>
      <c r="H8" s="14">
        <v>0.2</v>
      </c>
      <c r="I8" s="14">
        <v>0.15</v>
      </c>
      <c r="J8" s="14">
        <v>1.65</v>
      </c>
      <c r="K8" s="14">
        <v>0.3</v>
      </c>
      <c r="L8" s="14">
        <v>0.05</v>
      </c>
      <c r="M8" s="14">
        <v>1.75</v>
      </c>
      <c r="N8" s="14">
        <v>1.5</v>
      </c>
      <c r="O8" s="14">
        <v>-0.45</v>
      </c>
      <c r="P8" s="14">
        <v>0.7</v>
      </c>
      <c r="Q8" s="14">
        <v>1.1499999999999999</v>
      </c>
      <c r="R8" s="14">
        <v>0.3</v>
      </c>
      <c r="S8" s="14">
        <v>0.1</v>
      </c>
      <c r="T8" s="14">
        <v>0.9</v>
      </c>
      <c r="U8" s="14">
        <v>0.9</v>
      </c>
      <c r="V8" s="14">
        <v>-0.35</v>
      </c>
      <c r="W8" s="14">
        <v>2.1089999999999995</v>
      </c>
      <c r="X8" s="14">
        <v>2.7880000000000003</v>
      </c>
    </row>
    <row r="9" spans="1:24">
      <c r="A9" s="11" t="s">
        <v>56</v>
      </c>
      <c r="B9" s="14">
        <v>-0.54545454545454541</v>
      </c>
      <c r="C9" s="14">
        <v>-0.31818181818181818</v>
      </c>
      <c r="D9" s="14">
        <v>0.77272727272727271</v>
      </c>
      <c r="E9" s="14">
        <v>0.18181818181818182</v>
      </c>
      <c r="F9" s="14">
        <v>0.27272727272727271</v>
      </c>
      <c r="G9" s="14">
        <v>0.31818181818181818</v>
      </c>
      <c r="H9" s="14">
        <v>0.27272727272727271</v>
      </c>
      <c r="I9" s="14">
        <v>0.31818181818181818</v>
      </c>
      <c r="J9" s="14">
        <v>1.7272727272727273</v>
      </c>
      <c r="K9" s="14">
        <v>0</v>
      </c>
      <c r="L9" s="14">
        <v>-0.81818181818181823</v>
      </c>
      <c r="M9" s="14">
        <v>1.8181818181818181</v>
      </c>
      <c r="N9" s="14">
        <v>1.6363636363636365</v>
      </c>
      <c r="O9" s="14">
        <v>-0.95454545454545459</v>
      </c>
      <c r="P9" s="14">
        <v>0.59090909090909094</v>
      </c>
      <c r="Q9" s="14">
        <v>1.3636363636363635</v>
      </c>
      <c r="R9" s="14">
        <v>-0.18181818181818182</v>
      </c>
      <c r="S9" s="14">
        <v>-0.72727272727272729</v>
      </c>
      <c r="T9" s="14">
        <v>1.2272727272727273</v>
      </c>
      <c r="U9" s="14">
        <v>0.86363636363636365</v>
      </c>
      <c r="V9" s="14">
        <v>-0.59090909090909094</v>
      </c>
      <c r="W9" s="14">
        <v>2.2327272727272716</v>
      </c>
      <c r="X9" s="14">
        <v>3.5554545454545448</v>
      </c>
    </row>
    <row r="10" spans="1:24">
      <c r="A10" s="8" t="s">
        <v>25</v>
      </c>
      <c r="B10" s="14">
        <v>-0.26470588235294118</v>
      </c>
      <c r="C10" s="14">
        <v>-0.17647058823529413</v>
      </c>
      <c r="D10" s="14">
        <v>1</v>
      </c>
      <c r="E10" s="14">
        <v>2.9411764705882353E-2</v>
      </c>
      <c r="F10" s="14">
        <v>0</v>
      </c>
      <c r="G10" s="14">
        <v>0.29411764705882354</v>
      </c>
      <c r="H10" s="14">
        <v>0.26470588235294118</v>
      </c>
      <c r="I10" s="14">
        <v>0.97499999999999998</v>
      </c>
      <c r="J10" s="14">
        <v>1.875</v>
      </c>
      <c r="K10" s="14">
        <v>-0.17499999999999999</v>
      </c>
      <c r="L10" s="14">
        <v>-0.4</v>
      </c>
      <c r="M10" s="14">
        <v>1.35</v>
      </c>
      <c r="N10" s="14">
        <v>1.2749999999999999</v>
      </c>
      <c r="O10" s="14">
        <v>-0.375</v>
      </c>
      <c r="P10" s="14">
        <v>1.325</v>
      </c>
      <c r="Q10" s="14">
        <v>1.75</v>
      </c>
      <c r="R10" s="14">
        <v>-0.35</v>
      </c>
      <c r="S10" s="14">
        <v>-0.47499999999999998</v>
      </c>
      <c r="T10" s="14">
        <v>0.92500000000000004</v>
      </c>
      <c r="U10" s="14">
        <v>0.875</v>
      </c>
      <c r="V10" s="14">
        <v>-0.35</v>
      </c>
      <c r="W10" s="14">
        <v>2.8676470588235294</v>
      </c>
      <c r="X10" s="14">
        <v>3.5082352941176462</v>
      </c>
    </row>
    <row r="11" spans="1:24">
      <c r="A11" s="11" t="s">
        <v>58</v>
      </c>
      <c r="B11" s="14">
        <v>-0.05</v>
      </c>
      <c r="C11" s="14">
        <v>0</v>
      </c>
      <c r="D11" s="14">
        <v>0.8</v>
      </c>
      <c r="E11" s="14">
        <v>0</v>
      </c>
      <c r="F11" s="14">
        <v>-0.05</v>
      </c>
      <c r="G11" s="14">
        <v>0.35</v>
      </c>
      <c r="H11" s="14">
        <v>0.3</v>
      </c>
      <c r="I11" s="14">
        <v>0.9</v>
      </c>
      <c r="J11" s="14">
        <v>1.95</v>
      </c>
      <c r="K11" s="14">
        <v>0.05</v>
      </c>
      <c r="L11" s="14">
        <v>-0.35</v>
      </c>
      <c r="M11" s="14">
        <v>1.55</v>
      </c>
      <c r="N11" s="14">
        <v>1.45</v>
      </c>
      <c r="O11" s="14">
        <v>-0.35</v>
      </c>
      <c r="P11" s="14">
        <v>1.25</v>
      </c>
      <c r="Q11" s="14">
        <v>1.7</v>
      </c>
      <c r="R11" s="14">
        <v>0.05</v>
      </c>
      <c r="S11" s="14">
        <v>-0.2</v>
      </c>
      <c r="T11" s="14">
        <v>1</v>
      </c>
      <c r="U11" s="14">
        <v>1.05</v>
      </c>
      <c r="V11" s="14">
        <v>-0.4</v>
      </c>
      <c r="W11" s="14">
        <v>2.9249999999999998</v>
      </c>
      <c r="X11" s="14">
        <v>3.5039999999999991</v>
      </c>
    </row>
    <row r="12" spans="1:24">
      <c r="A12" s="11" t="s">
        <v>56</v>
      </c>
      <c r="B12" s="14">
        <v>-0.5714285714285714</v>
      </c>
      <c r="C12" s="14">
        <v>-0.42857142857142855</v>
      </c>
      <c r="D12" s="14">
        <v>1.2857142857142858</v>
      </c>
      <c r="E12" s="14">
        <v>7.1428571428571425E-2</v>
      </c>
      <c r="F12" s="14">
        <v>7.1428571428571425E-2</v>
      </c>
      <c r="G12" s="14">
        <v>0.21428571428571427</v>
      </c>
      <c r="H12" s="14">
        <v>0.21428571428571427</v>
      </c>
      <c r="I12" s="14">
        <v>1.05</v>
      </c>
      <c r="J12" s="14">
        <v>1.8</v>
      </c>
      <c r="K12" s="14">
        <v>-0.4</v>
      </c>
      <c r="L12" s="14">
        <v>-0.45</v>
      </c>
      <c r="M12" s="14">
        <v>1.1499999999999999</v>
      </c>
      <c r="N12" s="14">
        <v>1.1000000000000001</v>
      </c>
      <c r="O12" s="14">
        <v>-0.4</v>
      </c>
      <c r="P12" s="14">
        <v>1.4</v>
      </c>
      <c r="Q12" s="14">
        <v>1.8</v>
      </c>
      <c r="R12" s="14">
        <v>-0.75</v>
      </c>
      <c r="S12" s="14">
        <v>-0.75</v>
      </c>
      <c r="T12" s="14">
        <v>0.85</v>
      </c>
      <c r="U12" s="14">
        <v>0.7</v>
      </c>
      <c r="V12" s="14">
        <v>-0.3</v>
      </c>
      <c r="W12" s="14">
        <v>2.7857142857142856</v>
      </c>
      <c r="X12" s="14">
        <v>3.5142857142857133</v>
      </c>
    </row>
    <row r="13" spans="1:24">
      <c r="A13" s="8" t="s">
        <v>52</v>
      </c>
      <c r="B13" s="14">
        <v>-0.20689655172413793</v>
      </c>
      <c r="C13" s="14">
        <v>-0.12931034482758622</v>
      </c>
      <c r="D13" s="14">
        <v>0.75862068965517238</v>
      </c>
      <c r="E13" s="14">
        <v>0.10344827586206896</v>
      </c>
      <c r="F13" s="14">
        <v>9.4827586206896547E-2</v>
      </c>
      <c r="G13" s="14">
        <v>0.27586206896551724</v>
      </c>
      <c r="H13" s="14">
        <v>0.25</v>
      </c>
      <c r="I13" s="14">
        <v>0.64754098360655743</v>
      </c>
      <c r="J13" s="14">
        <v>1.5737704918032787</v>
      </c>
      <c r="K13" s="14">
        <v>3.2786885245901641E-2</v>
      </c>
      <c r="L13" s="14">
        <v>-0.29508196721311475</v>
      </c>
      <c r="M13" s="14">
        <v>1.2868852459016393</v>
      </c>
      <c r="N13" s="14">
        <v>1.1311475409836065</v>
      </c>
      <c r="O13" s="14">
        <v>-0.45901639344262296</v>
      </c>
      <c r="P13" s="14">
        <v>0.97540983606557374</v>
      </c>
      <c r="Q13" s="14">
        <v>1.459016393442623</v>
      </c>
      <c r="R13" s="14">
        <v>-4.9180327868852458E-2</v>
      </c>
      <c r="S13" s="14">
        <v>-0.31147540983606559</v>
      </c>
      <c r="T13" s="14">
        <v>0.85245901639344257</v>
      </c>
      <c r="U13" s="14">
        <v>0.72131147540983609</v>
      </c>
      <c r="V13" s="14">
        <v>-0.33606557377049179</v>
      </c>
      <c r="W13" s="14">
        <v>2.5606896551724141</v>
      </c>
      <c r="X13" s="14">
        <v>3.1686206896551723</v>
      </c>
    </row>
    <row r="17" spans="1:24">
      <c r="A17" s="7" t="s">
        <v>51</v>
      </c>
      <c r="B17" t="s">
        <v>86</v>
      </c>
      <c r="C17" t="s">
        <v>87</v>
      </c>
      <c r="D17" t="s">
        <v>88</v>
      </c>
      <c r="E17" t="s">
        <v>89</v>
      </c>
      <c r="F17" t="s">
        <v>90</v>
      </c>
      <c r="G17" t="s">
        <v>91</v>
      </c>
      <c r="H17" t="s">
        <v>92</v>
      </c>
      <c r="I17" t="s">
        <v>93</v>
      </c>
      <c r="J17" t="s">
        <v>94</v>
      </c>
      <c r="K17" t="s">
        <v>95</v>
      </c>
      <c r="L17" t="s">
        <v>96</v>
      </c>
      <c r="M17" t="s">
        <v>97</v>
      </c>
      <c r="N17" t="s">
        <v>66</v>
      </c>
      <c r="O17" t="s">
        <v>98</v>
      </c>
      <c r="P17" t="s">
        <v>99</v>
      </c>
      <c r="Q17" t="s">
        <v>100</v>
      </c>
      <c r="R17" t="s">
        <v>101</v>
      </c>
      <c r="S17" t="s">
        <v>102</v>
      </c>
      <c r="T17" t="s">
        <v>103</v>
      </c>
      <c r="U17" t="s">
        <v>104</v>
      </c>
      <c r="V17" t="s">
        <v>105</v>
      </c>
      <c r="W17" t="s">
        <v>67</v>
      </c>
      <c r="X17" t="s">
        <v>68</v>
      </c>
    </row>
    <row r="18" spans="1:24">
      <c r="A18" s="8" t="s">
        <v>23</v>
      </c>
      <c r="B18" s="14">
        <v>0.94736476607482079</v>
      </c>
      <c r="C18" s="14">
        <v>0.46029881598804923</v>
      </c>
      <c r="D18" s="14">
        <v>0.82764726786234244</v>
      </c>
      <c r="E18" s="14">
        <v>0.62048368229954287</v>
      </c>
      <c r="F18" s="14">
        <v>0.62048368229954287</v>
      </c>
      <c r="G18" s="14">
        <v>0.69776428684764313</v>
      </c>
      <c r="H18" s="14">
        <v>0.69821200218844703</v>
      </c>
      <c r="I18" s="14">
        <v>0.53619026473818043</v>
      </c>
      <c r="J18" s="14">
        <v>0.72629195231669752</v>
      </c>
      <c r="K18" s="14">
        <v>0.72240916383999443</v>
      </c>
      <c r="L18" s="14">
        <v>1.0158124826955022</v>
      </c>
      <c r="M18" s="14">
        <v>0.91378334412485329</v>
      </c>
      <c r="N18" s="14">
        <v>0.69776428684764313</v>
      </c>
      <c r="O18" s="14">
        <v>0.69776428684764313</v>
      </c>
      <c r="P18" s="14">
        <v>0.62199276523123648</v>
      </c>
      <c r="Q18" s="14">
        <v>0.56734028589551089</v>
      </c>
      <c r="R18" s="14">
        <v>0.85293610546159904</v>
      </c>
      <c r="S18" s="14">
        <v>0.96014321848357598</v>
      </c>
      <c r="T18" s="14">
        <v>0.87891979156234723</v>
      </c>
      <c r="U18" s="14">
        <v>0.78421935706790613</v>
      </c>
      <c r="V18" s="14">
        <v>0.79490565477923225</v>
      </c>
      <c r="W18" s="14">
        <v>0.66473603783757673</v>
      </c>
      <c r="X18" s="14">
        <v>0.72916990475471466</v>
      </c>
    </row>
    <row r="19" spans="1:24">
      <c r="A19" s="11" t="s">
        <v>58</v>
      </c>
      <c r="B19" s="14">
        <v>1.1000000000000001</v>
      </c>
      <c r="C19" s="14">
        <v>0.50990195135927852</v>
      </c>
      <c r="D19" s="14">
        <v>0.9</v>
      </c>
      <c r="E19" s="14">
        <v>0.81394102980498528</v>
      </c>
      <c r="F19" s="14">
        <v>0.81394102980498528</v>
      </c>
      <c r="G19" s="14">
        <v>0.7</v>
      </c>
      <c r="H19" s="14">
        <v>0.7</v>
      </c>
      <c r="I19" s="14">
        <v>0.6</v>
      </c>
      <c r="J19" s="14">
        <v>0.72284161474004804</v>
      </c>
      <c r="K19" s="14">
        <v>0.62449979983983983</v>
      </c>
      <c r="L19" s="14">
        <v>0.90138781886599728</v>
      </c>
      <c r="M19" s="14">
        <v>0.96046863561492735</v>
      </c>
      <c r="N19" s="14">
        <v>0.50990195135927852</v>
      </c>
      <c r="O19" s="14">
        <v>0.75663729752107778</v>
      </c>
      <c r="P19" s="14">
        <v>0.70710678118654757</v>
      </c>
      <c r="Q19" s="14">
        <v>0.4898979485566356</v>
      </c>
      <c r="R19" s="14">
        <v>0.82006097334283623</v>
      </c>
      <c r="S19" s="14">
        <v>0.82006097334283623</v>
      </c>
      <c r="T19" s="14">
        <v>0.96953597148326576</v>
      </c>
      <c r="U19" s="14">
        <v>0.73484692283495345</v>
      </c>
      <c r="V19" s="14">
        <v>0.74833147735478833</v>
      </c>
      <c r="W19" s="14">
        <v>0.6400593722460437</v>
      </c>
      <c r="X19" s="14">
        <v>0.87650670276957976</v>
      </c>
    </row>
    <row r="20" spans="1:24">
      <c r="A20" s="11" t="s">
        <v>56</v>
      </c>
      <c r="B20" s="14">
        <v>0.5830951894845301</v>
      </c>
      <c r="C20" s="14">
        <v>0.32015621187164245</v>
      </c>
      <c r="D20" s="14">
        <v>0.74833147735478833</v>
      </c>
      <c r="E20" s="14">
        <v>0.32015621187164245</v>
      </c>
      <c r="F20" s="14">
        <v>0.32015621187164245</v>
      </c>
      <c r="G20" s="14">
        <v>0.67268120235368556</v>
      </c>
      <c r="H20" s="14">
        <v>0.66332495807107994</v>
      </c>
      <c r="I20" s="14">
        <v>0.45825756949558399</v>
      </c>
      <c r="J20" s="14">
        <v>0.67268120235368556</v>
      </c>
      <c r="K20" s="14">
        <v>0.70887234393789122</v>
      </c>
      <c r="L20" s="14">
        <v>1.019803902718557</v>
      </c>
      <c r="M20" s="14">
        <v>0.78898669190297499</v>
      </c>
      <c r="N20" s="14">
        <v>0.78262379212492639</v>
      </c>
      <c r="O20" s="14">
        <v>0.43588989435406733</v>
      </c>
      <c r="P20" s="14">
        <v>0.52201532544552753</v>
      </c>
      <c r="Q20" s="14">
        <v>0.50249378105604448</v>
      </c>
      <c r="R20" s="14">
        <v>0.77620873481300123</v>
      </c>
      <c r="S20" s="14">
        <v>0.71414284285428498</v>
      </c>
      <c r="T20" s="14">
        <v>0.44721359549995793</v>
      </c>
      <c r="U20" s="14">
        <v>0.43588989435406733</v>
      </c>
      <c r="V20" s="14">
        <v>0.65</v>
      </c>
      <c r="W20" s="14">
        <v>0.6755738301621822</v>
      </c>
      <c r="X20" s="14">
        <v>0.46928562731027734</v>
      </c>
    </row>
    <row r="21" spans="1:24">
      <c r="A21" s="8" t="s">
        <v>24</v>
      </c>
      <c r="B21" s="14">
        <v>0.83774343265519913</v>
      </c>
      <c r="C21" s="14">
        <v>0.42591770999995993</v>
      </c>
      <c r="D21" s="14">
        <v>0.785353452498602</v>
      </c>
      <c r="E21" s="14">
        <v>0.54084841388574034</v>
      </c>
      <c r="F21" s="14">
        <v>0.60327902187237747</v>
      </c>
      <c r="G21" s="14">
        <v>0.71745329396758872</v>
      </c>
      <c r="H21" s="14">
        <v>0.68346190925749162</v>
      </c>
      <c r="I21" s="14">
        <v>0.24971639242146465</v>
      </c>
      <c r="J21" s="14">
        <v>0.4994327848429293</v>
      </c>
      <c r="K21" s="14">
        <v>0.44031528592635544</v>
      </c>
      <c r="L21" s="14">
        <v>1.0190921218586997</v>
      </c>
      <c r="M21" s="14">
        <v>0.60889104059735344</v>
      </c>
      <c r="N21" s="14">
        <v>0.60327902187237747</v>
      </c>
      <c r="O21" s="14">
        <v>1.0642617446965243</v>
      </c>
      <c r="P21" s="14">
        <v>0.46656947481584343</v>
      </c>
      <c r="Q21" s="14">
        <v>0.52596957224701246</v>
      </c>
      <c r="R21" s="14">
        <v>0.72217861371919523</v>
      </c>
      <c r="S21" s="14">
        <v>0.94280904158206336</v>
      </c>
      <c r="T21" s="14">
        <v>0.71190078036790727</v>
      </c>
      <c r="U21" s="14">
        <v>0.61537371349143266</v>
      </c>
      <c r="V21" s="14">
        <v>0.87934215774378044</v>
      </c>
      <c r="W21" s="14">
        <v>0.65160224641137021</v>
      </c>
      <c r="X21" s="14">
        <v>0.97768433896972395</v>
      </c>
    </row>
    <row r="22" spans="1:24">
      <c r="A22" s="11" t="s">
        <v>58</v>
      </c>
      <c r="B22" s="14">
        <v>0.93407708461347028</v>
      </c>
      <c r="C22" s="14">
        <v>0.39051248379533271</v>
      </c>
      <c r="D22" s="14">
        <v>0.75663729752107778</v>
      </c>
      <c r="E22" s="14">
        <v>0.68738635424337602</v>
      </c>
      <c r="F22" s="14">
        <v>0.67268120235368556</v>
      </c>
      <c r="G22" s="14">
        <v>0.71414284285428498</v>
      </c>
      <c r="H22" s="14">
        <v>0.71414284285428498</v>
      </c>
      <c r="I22" s="14">
        <v>0.229128784747792</v>
      </c>
      <c r="J22" s="14">
        <v>0.50249378105604448</v>
      </c>
      <c r="K22" s="14">
        <v>0.4</v>
      </c>
      <c r="L22" s="14">
        <v>0.75663729752107778</v>
      </c>
      <c r="M22" s="14">
        <v>0.51234753829797997</v>
      </c>
      <c r="N22" s="14">
        <v>0.54772255750516607</v>
      </c>
      <c r="O22" s="14">
        <v>0.85</v>
      </c>
      <c r="P22" s="14">
        <v>0.6</v>
      </c>
      <c r="Q22" s="14">
        <v>0.59371710435189584</v>
      </c>
      <c r="R22" s="14">
        <v>0.81240384046359604</v>
      </c>
      <c r="S22" s="14">
        <v>0.83066238629180744</v>
      </c>
      <c r="T22" s="14">
        <v>0.8</v>
      </c>
      <c r="U22" s="14">
        <v>0.66332495807107994</v>
      </c>
      <c r="V22" s="14">
        <v>0.86746757864487356</v>
      </c>
      <c r="W22" s="14">
        <v>0.69993499698186223</v>
      </c>
      <c r="X22" s="14">
        <v>1.0006977565678865</v>
      </c>
    </row>
    <row r="23" spans="1:24">
      <c r="A23" s="11" t="s">
        <v>56</v>
      </c>
      <c r="B23" s="14">
        <v>0.655554777357089</v>
      </c>
      <c r="C23" s="14">
        <v>0.44069816885602991</v>
      </c>
      <c r="D23" s="14">
        <v>0.77938309997646571</v>
      </c>
      <c r="E23" s="14">
        <v>0.32141217326661253</v>
      </c>
      <c r="F23" s="14">
        <v>0.44536177141512329</v>
      </c>
      <c r="G23" s="14">
        <v>0.71581889763743733</v>
      </c>
      <c r="H23" s="14">
        <v>0.65239545883669658</v>
      </c>
      <c r="I23" s="14">
        <v>0.24052284646041733</v>
      </c>
      <c r="J23" s="14">
        <v>0.49376274960000982</v>
      </c>
      <c r="K23" s="14">
        <v>0.42640143271122088</v>
      </c>
      <c r="L23" s="14">
        <v>1.0503836371173949</v>
      </c>
      <c r="M23" s="14">
        <v>0.68333165356240488</v>
      </c>
      <c r="N23" s="14">
        <v>0.64282434653322507</v>
      </c>
      <c r="O23" s="14">
        <v>1.1765617368677077</v>
      </c>
      <c r="P23" s="14">
        <v>0.28747978728803447</v>
      </c>
      <c r="Q23" s="14">
        <v>0.43121968093205171</v>
      </c>
      <c r="R23" s="14">
        <v>0.53397000565776043</v>
      </c>
      <c r="S23" s="14">
        <v>0.86243936186410342</v>
      </c>
      <c r="T23" s="14">
        <v>0.57854191187990256</v>
      </c>
      <c r="U23" s="14">
        <v>0.5677270907634907</v>
      </c>
      <c r="V23" s="14">
        <v>0.87433563916687929</v>
      </c>
      <c r="W23" s="14">
        <v>0.598256419774708</v>
      </c>
      <c r="X23" s="14">
        <v>0.79624532122345681</v>
      </c>
    </row>
    <row r="24" spans="1:24">
      <c r="A24" s="8" t="s">
        <v>25</v>
      </c>
      <c r="B24" s="14">
        <v>0.85950818801190931</v>
      </c>
      <c r="C24" s="14">
        <v>0.48328460956338187</v>
      </c>
      <c r="D24" s="14">
        <v>0.93933643662772426</v>
      </c>
      <c r="E24" s="14">
        <v>0.62943925173625581</v>
      </c>
      <c r="F24" s="14">
        <v>0.56879645899452103</v>
      </c>
      <c r="G24" s="14">
        <v>0.78700518589762658</v>
      </c>
      <c r="H24" s="14">
        <v>0.78810358864554486</v>
      </c>
      <c r="I24" s="14">
        <v>0.60156047077579822</v>
      </c>
      <c r="J24" s="14">
        <v>0.54486236794258425</v>
      </c>
      <c r="K24" s="14">
        <v>0.76280731511961786</v>
      </c>
      <c r="L24" s="14">
        <v>1.1247221879201992</v>
      </c>
      <c r="M24" s="14">
        <v>0.82310388165771642</v>
      </c>
      <c r="N24" s="14">
        <v>0.74958321752824753</v>
      </c>
      <c r="O24" s="14">
        <v>0.68693158320170433</v>
      </c>
      <c r="P24" s="14">
        <v>0.63786754110865362</v>
      </c>
      <c r="Q24" s="14">
        <v>0.55901699437494745</v>
      </c>
      <c r="R24" s="14">
        <v>0.90967026993301259</v>
      </c>
      <c r="S24" s="14">
        <v>1.1986972094736852</v>
      </c>
      <c r="T24" s="14">
        <v>1.0401322031357361</v>
      </c>
      <c r="U24" s="14">
        <v>0.78859051477937514</v>
      </c>
      <c r="V24" s="14">
        <v>0.92330926563096938</v>
      </c>
      <c r="W24" s="14">
        <v>0.67382603280917319</v>
      </c>
      <c r="X24" s="14">
        <v>1.048187428761262</v>
      </c>
    </row>
    <row r="25" spans="1:24">
      <c r="A25" s="11" t="s">
        <v>58</v>
      </c>
      <c r="B25" s="14">
        <v>0.98615414616580099</v>
      </c>
      <c r="C25" s="14">
        <v>0.5</v>
      </c>
      <c r="D25" s="14">
        <v>1.0295630140987</v>
      </c>
      <c r="E25" s="14">
        <v>0.70710678118654757</v>
      </c>
      <c r="F25" s="14">
        <v>0.61032778078668515</v>
      </c>
      <c r="G25" s="14">
        <v>0.80777472107017556</v>
      </c>
      <c r="H25" s="14">
        <v>0.81240384046359604</v>
      </c>
      <c r="I25" s="14">
        <v>0.66332495807107994</v>
      </c>
      <c r="J25" s="14">
        <v>0.47169905660283018</v>
      </c>
      <c r="K25" s="14">
        <v>0.56789083458002731</v>
      </c>
      <c r="L25" s="14">
        <v>1.0012492197250393</v>
      </c>
      <c r="M25" s="14">
        <v>0.87891979156234723</v>
      </c>
      <c r="N25" s="14">
        <v>0.78898669190297499</v>
      </c>
      <c r="O25" s="14">
        <v>0.50249378105604448</v>
      </c>
      <c r="P25" s="14">
        <v>0.68007352543677213</v>
      </c>
      <c r="Q25" s="14">
        <v>0.6</v>
      </c>
      <c r="R25" s="14">
        <v>0.78898669190297499</v>
      </c>
      <c r="S25" s="14">
        <v>1.1224972160321824</v>
      </c>
      <c r="T25" s="14">
        <v>1</v>
      </c>
      <c r="U25" s="14">
        <v>0.78898669190297499</v>
      </c>
      <c r="V25" s="14">
        <v>0.7</v>
      </c>
      <c r="W25" s="14">
        <v>0.5587351787743442</v>
      </c>
      <c r="X25" s="14">
        <v>0.99146558185344924</v>
      </c>
    </row>
    <row r="26" spans="1:24">
      <c r="A26" s="11" t="s">
        <v>56</v>
      </c>
      <c r="B26" s="14">
        <v>0.49487165930539351</v>
      </c>
      <c r="C26" s="14">
        <v>0.31943828249996997</v>
      </c>
      <c r="D26" s="14">
        <v>0.6998542122237652</v>
      </c>
      <c r="E26" s="14">
        <v>0.49487165930539351</v>
      </c>
      <c r="F26" s="14">
        <v>0.49487165930539351</v>
      </c>
      <c r="G26" s="14">
        <v>0.7491491772643939</v>
      </c>
      <c r="H26" s="14">
        <v>0.7491491772643939</v>
      </c>
      <c r="I26" s="14">
        <v>0.52201532544552753</v>
      </c>
      <c r="J26" s="14">
        <v>0.6</v>
      </c>
      <c r="K26" s="14">
        <v>0.86023252670426265</v>
      </c>
      <c r="L26" s="14">
        <v>1.2338962679253065</v>
      </c>
      <c r="M26" s="14">
        <v>0.70887234393789122</v>
      </c>
      <c r="N26" s="14">
        <v>0.66332495807107994</v>
      </c>
      <c r="O26" s="14">
        <v>0.83066238629180744</v>
      </c>
      <c r="P26" s="14">
        <v>0.5830951894845301</v>
      </c>
      <c r="Q26" s="14">
        <v>0.50990195135927852</v>
      </c>
      <c r="R26" s="14">
        <v>0.84409715080670666</v>
      </c>
      <c r="S26" s="14">
        <v>1.2093386622447824</v>
      </c>
      <c r="T26" s="14">
        <v>1.0735455276791945</v>
      </c>
      <c r="U26" s="14">
        <v>0.74833147735478833</v>
      </c>
      <c r="V26" s="14">
        <v>1.1000000000000001</v>
      </c>
      <c r="W26" s="14">
        <v>0.80329423790604926</v>
      </c>
      <c r="X26" s="14">
        <v>1.1242376101526015</v>
      </c>
    </row>
    <row r="27" spans="1:24">
      <c r="A27" s="8" t="s">
        <v>52</v>
      </c>
      <c r="B27" s="14">
        <v>0.8907304381441028</v>
      </c>
      <c r="C27" s="14">
        <v>0.4694121858642063</v>
      </c>
      <c r="D27" s="14">
        <v>0.86224136207241298</v>
      </c>
      <c r="E27" s="14">
        <v>0.59999009107949364</v>
      </c>
      <c r="F27" s="14">
        <v>0.60498572619043967</v>
      </c>
      <c r="G27" s="14">
        <v>0.73209909467455669</v>
      </c>
      <c r="H27" s="14">
        <v>0.72069171753540906</v>
      </c>
      <c r="I27" s="14">
        <v>0.57505710546853706</v>
      </c>
      <c r="J27" s="14">
        <v>0.67042967366159112</v>
      </c>
      <c r="K27" s="14">
        <v>0.67063007111746764</v>
      </c>
      <c r="L27" s="14">
        <v>1.0650061539894848</v>
      </c>
      <c r="M27" s="14">
        <v>0.90743295102282284</v>
      </c>
      <c r="N27" s="14">
        <v>0.81432683324719946</v>
      </c>
      <c r="O27" s="14">
        <v>0.86030437792799519</v>
      </c>
      <c r="P27" s="14">
        <v>0.64290726397139597</v>
      </c>
      <c r="Q27" s="14">
        <v>0.58879622937927778</v>
      </c>
      <c r="R27" s="14">
        <v>0.85748831676209969</v>
      </c>
      <c r="S27" s="14">
        <v>1.0486679076537362</v>
      </c>
      <c r="T27" s="14">
        <v>0.91142233599459932</v>
      </c>
      <c r="U27" s="14">
        <v>0.76568082938732762</v>
      </c>
      <c r="V27" s="14">
        <v>0.87647445548054437</v>
      </c>
      <c r="W27" s="14">
        <v>0.72682318219003306</v>
      </c>
      <c r="X27" s="14">
        <v>0.95854675973915027</v>
      </c>
    </row>
    <row r="30" spans="1:24">
      <c r="A30" s="7" t="s">
        <v>51</v>
      </c>
      <c r="B30" t="s">
        <v>159</v>
      </c>
      <c r="C30" t="s">
        <v>160</v>
      </c>
      <c r="D30" t="s">
        <v>161</v>
      </c>
      <c r="E30" t="s">
        <v>53</v>
      </c>
      <c r="F30" t="s">
        <v>72</v>
      </c>
      <c r="G30" t="s">
        <v>71</v>
      </c>
      <c r="H30" t="s">
        <v>73</v>
      </c>
      <c r="I30" t="s">
        <v>74</v>
      </c>
      <c r="J30" t="s">
        <v>75</v>
      </c>
      <c r="K30" t="s">
        <v>76</v>
      </c>
      <c r="L30" t="s">
        <v>77</v>
      </c>
      <c r="M30" t="s">
        <v>78</v>
      </c>
      <c r="N30" t="s">
        <v>61</v>
      </c>
      <c r="O30" t="s">
        <v>60</v>
      </c>
      <c r="P30" t="s">
        <v>79</v>
      </c>
      <c r="Q30" t="s">
        <v>80</v>
      </c>
      <c r="R30" t="s">
        <v>81</v>
      </c>
      <c r="S30" t="s">
        <v>82</v>
      </c>
      <c r="T30" t="s">
        <v>83</v>
      </c>
      <c r="U30" t="s">
        <v>84</v>
      </c>
      <c r="V30" t="s">
        <v>85</v>
      </c>
      <c r="W30" t="s">
        <v>162</v>
      </c>
      <c r="X30" t="s">
        <v>163</v>
      </c>
    </row>
    <row r="31" spans="1:24">
      <c r="A31" s="8" t="s">
        <v>23</v>
      </c>
      <c r="B31" s="14">
        <v>20</v>
      </c>
      <c r="C31" s="14">
        <v>20</v>
      </c>
      <c r="D31" s="14">
        <v>20</v>
      </c>
      <c r="E31" s="14">
        <v>0.2</v>
      </c>
      <c r="F31" s="14">
        <v>0.2</v>
      </c>
      <c r="G31" s="14">
        <v>0.27500000000000002</v>
      </c>
      <c r="H31" s="14">
        <v>0.25</v>
      </c>
      <c r="I31" s="14">
        <v>0.75</v>
      </c>
      <c r="J31" s="14">
        <v>1.1499999999999999</v>
      </c>
      <c r="K31" s="14">
        <v>0.125</v>
      </c>
      <c r="L31" s="14">
        <v>-7.4999999999999997E-2</v>
      </c>
      <c r="M31" s="14">
        <v>0.7</v>
      </c>
      <c r="N31" s="14">
        <v>0.52500000000000002</v>
      </c>
      <c r="O31" s="14">
        <v>-0.27500000000000002</v>
      </c>
      <c r="P31" s="14">
        <v>0.97499999999999998</v>
      </c>
      <c r="Q31" s="14">
        <v>1.375</v>
      </c>
      <c r="R31" s="14">
        <v>0.15</v>
      </c>
      <c r="S31" s="14">
        <v>-0.125</v>
      </c>
      <c r="T31" s="14">
        <v>0.55000000000000004</v>
      </c>
      <c r="U31" s="14">
        <v>0.4</v>
      </c>
      <c r="V31" s="14">
        <v>-0.17499999999999999</v>
      </c>
      <c r="W31" s="14">
        <v>20</v>
      </c>
      <c r="X31" s="14">
        <v>20</v>
      </c>
    </row>
    <row r="32" spans="1:24">
      <c r="A32" s="11" t="s">
        <v>58</v>
      </c>
      <c r="B32" s="14">
        <v>10</v>
      </c>
      <c r="C32" s="14">
        <v>10</v>
      </c>
      <c r="D32" s="14">
        <v>10</v>
      </c>
      <c r="E32" s="14">
        <v>0.25</v>
      </c>
      <c r="F32" s="14">
        <v>0.25</v>
      </c>
      <c r="G32" s="14">
        <v>0.4</v>
      </c>
      <c r="H32" s="14">
        <v>0.4</v>
      </c>
      <c r="I32" s="14">
        <v>0.7</v>
      </c>
      <c r="J32" s="14">
        <v>0.95</v>
      </c>
      <c r="K32" s="14">
        <v>0.4</v>
      </c>
      <c r="L32" s="14">
        <v>0.25</v>
      </c>
      <c r="M32" s="14">
        <v>0.45</v>
      </c>
      <c r="N32" s="14">
        <v>0.3</v>
      </c>
      <c r="O32" s="14">
        <v>0.05</v>
      </c>
      <c r="P32" s="14">
        <v>1</v>
      </c>
      <c r="Q32" s="14">
        <v>1.1000000000000001</v>
      </c>
      <c r="R32" s="14">
        <v>0.45</v>
      </c>
      <c r="S32" s="14">
        <v>0.45</v>
      </c>
      <c r="T32" s="14">
        <v>0.1</v>
      </c>
      <c r="U32" s="14">
        <v>-0.1</v>
      </c>
      <c r="V32" s="14">
        <v>0.2</v>
      </c>
      <c r="W32" s="14">
        <v>10</v>
      </c>
      <c r="X32" s="14">
        <v>10</v>
      </c>
    </row>
    <row r="33" spans="1:24">
      <c r="A33" s="11" t="s">
        <v>56</v>
      </c>
      <c r="B33" s="14">
        <v>10</v>
      </c>
      <c r="C33" s="14">
        <v>10</v>
      </c>
      <c r="D33" s="14">
        <v>10</v>
      </c>
      <c r="E33" s="14">
        <v>0.15</v>
      </c>
      <c r="F33" s="14">
        <v>0.15</v>
      </c>
      <c r="G33" s="14">
        <v>0.15</v>
      </c>
      <c r="H33" s="14">
        <v>0.1</v>
      </c>
      <c r="I33" s="14">
        <v>0.8</v>
      </c>
      <c r="J33" s="14">
        <v>1.35</v>
      </c>
      <c r="K33" s="14">
        <v>-0.15</v>
      </c>
      <c r="L33" s="14">
        <v>-0.4</v>
      </c>
      <c r="M33" s="14">
        <v>0.95</v>
      </c>
      <c r="N33" s="14">
        <v>0.75</v>
      </c>
      <c r="O33" s="14">
        <v>-0.6</v>
      </c>
      <c r="P33" s="14">
        <v>0.95</v>
      </c>
      <c r="Q33" s="14">
        <v>1.65</v>
      </c>
      <c r="R33" s="14">
        <v>-0.15</v>
      </c>
      <c r="S33" s="14">
        <v>-0.7</v>
      </c>
      <c r="T33" s="14">
        <v>1</v>
      </c>
      <c r="U33" s="14">
        <v>0.9</v>
      </c>
      <c r="V33" s="14">
        <v>-0.55000000000000004</v>
      </c>
      <c r="W33" s="14">
        <v>10</v>
      </c>
      <c r="X33" s="14">
        <v>10</v>
      </c>
    </row>
    <row r="34" spans="1:24">
      <c r="A34" s="8" t="s">
        <v>24</v>
      </c>
      <c r="B34" s="14">
        <v>21</v>
      </c>
      <c r="C34" s="14">
        <v>21</v>
      </c>
      <c r="D34" s="14">
        <v>21</v>
      </c>
      <c r="E34" s="14">
        <v>7.1428571428571425E-2</v>
      </c>
      <c r="F34" s="14">
        <v>7.1428571428571425E-2</v>
      </c>
      <c r="G34" s="14">
        <v>0.26190476190476192</v>
      </c>
      <c r="H34" s="14">
        <v>0.23809523809523808</v>
      </c>
      <c r="I34" s="14">
        <v>0.23809523809523808</v>
      </c>
      <c r="J34" s="14">
        <v>1.6904761904761905</v>
      </c>
      <c r="K34" s="14">
        <v>0.14285714285714285</v>
      </c>
      <c r="L34" s="14">
        <v>-0.40476190476190477</v>
      </c>
      <c r="M34" s="14">
        <v>1.7857142857142858</v>
      </c>
      <c r="N34" s="14">
        <v>1.5714285714285714</v>
      </c>
      <c r="O34" s="14">
        <v>-0.7142857142857143</v>
      </c>
      <c r="P34" s="14">
        <v>0.6428571428571429</v>
      </c>
      <c r="Q34" s="14">
        <v>1.2619047619047619</v>
      </c>
      <c r="R34" s="14">
        <v>4.7619047619047616E-2</v>
      </c>
      <c r="S34" s="14">
        <v>-0.33333333333333331</v>
      </c>
      <c r="T34" s="14">
        <v>1.0714285714285714</v>
      </c>
      <c r="U34" s="14">
        <v>0.88095238095238093</v>
      </c>
      <c r="V34" s="14">
        <v>-0.47619047619047616</v>
      </c>
      <c r="W34" s="14">
        <v>21</v>
      </c>
      <c r="X34" s="14">
        <v>21</v>
      </c>
    </row>
    <row r="35" spans="1:24">
      <c r="A35" s="11" t="s">
        <v>58</v>
      </c>
      <c r="B35" s="14">
        <v>10</v>
      </c>
      <c r="C35" s="14">
        <v>10</v>
      </c>
      <c r="D35" s="14">
        <v>10</v>
      </c>
      <c r="E35" s="14">
        <v>-0.05</v>
      </c>
      <c r="F35" s="14">
        <v>-0.15</v>
      </c>
      <c r="G35" s="14">
        <v>0.2</v>
      </c>
      <c r="H35" s="14">
        <v>0.2</v>
      </c>
      <c r="I35" s="14">
        <v>0.15</v>
      </c>
      <c r="J35" s="14">
        <v>1.65</v>
      </c>
      <c r="K35" s="14">
        <v>0.3</v>
      </c>
      <c r="L35" s="14">
        <v>0.05</v>
      </c>
      <c r="M35" s="14">
        <v>1.75</v>
      </c>
      <c r="N35" s="14">
        <v>1.5</v>
      </c>
      <c r="O35" s="14">
        <v>-0.45</v>
      </c>
      <c r="P35" s="14">
        <v>0.7</v>
      </c>
      <c r="Q35" s="14">
        <v>1.1499999999999999</v>
      </c>
      <c r="R35" s="14">
        <v>0.3</v>
      </c>
      <c r="S35" s="14">
        <v>0.1</v>
      </c>
      <c r="T35" s="14">
        <v>0.9</v>
      </c>
      <c r="U35" s="14">
        <v>0.9</v>
      </c>
      <c r="V35" s="14">
        <v>-0.35</v>
      </c>
      <c r="W35" s="14">
        <v>10</v>
      </c>
      <c r="X35" s="14">
        <v>10</v>
      </c>
    </row>
    <row r="36" spans="1:24">
      <c r="A36" s="11" t="s">
        <v>56</v>
      </c>
      <c r="B36" s="14">
        <v>11</v>
      </c>
      <c r="C36" s="14">
        <v>11</v>
      </c>
      <c r="D36" s="14">
        <v>11</v>
      </c>
      <c r="E36" s="14">
        <v>0.18181818181818182</v>
      </c>
      <c r="F36" s="14">
        <v>0.27272727272727271</v>
      </c>
      <c r="G36" s="14">
        <v>0.31818181818181818</v>
      </c>
      <c r="H36" s="14">
        <v>0.27272727272727271</v>
      </c>
      <c r="I36" s="14">
        <v>0.31818181818181818</v>
      </c>
      <c r="J36" s="14">
        <v>1.7272727272727273</v>
      </c>
      <c r="K36" s="14">
        <v>0</v>
      </c>
      <c r="L36" s="14">
        <v>-0.81818181818181823</v>
      </c>
      <c r="M36" s="14">
        <v>1.8181818181818181</v>
      </c>
      <c r="N36" s="14">
        <v>1.6363636363636365</v>
      </c>
      <c r="O36" s="14">
        <v>-0.95454545454545459</v>
      </c>
      <c r="P36" s="14">
        <v>0.59090909090909094</v>
      </c>
      <c r="Q36" s="14">
        <v>1.3636363636363635</v>
      </c>
      <c r="R36" s="14">
        <v>-0.18181818181818182</v>
      </c>
      <c r="S36" s="14">
        <v>-0.72727272727272729</v>
      </c>
      <c r="T36" s="14">
        <v>1.2272727272727273</v>
      </c>
      <c r="U36" s="14">
        <v>0.86363636363636365</v>
      </c>
      <c r="V36" s="14">
        <v>-0.59090909090909094</v>
      </c>
      <c r="W36" s="14">
        <v>11</v>
      </c>
      <c r="X36" s="14">
        <v>11</v>
      </c>
    </row>
    <row r="37" spans="1:24">
      <c r="A37" s="8" t="s">
        <v>25</v>
      </c>
      <c r="B37" s="14">
        <v>17</v>
      </c>
      <c r="C37" s="14">
        <v>17</v>
      </c>
      <c r="D37" s="14">
        <v>17</v>
      </c>
      <c r="E37" s="14">
        <v>2.9411764705882353E-2</v>
      </c>
      <c r="F37" s="14">
        <v>0</v>
      </c>
      <c r="G37" s="14">
        <v>0.29411764705882354</v>
      </c>
      <c r="H37" s="14">
        <v>0.26470588235294118</v>
      </c>
      <c r="I37" s="14">
        <v>0.97499999999999998</v>
      </c>
      <c r="J37" s="14">
        <v>1.875</v>
      </c>
      <c r="K37" s="14">
        <v>-0.17499999999999999</v>
      </c>
      <c r="L37" s="14">
        <v>-0.4</v>
      </c>
      <c r="M37" s="14">
        <v>1.35</v>
      </c>
      <c r="N37" s="14">
        <v>1.2749999999999999</v>
      </c>
      <c r="O37" s="14">
        <v>-0.375</v>
      </c>
      <c r="P37" s="14">
        <v>1.325</v>
      </c>
      <c r="Q37" s="14">
        <v>1.75</v>
      </c>
      <c r="R37" s="14">
        <v>-0.35</v>
      </c>
      <c r="S37" s="14">
        <v>-0.47499999999999998</v>
      </c>
      <c r="T37" s="14">
        <v>0.92500000000000004</v>
      </c>
      <c r="U37" s="14">
        <v>0.875</v>
      </c>
      <c r="V37" s="14">
        <v>-0.35</v>
      </c>
      <c r="W37" s="14">
        <v>17</v>
      </c>
      <c r="X37" s="14">
        <v>17</v>
      </c>
    </row>
    <row r="38" spans="1:24">
      <c r="A38" s="11" t="s">
        <v>58</v>
      </c>
      <c r="B38" s="14">
        <v>10</v>
      </c>
      <c r="C38" s="14">
        <v>10</v>
      </c>
      <c r="D38" s="14">
        <v>10</v>
      </c>
      <c r="E38" s="14">
        <v>0</v>
      </c>
      <c r="F38" s="14">
        <v>-0.05</v>
      </c>
      <c r="G38" s="14">
        <v>0.35</v>
      </c>
      <c r="H38" s="14">
        <v>0.3</v>
      </c>
      <c r="I38" s="14">
        <v>0.9</v>
      </c>
      <c r="J38" s="14">
        <v>1.95</v>
      </c>
      <c r="K38" s="14">
        <v>0.05</v>
      </c>
      <c r="L38" s="14">
        <v>-0.35</v>
      </c>
      <c r="M38" s="14">
        <v>1.55</v>
      </c>
      <c r="N38" s="14">
        <v>1.45</v>
      </c>
      <c r="O38" s="14">
        <v>-0.35</v>
      </c>
      <c r="P38" s="14">
        <v>1.25</v>
      </c>
      <c r="Q38" s="14">
        <v>1.7</v>
      </c>
      <c r="R38" s="14">
        <v>0.05</v>
      </c>
      <c r="S38" s="14">
        <v>-0.2</v>
      </c>
      <c r="T38" s="14">
        <v>1</v>
      </c>
      <c r="U38" s="14">
        <v>1.05</v>
      </c>
      <c r="V38" s="14">
        <v>-0.4</v>
      </c>
      <c r="W38" s="14">
        <v>10</v>
      </c>
      <c r="X38" s="14">
        <v>10</v>
      </c>
    </row>
    <row r="39" spans="1:24">
      <c r="A39" s="11" t="s">
        <v>56</v>
      </c>
      <c r="B39" s="14">
        <v>7</v>
      </c>
      <c r="C39" s="14">
        <v>7</v>
      </c>
      <c r="D39" s="14">
        <v>7</v>
      </c>
      <c r="E39" s="14">
        <v>7.1428571428571425E-2</v>
      </c>
      <c r="F39" s="14">
        <v>7.1428571428571425E-2</v>
      </c>
      <c r="G39" s="14">
        <v>0.21428571428571427</v>
      </c>
      <c r="H39" s="14">
        <v>0.21428571428571427</v>
      </c>
      <c r="I39" s="14">
        <v>1.05</v>
      </c>
      <c r="J39" s="14">
        <v>1.8</v>
      </c>
      <c r="K39" s="14">
        <v>-0.4</v>
      </c>
      <c r="L39" s="14">
        <v>-0.45</v>
      </c>
      <c r="M39" s="14">
        <v>1.1499999999999999</v>
      </c>
      <c r="N39" s="14">
        <v>1.1000000000000001</v>
      </c>
      <c r="O39" s="14">
        <v>-0.4</v>
      </c>
      <c r="P39" s="14">
        <v>1.4</v>
      </c>
      <c r="Q39" s="14">
        <v>1.8</v>
      </c>
      <c r="R39" s="14">
        <v>-0.75</v>
      </c>
      <c r="S39" s="14">
        <v>-0.75</v>
      </c>
      <c r="T39" s="14">
        <v>0.85</v>
      </c>
      <c r="U39" s="14">
        <v>0.7</v>
      </c>
      <c r="V39" s="14">
        <v>-0.3</v>
      </c>
      <c r="W39" s="14">
        <v>7</v>
      </c>
      <c r="X39" s="14">
        <v>7</v>
      </c>
    </row>
    <row r="40" spans="1:24">
      <c r="A40" s="8" t="s">
        <v>52</v>
      </c>
      <c r="B40" s="14">
        <v>58</v>
      </c>
      <c r="C40" s="14">
        <v>58</v>
      </c>
      <c r="D40" s="14">
        <v>58</v>
      </c>
      <c r="E40" s="14">
        <v>0.10344827586206896</v>
      </c>
      <c r="F40" s="14">
        <v>9.4827586206896547E-2</v>
      </c>
      <c r="G40" s="14">
        <v>0.27586206896551724</v>
      </c>
      <c r="H40" s="14">
        <v>0.25</v>
      </c>
      <c r="I40" s="14">
        <v>0.64754098360655743</v>
      </c>
      <c r="J40" s="14">
        <v>1.5737704918032787</v>
      </c>
      <c r="K40" s="14">
        <v>3.2786885245901641E-2</v>
      </c>
      <c r="L40" s="14">
        <v>-0.29508196721311475</v>
      </c>
      <c r="M40" s="14">
        <v>1.2868852459016393</v>
      </c>
      <c r="N40" s="14">
        <v>1.1311475409836065</v>
      </c>
      <c r="O40" s="14">
        <v>-0.45901639344262296</v>
      </c>
      <c r="P40" s="14">
        <v>0.97540983606557374</v>
      </c>
      <c r="Q40" s="14">
        <v>1.459016393442623</v>
      </c>
      <c r="R40" s="14">
        <v>-4.9180327868852458E-2</v>
      </c>
      <c r="S40" s="14">
        <v>-0.31147540983606559</v>
      </c>
      <c r="T40" s="14">
        <v>0.85245901639344257</v>
      </c>
      <c r="U40" s="14">
        <v>0.72131147540983609</v>
      </c>
      <c r="V40" s="14">
        <v>-0.33606557377049179</v>
      </c>
      <c r="W40" s="14">
        <v>58</v>
      </c>
      <c r="X40" s="14">
        <v>58</v>
      </c>
    </row>
  </sheetData>
  <phoneticPr fontId="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28D11-EE66-4BD0-9DA7-98B2F6C4C3B5}">
  <dimension ref="A1"/>
  <sheetViews>
    <sheetView workbookViewId="0">
      <selection activeCell="W43" sqref="W43"/>
    </sheetView>
  </sheetViews>
  <sheetFormatPr defaultRowHeight="12.45"/>
  <sheetData/>
  <phoneticPr fontId="8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4FFC4-2B4A-4923-B66C-2C1123B96153}">
  <dimension ref="A1:AI21"/>
  <sheetViews>
    <sheetView workbookViewId="0">
      <selection activeCell="H49" sqref="H49"/>
    </sheetView>
  </sheetViews>
  <sheetFormatPr defaultRowHeight="12.45"/>
  <cols>
    <col min="1" max="1" width="18.84375" customWidth="1"/>
    <col min="3" max="3" width="12" customWidth="1"/>
    <col min="5" max="5" width="14.3046875" customWidth="1"/>
    <col min="6" max="8" width="31.23046875" customWidth="1"/>
    <col min="9" max="11" width="69.23046875" customWidth="1"/>
    <col min="12" max="13" width="59.3828125" customWidth="1"/>
    <col min="14" max="15" width="61.69140625" customWidth="1"/>
    <col min="16" max="17" width="21.15234375" customWidth="1"/>
    <col min="18" max="31" width="69.23046875" customWidth="1"/>
    <col min="32" max="33" width="22.07421875" customWidth="1"/>
    <col min="34" max="35" width="25.69140625" customWidth="1"/>
  </cols>
  <sheetData>
    <row r="1" spans="1:35">
      <c r="A1" t="s">
        <v>0</v>
      </c>
      <c r="B1" t="s">
        <v>1</v>
      </c>
      <c r="C1" t="s">
        <v>2</v>
      </c>
      <c r="D1" t="s">
        <v>323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324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20</v>
      </c>
      <c r="Q1" t="s">
        <v>21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325</v>
      </c>
      <c r="X1" t="s">
        <v>18</v>
      </c>
      <c r="Y1" t="s">
        <v>326</v>
      </c>
      <c r="Z1" t="s">
        <v>327</v>
      </c>
      <c r="AA1" t="s">
        <v>328</v>
      </c>
      <c r="AB1" t="s">
        <v>329</v>
      </c>
      <c r="AC1" t="s">
        <v>330</v>
      </c>
      <c r="AD1" t="s">
        <v>331</v>
      </c>
      <c r="AE1" t="s">
        <v>19</v>
      </c>
      <c r="AF1" t="s">
        <v>332</v>
      </c>
      <c r="AG1" t="s">
        <v>333</v>
      </c>
      <c r="AH1" t="s">
        <v>334</v>
      </c>
      <c r="AI1" t="s">
        <v>335</v>
      </c>
    </row>
    <row r="2" spans="1:35">
      <c r="A2" s="146">
        <v>44266.472916666666</v>
      </c>
      <c r="B2" t="s">
        <v>26</v>
      </c>
      <c r="C2" t="s">
        <v>45</v>
      </c>
      <c r="D2" t="s">
        <v>58</v>
      </c>
      <c r="E2" t="s">
        <v>23</v>
      </c>
      <c r="F2">
        <v>34.1</v>
      </c>
      <c r="G2">
        <v>35.299999999999997</v>
      </c>
      <c r="H2">
        <v>36</v>
      </c>
      <c r="I2">
        <v>1</v>
      </c>
      <c r="J2">
        <v>0.5</v>
      </c>
      <c r="K2">
        <v>0</v>
      </c>
      <c r="L2">
        <v>0.5</v>
      </c>
      <c r="M2">
        <v>0.5</v>
      </c>
      <c r="N2">
        <v>0</v>
      </c>
      <c r="O2">
        <v>0</v>
      </c>
      <c r="P2">
        <v>33.9</v>
      </c>
      <c r="Q2">
        <v>34</v>
      </c>
      <c r="R2">
        <v>0</v>
      </c>
      <c r="S2">
        <v>2</v>
      </c>
      <c r="T2">
        <v>1</v>
      </c>
      <c r="U2">
        <v>-1.5</v>
      </c>
      <c r="V2">
        <v>2</v>
      </c>
      <c r="W2">
        <v>0.5</v>
      </c>
      <c r="X2">
        <v>-2</v>
      </c>
      <c r="Y2">
        <v>0</v>
      </c>
      <c r="Z2">
        <v>1.5</v>
      </c>
      <c r="AA2">
        <v>1</v>
      </c>
      <c r="AB2">
        <v>-1</v>
      </c>
      <c r="AC2">
        <v>1.5</v>
      </c>
      <c r="AD2">
        <v>1</v>
      </c>
      <c r="AE2">
        <v>-1.5</v>
      </c>
      <c r="AF2">
        <v>36.200000000000003</v>
      </c>
      <c r="AG2">
        <v>36.4</v>
      </c>
      <c r="AH2">
        <v>2.3000000000000043</v>
      </c>
      <c r="AI2">
        <v>2.3999999999999986</v>
      </c>
    </row>
    <row r="3" spans="1:35">
      <c r="A3" s="146">
        <v>44268.575960648152</v>
      </c>
      <c r="B3" t="s">
        <v>28</v>
      </c>
      <c r="C3" t="s">
        <v>45</v>
      </c>
      <c r="D3" t="s">
        <v>58</v>
      </c>
      <c r="E3" t="s">
        <v>23</v>
      </c>
      <c r="F3">
        <v>46.2</v>
      </c>
      <c r="G3">
        <v>48.8</v>
      </c>
      <c r="H3">
        <v>47.6</v>
      </c>
      <c r="I3">
        <v>-1</v>
      </c>
      <c r="J3">
        <v>0</v>
      </c>
      <c r="K3">
        <v>1.5</v>
      </c>
      <c r="L3">
        <v>0</v>
      </c>
      <c r="M3">
        <v>0</v>
      </c>
      <c r="N3">
        <v>1</v>
      </c>
      <c r="O3">
        <v>1</v>
      </c>
      <c r="P3">
        <v>33.28</v>
      </c>
      <c r="Q3">
        <v>33.18</v>
      </c>
      <c r="R3">
        <v>0.5</v>
      </c>
      <c r="S3">
        <v>1</v>
      </c>
      <c r="T3">
        <v>0</v>
      </c>
      <c r="U3">
        <v>0</v>
      </c>
      <c r="V3">
        <v>1</v>
      </c>
      <c r="W3">
        <v>0.5</v>
      </c>
      <c r="X3">
        <v>0</v>
      </c>
      <c r="Y3">
        <v>0.5</v>
      </c>
      <c r="Z3">
        <v>1.5</v>
      </c>
      <c r="AA3">
        <v>0.5</v>
      </c>
      <c r="AB3">
        <v>0.5</v>
      </c>
      <c r="AC3">
        <v>1.5</v>
      </c>
      <c r="AD3">
        <v>0.5</v>
      </c>
      <c r="AE3">
        <v>0</v>
      </c>
      <c r="AF3">
        <v>36.29</v>
      </c>
      <c r="AG3">
        <v>36.020000000000003</v>
      </c>
      <c r="AH3">
        <v>3.009999999999998</v>
      </c>
      <c r="AI3">
        <v>2.8400000000000034</v>
      </c>
    </row>
    <row r="4" spans="1:35">
      <c r="A4" s="146">
        <v>44268.56925925926</v>
      </c>
      <c r="B4" t="s">
        <v>34</v>
      </c>
      <c r="C4" t="s">
        <v>45</v>
      </c>
      <c r="D4" t="s">
        <v>58</v>
      </c>
      <c r="E4" t="s">
        <v>23</v>
      </c>
      <c r="F4">
        <v>27.3</v>
      </c>
      <c r="G4">
        <v>30.7</v>
      </c>
      <c r="H4">
        <v>30.3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32.71</v>
      </c>
      <c r="Q4">
        <v>32.97</v>
      </c>
      <c r="R4">
        <v>1</v>
      </c>
      <c r="S4">
        <v>1</v>
      </c>
      <c r="T4">
        <v>0</v>
      </c>
      <c r="U4">
        <v>0</v>
      </c>
      <c r="V4">
        <v>-1</v>
      </c>
      <c r="W4">
        <v>-0.5</v>
      </c>
      <c r="X4">
        <v>0</v>
      </c>
      <c r="Y4">
        <v>1</v>
      </c>
      <c r="Z4">
        <v>0.5</v>
      </c>
      <c r="AA4">
        <v>-1</v>
      </c>
      <c r="AB4">
        <v>-0.5</v>
      </c>
      <c r="AC4">
        <v>-1</v>
      </c>
      <c r="AD4">
        <v>-1</v>
      </c>
      <c r="AE4">
        <v>1</v>
      </c>
      <c r="AF4">
        <v>36.11</v>
      </c>
      <c r="AG4">
        <v>36.03</v>
      </c>
      <c r="AH4">
        <v>3.3999999999999986</v>
      </c>
      <c r="AI4">
        <v>3.0600000000000023</v>
      </c>
    </row>
    <row r="5" spans="1:35">
      <c r="A5" s="146">
        <v>44266.571493055555</v>
      </c>
      <c r="B5" t="s">
        <v>39</v>
      </c>
      <c r="C5" t="s">
        <v>45</v>
      </c>
      <c r="D5" t="s">
        <v>58</v>
      </c>
      <c r="E5" t="s">
        <v>23</v>
      </c>
      <c r="F5">
        <v>35.799999999999997</v>
      </c>
      <c r="G5">
        <v>39</v>
      </c>
      <c r="H5">
        <v>38.4</v>
      </c>
      <c r="I5">
        <v>0</v>
      </c>
      <c r="J5">
        <v>0</v>
      </c>
      <c r="K5">
        <v>0</v>
      </c>
      <c r="L5">
        <v>0.5</v>
      </c>
      <c r="M5">
        <v>0.5</v>
      </c>
      <c r="N5">
        <v>0</v>
      </c>
      <c r="O5">
        <v>0</v>
      </c>
      <c r="P5">
        <v>33.549999999999997</v>
      </c>
      <c r="Q5">
        <v>33.619999999999997</v>
      </c>
      <c r="R5">
        <v>1</v>
      </c>
      <c r="S5">
        <v>1</v>
      </c>
      <c r="T5">
        <v>0.5</v>
      </c>
      <c r="U5">
        <v>0.5</v>
      </c>
      <c r="V5">
        <v>-0.5</v>
      </c>
      <c r="W5">
        <v>0</v>
      </c>
      <c r="X5">
        <v>0.5</v>
      </c>
      <c r="Y5">
        <v>1</v>
      </c>
      <c r="Z5">
        <v>0.5</v>
      </c>
      <c r="AA5">
        <v>0</v>
      </c>
      <c r="AB5">
        <v>1</v>
      </c>
      <c r="AC5">
        <v>-0.5</v>
      </c>
      <c r="AD5">
        <v>-1</v>
      </c>
      <c r="AE5">
        <v>1</v>
      </c>
      <c r="AF5">
        <v>37.06</v>
      </c>
      <c r="AG5">
        <v>37.090000000000003</v>
      </c>
      <c r="AH5">
        <v>3.5100000000000051</v>
      </c>
      <c r="AI5">
        <v>3.470000000000006</v>
      </c>
    </row>
    <row r="6" spans="1:35">
      <c r="A6" s="146">
        <v>44268.453055555554</v>
      </c>
      <c r="B6" t="s">
        <v>27</v>
      </c>
      <c r="C6" t="s">
        <v>45</v>
      </c>
      <c r="D6" t="s">
        <v>58</v>
      </c>
      <c r="E6" t="s">
        <v>23</v>
      </c>
      <c r="F6">
        <v>31.7</v>
      </c>
      <c r="G6">
        <v>32.4</v>
      </c>
      <c r="H6">
        <v>32.5</v>
      </c>
      <c r="I6">
        <v>-1</v>
      </c>
      <c r="J6">
        <v>-0.5</v>
      </c>
      <c r="K6">
        <v>2</v>
      </c>
      <c r="L6">
        <v>-0.5</v>
      </c>
      <c r="M6">
        <v>-0.5</v>
      </c>
      <c r="N6">
        <v>1</v>
      </c>
      <c r="O6">
        <v>1</v>
      </c>
      <c r="P6">
        <v>29.51</v>
      </c>
      <c r="Q6">
        <v>28.02</v>
      </c>
      <c r="R6">
        <v>0</v>
      </c>
      <c r="S6">
        <v>0.5</v>
      </c>
      <c r="T6">
        <v>0</v>
      </c>
      <c r="U6">
        <v>1</v>
      </c>
      <c r="V6">
        <v>1.5</v>
      </c>
      <c r="W6">
        <v>1</v>
      </c>
      <c r="X6">
        <v>0.5</v>
      </c>
      <c r="Y6">
        <v>0.5</v>
      </c>
      <c r="Z6">
        <v>1</v>
      </c>
      <c r="AA6">
        <v>1</v>
      </c>
      <c r="AB6">
        <v>1</v>
      </c>
      <c r="AC6">
        <v>1</v>
      </c>
      <c r="AD6">
        <v>0.5</v>
      </c>
      <c r="AE6">
        <v>1</v>
      </c>
      <c r="AF6">
        <v>31.78</v>
      </c>
      <c r="AG6">
        <v>31.69</v>
      </c>
      <c r="AH6">
        <v>2.2699999999999996</v>
      </c>
      <c r="AI6">
        <v>3.6700000000000017</v>
      </c>
    </row>
    <row r="7" spans="1:35">
      <c r="A7" s="146">
        <v>44267.679224537038</v>
      </c>
      <c r="B7" t="s">
        <v>32</v>
      </c>
      <c r="C7" t="s">
        <v>45</v>
      </c>
      <c r="D7" t="s">
        <v>58</v>
      </c>
      <c r="E7" t="s">
        <v>23</v>
      </c>
      <c r="F7">
        <v>38.5</v>
      </c>
      <c r="G7">
        <v>34.6</v>
      </c>
      <c r="H7">
        <v>34.4</v>
      </c>
      <c r="I7">
        <v>1</v>
      </c>
      <c r="J7">
        <v>0.5</v>
      </c>
      <c r="K7">
        <v>-0.5</v>
      </c>
      <c r="L7">
        <v>-0.5</v>
      </c>
      <c r="M7">
        <v>-0.5</v>
      </c>
      <c r="N7">
        <v>-0.5</v>
      </c>
      <c r="O7">
        <v>-0.5</v>
      </c>
      <c r="P7">
        <v>31.84</v>
      </c>
      <c r="Q7">
        <v>31.75</v>
      </c>
      <c r="R7">
        <v>0</v>
      </c>
      <c r="S7">
        <v>0.5</v>
      </c>
      <c r="T7">
        <v>0</v>
      </c>
      <c r="U7">
        <v>-0.5</v>
      </c>
      <c r="V7">
        <v>0.5</v>
      </c>
      <c r="W7">
        <v>0.5</v>
      </c>
      <c r="X7">
        <v>0.5</v>
      </c>
      <c r="Y7">
        <v>0</v>
      </c>
      <c r="Z7">
        <v>0.5</v>
      </c>
      <c r="AA7">
        <v>0</v>
      </c>
      <c r="AB7">
        <v>0</v>
      </c>
      <c r="AC7">
        <v>0.5</v>
      </c>
      <c r="AD7">
        <v>0.5</v>
      </c>
      <c r="AE7">
        <v>0</v>
      </c>
      <c r="AF7">
        <v>33.64</v>
      </c>
      <c r="AG7">
        <v>32.090000000000003</v>
      </c>
      <c r="AH7">
        <v>1.8000000000000007</v>
      </c>
      <c r="AI7">
        <v>0.34000000000000341</v>
      </c>
    </row>
    <row r="8" spans="1:35">
      <c r="A8" s="146">
        <v>44266.678043981483</v>
      </c>
      <c r="B8" t="s">
        <v>42</v>
      </c>
      <c r="C8" t="s">
        <v>45</v>
      </c>
      <c r="D8" t="s">
        <v>58</v>
      </c>
      <c r="E8" t="s">
        <v>23</v>
      </c>
      <c r="F8">
        <v>34.799999999999997</v>
      </c>
      <c r="G8">
        <v>36.299999999999997</v>
      </c>
      <c r="H8">
        <v>33.299999999999997</v>
      </c>
      <c r="I8">
        <v>-0.5</v>
      </c>
      <c r="J8">
        <v>-0.5</v>
      </c>
      <c r="K8">
        <v>0.5</v>
      </c>
      <c r="L8">
        <v>0</v>
      </c>
      <c r="M8">
        <v>0</v>
      </c>
      <c r="N8">
        <v>0.5</v>
      </c>
      <c r="O8">
        <v>0.5</v>
      </c>
      <c r="P8">
        <v>32.32</v>
      </c>
      <c r="Q8">
        <v>32.75</v>
      </c>
      <c r="R8">
        <v>1</v>
      </c>
      <c r="S8">
        <v>0.5</v>
      </c>
      <c r="T8">
        <v>0</v>
      </c>
      <c r="U8">
        <v>0</v>
      </c>
      <c r="V8">
        <v>1</v>
      </c>
      <c r="W8">
        <v>0.5</v>
      </c>
      <c r="X8">
        <v>0</v>
      </c>
      <c r="Y8">
        <v>1.5</v>
      </c>
      <c r="Z8">
        <v>1</v>
      </c>
      <c r="AA8">
        <v>-0.5</v>
      </c>
      <c r="AB8">
        <v>0</v>
      </c>
      <c r="AC8">
        <v>0.5</v>
      </c>
      <c r="AD8">
        <v>0.5</v>
      </c>
      <c r="AE8">
        <v>-0.5</v>
      </c>
      <c r="AF8">
        <v>35.11</v>
      </c>
      <c r="AG8">
        <v>35.83</v>
      </c>
      <c r="AH8">
        <v>2.7899999999999991</v>
      </c>
      <c r="AI8">
        <v>3.0799999999999983</v>
      </c>
    </row>
    <row r="9" spans="1:35">
      <c r="A9" s="146">
        <v>44266.685601851852</v>
      </c>
      <c r="B9" t="s">
        <v>29</v>
      </c>
      <c r="C9" t="s">
        <v>45</v>
      </c>
      <c r="D9" t="s">
        <v>58</v>
      </c>
      <c r="E9" t="s">
        <v>23</v>
      </c>
      <c r="F9">
        <v>31.2</v>
      </c>
      <c r="G9">
        <v>31.4</v>
      </c>
      <c r="H9">
        <v>32.700000000000003</v>
      </c>
      <c r="I9">
        <v>-0.5</v>
      </c>
      <c r="J9">
        <v>0</v>
      </c>
      <c r="K9">
        <v>2</v>
      </c>
      <c r="L9">
        <v>0</v>
      </c>
      <c r="M9">
        <v>0</v>
      </c>
      <c r="N9">
        <v>0</v>
      </c>
      <c r="O9">
        <v>0</v>
      </c>
      <c r="P9">
        <v>34.090000000000003</v>
      </c>
      <c r="Q9">
        <v>33.4</v>
      </c>
      <c r="R9">
        <v>0.5</v>
      </c>
      <c r="S9">
        <v>0</v>
      </c>
      <c r="T9">
        <v>0</v>
      </c>
      <c r="U9">
        <v>0</v>
      </c>
      <c r="V9">
        <v>-0.5</v>
      </c>
      <c r="W9">
        <v>0</v>
      </c>
      <c r="X9">
        <v>0</v>
      </c>
      <c r="Y9">
        <v>1.5</v>
      </c>
      <c r="Z9">
        <v>1</v>
      </c>
      <c r="AA9">
        <v>0.5</v>
      </c>
      <c r="AB9">
        <v>0.5</v>
      </c>
      <c r="AC9">
        <v>-1</v>
      </c>
      <c r="AD9">
        <v>-1</v>
      </c>
      <c r="AE9">
        <v>0.5</v>
      </c>
      <c r="AF9">
        <v>35.6</v>
      </c>
      <c r="AG9">
        <v>35.69</v>
      </c>
      <c r="AH9">
        <v>1.509999999999998</v>
      </c>
      <c r="AI9">
        <v>2.2899999999999991</v>
      </c>
    </row>
    <row r="10" spans="1:35">
      <c r="A10" s="146">
        <v>44267.575127314813</v>
      </c>
      <c r="B10" t="s">
        <v>33</v>
      </c>
      <c r="C10" t="s">
        <v>45</v>
      </c>
      <c r="D10" t="s">
        <v>58</v>
      </c>
      <c r="E10" t="s">
        <v>23</v>
      </c>
      <c r="F10">
        <v>34.1</v>
      </c>
      <c r="G10">
        <v>33.700000000000003</v>
      </c>
      <c r="H10">
        <v>34</v>
      </c>
      <c r="I10">
        <v>1.5</v>
      </c>
      <c r="J10">
        <v>1</v>
      </c>
      <c r="K10">
        <v>-0.5</v>
      </c>
      <c r="L10">
        <v>0</v>
      </c>
      <c r="M10">
        <v>0</v>
      </c>
      <c r="N10">
        <v>0</v>
      </c>
      <c r="O10">
        <v>0</v>
      </c>
      <c r="P10">
        <v>33.08</v>
      </c>
      <c r="Q10">
        <v>33.409999999999997</v>
      </c>
      <c r="R10">
        <v>1</v>
      </c>
      <c r="S10">
        <v>0.5</v>
      </c>
      <c r="T10">
        <v>0.5</v>
      </c>
      <c r="U10">
        <v>1</v>
      </c>
      <c r="V10">
        <v>-0.5</v>
      </c>
      <c r="W10">
        <v>-0.5</v>
      </c>
      <c r="X10">
        <v>1</v>
      </c>
      <c r="Y10">
        <v>2</v>
      </c>
      <c r="Z10">
        <v>1.5</v>
      </c>
      <c r="AA10">
        <v>1</v>
      </c>
      <c r="AB10">
        <v>1</v>
      </c>
      <c r="AC10">
        <v>-1</v>
      </c>
      <c r="AD10">
        <v>-0.5</v>
      </c>
      <c r="AE10">
        <v>0</v>
      </c>
      <c r="AF10">
        <v>35.43</v>
      </c>
      <c r="AG10">
        <v>36.020000000000003</v>
      </c>
      <c r="AH10">
        <v>2.3500000000000014</v>
      </c>
      <c r="AI10">
        <v>2.6100000000000065</v>
      </c>
    </row>
    <row r="11" spans="1:35">
      <c r="A11" s="146">
        <v>44267.45784722222</v>
      </c>
      <c r="B11" t="s">
        <v>41</v>
      </c>
      <c r="C11" t="s">
        <v>45</v>
      </c>
      <c r="D11" t="s">
        <v>58</v>
      </c>
      <c r="E11" t="s">
        <v>23</v>
      </c>
      <c r="F11">
        <v>41.2</v>
      </c>
      <c r="G11">
        <v>40.299999999999997</v>
      </c>
      <c r="H11">
        <v>38.700000000000003</v>
      </c>
      <c r="I11">
        <v>2.5</v>
      </c>
      <c r="J11">
        <v>1</v>
      </c>
      <c r="K11">
        <v>1</v>
      </c>
      <c r="L11">
        <v>2.5</v>
      </c>
      <c r="M11">
        <v>2.5</v>
      </c>
      <c r="N11">
        <v>2</v>
      </c>
      <c r="O11">
        <v>2</v>
      </c>
      <c r="P11">
        <v>33.700000000000003</v>
      </c>
      <c r="Q11">
        <v>33.479999999999997</v>
      </c>
      <c r="R11">
        <v>2</v>
      </c>
      <c r="S11">
        <v>2.5</v>
      </c>
      <c r="T11">
        <v>2</v>
      </c>
      <c r="U11">
        <v>2</v>
      </c>
      <c r="V11">
        <v>1</v>
      </c>
      <c r="W11">
        <v>1</v>
      </c>
      <c r="X11">
        <v>0</v>
      </c>
      <c r="Y11">
        <v>2</v>
      </c>
      <c r="Z11">
        <v>2</v>
      </c>
      <c r="AA11">
        <v>2</v>
      </c>
      <c r="AB11">
        <v>2</v>
      </c>
      <c r="AC11">
        <v>-0.5</v>
      </c>
      <c r="AD11">
        <v>-0.5</v>
      </c>
      <c r="AE11">
        <v>0.5</v>
      </c>
      <c r="AF11">
        <v>36.880000000000003</v>
      </c>
      <c r="AG11">
        <v>36.36</v>
      </c>
      <c r="AH11">
        <v>3.1799999999999997</v>
      </c>
      <c r="AI11">
        <v>2.8800000000000026</v>
      </c>
    </row>
    <row r="12" spans="1:35">
      <c r="A12" s="146">
        <v>44268.690821759257</v>
      </c>
      <c r="B12" t="s">
        <v>44</v>
      </c>
      <c r="C12" t="s">
        <v>45</v>
      </c>
      <c r="D12" t="s">
        <v>56</v>
      </c>
      <c r="E12" t="s">
        <v>23</v>
      </c>
      <c r="F12">
        <v>32.5</v>
      </c>
      <c r="G12">
        <v>34.6</v>
      </c>
      <c r="H12">
        <v>34.4</v>
      </c>
      <c r="I12">
        <v>-1</v>
      </c>
      <c r="J12">
        <v>-0.5</v>
      </c>
      <c r="K12">
        <v>-0.5</v>
      </c>
      <c r="L12">
        <v>0.5</v>
      </c>
      <c r="M12">
        <v>0.5</v>
      </c>
      <c r="N12">
        <v>0</v>
      </c>
      <c r="O12">
        <v>0</v>
      </c>
      <c r="P12">
        <v>33.89</v>
      </c>
      <c r="Q12">
        <v>33.93</v>
      </c>
      <c r="R12">
        <v>0.5</v>
      </c>
      <c r="S12">
        <v>2</v>
      </c>
      <c r="T12">
        <v>0</v>
      </c>
      <c r="U12">
        <v>0</v>
      </c>
      <c r="V12">
        <v>1</v>
      </c>
      <c r="W12">
        <v>0.5</v>
      </c>
      <c r="X12">
        <v>-1</v>
      </c>
      <c r="Y12">
        <v>1</v>
      </c>
      <c r="Z12">
        <v>2</v>
      </c>
      <c r="AA12">
        <v>0</v>
      </c>
      <c r="AB12">
        <v>-1</v>
      </c>
      <c r="AC12">
        <v>1.5</v>
      </c>
      <c r="AD12">
        <v>1</v>
      </c>
      <c r="AE12">
        <v>-1.5</v>
      </c>
      <c r="AF12">
        <v>36.43</v>
      </c>
      <c r="AG12">
        <v>37.1</v>
      </c>
      <c r="AH12">
        <v>2.5399999999999991</v>
      </c>
      <c r="AI12">
        <v>3.1700000000000017</v>
      </c>
    </row>
    <row r="13" spans="1:35">
      <c r="A13" s="146">
        <v>44268.683935185189</v>
      </c>
      <c r="B13" t="s">
        <v>43</v>
      </c>
      <c r="C13" t="s">
        <v>45</v>
      </c>
      <c r="D13" t="s">
        <v>56</v>
      </c>
      <c r="E13" t="s">
        <v>23</v>
      </c>
      <c r="F13">
        <v>38</v>
      </c>
      <c r="G13">
        <v>35.6</v>
      </c>
      <c r="H13">
        <v>36.6</v>
      </c>
      <c r="I13">
        <v>-0.5</v>
      </c>
      <c r="J13">
        <v>0</v>
      </c>
      <c r="K13">
        <v>2</v>
      </c>
      <c r="L13">
        <v>0</v>
      </c>
      <c r="M13">
        <v>0</v>
      </c>
      <c r="N13">
        <v>0</v>
      </c>
      <c r="O13">
        <v>0</v>
      </c>
      <c r="P13">
        <v>33.299999999999997</v>
      </c>
      <c r="Q13">
        <v>33.76</v>
      </c>
      <c r="R13">
        <v>1</v>
      </c>
      <c r="S13">
        <v>1</v>
      </c>
      <c r="T13">
        <v>-0.5</v>
      </c>
      <c r="U13">
        <v>-0.5</v>
      </c>
      <c r="V13">
        <v>0</v>
      </c>
      <c r="W13">
        <v>0</v>
      </c>
      <c r="X13">
        <v>0</v>
      </c>
      <c r="Y13">
        <v>1.5</v>
      </c>
      <c r="Z13">
        <v>1.5</v>
      </c>
      <c r="AA13">
        <v>-1.5</v>
      </c>
      <c r="AB13">
        <v>-1.5</v>
      </c>
      <c r="AC13">
        <v>0.5</v>
      </c>
      <c r="AD13">
        <v>0.5</v>
      </c>
      <c r="AE13">
        <v>0</v>
      </c>
      <c r="AF13">
        <v>35.92</v>
      </c>
      <c r="AG13">
        <v>36.880000000000003</v>
      </c>
      <c r="AH13">
        <v>2.6200000000000045</v>
      </c>
      <c r="AI13">
        <v>3.1200000000000045</v>
      </c>
    </row>
    <row r="14" spans="1:35">
      <c r="A14" s="146">
        <v>44266.465740740743</v>
      </c>
      <c r="B14" t="s">
        <v>36</v>
      </c>
      <c r="C14" t="s">
        <v>45</v>
      </c>
      <c r="D14" t="s">
        <v>56</v>
      </c>
      <c r="E14" t="s">
        <v>23</v>
      </c>
      <c r="F14">
        <v>22.5</v>
      </c>
      <c r="G14">
        <v>22</v>
      </c>
      <c r="H14">
        <v>24.7</v>
      </c>
      <c r="I14">
        <v>0</v>
      </c>
      <c r="J14">
        <v>0</v>
      </c>
      <c r="K14">
        <v>1.5</v>
      </c>
      <c r="L14">
        <v>0</v>
      </c>
      <c r="M14">
        <v>0</v>
      </c>
      <c r="N14">
        <v>2</v>
      </c>
      <c r="O14">
        <v>2</v>
      </c>
      <c r="P14">
        <v>34.119999999999997</v>
      </c>
      <c r="Q14">
        <v>33.29</v>
      </c>
      <c r="R14">
        <v>0.5</v>
      </c>
      <c r="S14">
        <v>1</v>
      </c>
      <c r="T14">
        <v>-0.5</v>
      </c>
      <c r="U14">
        <v>-1</v>
      </c>
      <c r="V14">
        <v>1</v>
      </c>
      <c r="W14">
        <v>0.5</v>
      </c>
      <c r="X14">
        <v>-1</v>
      </c>
      <c r="Y14">
        <v>0</v>
      </c>
      <c r="Z14">
        <v>0.5</v>
      </c>
      <c r="AA14">
        <v>0</v>
      </c>
      <c r="AB14">
        <v>-0.5</v>
      </c>
      <c r="AC14">
        <v>0.5</v>
      </c>
      <c r="AD14">
        <v>0.5</v>
      </c>
      <c r="AE14">
        <v>-0.5</v>
      </c>
      <c r="AF14">
        <v>36.56</v>
      </c>
      <c r="AG14">
        <v>36.47</v>
      </c>
      <c r="AH14">
        <v>2.4400000000000048</v>
      </c>
      <c r="AI14">
        <v>3.1799999999999997</v>
      </c>
    </row>
    <row r="15" spans="1:35">
      <c r="A15" s="146">
        <v>44266.577939814815</v>
      </c>
      <c r="B15" t="s">
        <v>38</v>
      </c>
      <c r="C15" t="s">
        <v>45</v>
      </c>
      <c r="D15" t="s">
        <v>56</v>
      </c>
      <c r="E15" t="s">
        <v>23</v>
      </c>
      <c r="F15">
        <v>30.9</v>
      </c>
      <c r="G15">
        <v>32.1</v>
      </c>
      <c r="H15">
        <v>31.2</v>
      </c>
      <c r="I15">
        <v>0.5</v>
      </c>
      <c r="J15">
        <v>-0.5</v>
      </c>
      <c r="K15">
        <v>1</v>
      </c>
      <c r="L15">
        <v>1</v>
      </c>
      <c r="M15">
        <v>1</v>
      </c>
      <c r="N15">
        <v>-0.5</v>
      </c>
      <c r="O15">
        <v>-0.5</v>
      </c>
      <c r="P15">
        <v>34.61</v>
      </c>
      <c r="Q15">
        <v>33.799999999999997</v>
      </c>
      <c r="R15">
        <v>1</v>
      </c>
      <c r="S15">
        <v>1.5</v>
      </c>
      <c r="T15">
        <v>0.5</v>
      </c>
      <c r="U15">
        <v>-0.5</v>
      </c>
      <c r="V15">
        <v>1.5</v>
      </c>
      <c r="W15">
        <v>1</v>
      </c>
      <c r="X15">
        <v>-1</v>
      </c>
      <c r="Y15">
        <v>1</v>
      </c>
      <c r="Z15">
        <v>2</v>
      </c>
      <c r="AA15">
        <v>-0.5</v>
      </c>
      <c r="AB15">
        <v>-1.5</v>
      </c>
      <c r="AC15">
        <v>1.5</v>
      </c>
      <c r="AD15">
        <v>1.5</v>
      </c>
      <c r="AE15">
        <v>-1</v>
      </c>
      <c r="AF15">
        <v>36.909999999999997</v>
      </c>
      <c r="AG15">
        <v>36.880000000000003</v>
      </c>
      <c r="AH15">
        <v>2.2999999999999972</v>
      </c>
      <c r="AI15">
        <v>3.0800000000000054</v>
      </c>
    </row>
    <row r="16" spans="1:35">
      <c r="A16" s="146">
        <v>44268.460289351853</v>
      </c>
      <c r="B16" t="s">
        <v>37</v>
      </c>
      <c r="C16" t="s">
        <v>45</v>
      </c>
      <c r="D16" t="s">
        <v>56</v>
      </c>
      <c r="E16" t="s">
        <v>23</v>
      </c>
      <c r="F16">
        <v>33.9</v>
      </c>
      <c r="G16">
        <v>33.4</v>
      </c>
      <c r="H16">
        <v>35</v>
      </c>
      <c r="I16">
        <v>-0.5</v>
      </c>
      <c r="J16">
        <v>0</v>
      </c>
      <c r="K16">
        <v>0.5</v>
      </c>
      <c r="L16">
        <v>0</v>
      </c>
      <c r="M16">
        <v>0</v>
      </c>
      <c r="N16">
        <v>0</v>
      </c>
      <c r="O16">
        <v>0</v>
      </c>
      <c r="P16">
        <v>31.77</v>
      </c>
      <c r="Q16">
        <v>31.77</v>
      </c>
      <c r="R16">
        <v>1</v>
      </c>
      <c r="S16">
        <v>1</v>
      </c>
      <c r="T16">
        <v>0</v>
      </c>
      <c r="U16">
        <v>0</v>
      </c>
      <c r="V16">
        <v>0.5</v>
      </c>
      <c r="W16">
        <v>0.5</v>
      </c>
      <c r="X16">
        <v>0</v>
      </c>
      <c r="Y16">
        <v>2</v>
      </c>
      <c r="Z16">
        <v>2.5</v>
      </c>
      <c r="AA16">
        <v>-1</v>
      </c>
      <c r="AB16">
        <v>-1</v>
      </c>
      <c r="AC16">
        <v>0.5</v>
      </c>
      <c r="AD16">
        <v>0.5</v>
      </c>
      <c r="AE16">
        <v>0</v>
      </c>
      <c r="AF16">
        <v>35.24</v>
      </c>
      <c r="AG16">
        <v>34.909999999999997</v>
      </c>
      <c r="AH16">
        <v>3.4700000000000024</v>
      </c>
      <c r="AI16">
        <v>3.139999999999997</v>
      </c>
    </row>
    <row r="17" spans="1:35">
      <c r="A17" s="146">
        <v>44267.685532407406</v>
      </c>
      <c r="B17" t="s">
        <v>31</v>
      </c>
      <c r="C17" t="s">
        <v>45</v>
      </c>
      <c r="D17" t="s">
        <v>56</v>
      </c>
      <c r="E17" t="s">
        <v>23</v>
      </c>
      <c r="F17">
        <v>33.9</v>
      </c>
      <c r="G17">
        <v>36.4</v>
      </c>
      <c r="H17">
        <v>35.200000000000003</v>
      </c>
      <c r="I17">
        <v>0</v>
      </c>
      <c r="J17">
        <v>0.5</v>
      </c>
      <c r="K17">
        <v>0</v>
      </c>
      <c r="L17">
        <v>0</v>
      </c>
      <c r="M17">
        <v>0</v>
      </c>
      <c r="N17">
        <v>0</v>
      </c>
      <c r="O17">
        <v>0</v>
      </c>
      <c r="P17">
        <v>33.799999999999997</v>
      </c>
      <c r="Q17">
        <v>33.299999999999997</v>
      </c>
      <c r="R17">
        <v>0.5</v>
      </c>
      <c r="S17">
        <v>1</v>
      </c>
      <c r="T17">
        <v>0.5</v>
      </c>
      <c r="U17">
        <v>0.5</v>
      </c>
      <c r="V17">
        <v>0.5</v>
      </c>
      <c r="W17">
        <v>0.5</v>
      </c>
      <c r="X17">
        <v>-0.5</v>
      </c>
      <c r="Y17">
        <v>0.5</v>
      </c>
      <c r="Z17">
        <v>1.5</v>
      </c>
      <c r="AA17">
        <v>1</v>
      </c>
      <c r="AB17">
        <v>0</v>
      </c>
      <c r="AC17">
        <v>1.5</v>
      </c>
      <c r="AD17">
        <v>1.5</v>
      </c>
      <c r="AE17">
        <v>-1</v>
      </c>
      <c r="AF17">
        <v>37.1</v>
      </c>
      <c r="AG17">
        <v>36</v>
      </c>
      <c r="AH17">
        <v>3.3000000000000043</v>
      </c>
      <c r="AI17">
        <v>2.7000000000000028</v>
      </c>
    </row>
    <row r="18" spans="1:35">
      <c r="A18" s="146">
        <v>44267.56821759259</v>
      </c>
      <c r="B18" t="s">
        <v>40</v>
      </c>
      <c r="C18" t="s">
        <v>45</v>
      </c>
      <c r="D18" t="s">
        <v>56</v>
      </c>
      <c r="E18" t="s">
        <v>23</v>
      </c>
      <c r="F18">
        <v>30.7</v>
      </c>
      <c r="G18">
        <v>30.6</v>
      </c>
      <c r="H18">
        <v>32.299999999999997</v>
      </c>
      <c r="I18">
        <v>-1</v>
      </c>
      <c r="J18">
        <v>-0.5</v>
      </c>
      <c r="K18">
        <v>0.5</v>
      </c>
      <c r="L18">
        <v>0</v>
      </c>
      <c r="M18">
        <v>0</v>
      </c>
      <c r="N18">
        <v>0</v>
      </c>
      <c r="O18">
        <v>0</v>
      </c>
      <c r="P18">
        <v>33.74</v>
      </c>
      <c r="Q18">
        <v>33.409999999999997</v>
      </c>
      <c r="R18">
        <v>0.5</v>
      </c>
      <c r="S18">
        <v>1.5</v>
      </c>
      <c r="T18">
        <v>0</v>
      </c>
      <c r="U18">
        <v>0</v>
      </c>
      <c r="V18">
        <v>1</v>
      </c>
      <c r="W18">
        <v>0.5</v>
      </c>
      <c r="X18">
        <v>-1</v>
      </c>
      <c r="Y18">
        <v>1</v>
      </c>
      <c r="Z18">
        <v>2</v>
      </c>
      <c r="AA18">
        <v>0.5</v>
      </c>
      <c r="AB18">
        <v>-1</v>
      </c>
      <c r="AC18">
        <v>1.5</v>
      </c>
      <c r="AD18">
        <v>1.5</v>
      </c>
      <c r="AE18">
        <v>-1.5</v>
      </c>
      <c r="AF18">
        <v>36.85</v>
      </c>
      <c r="AG18">
        <v>36.26</v>
      </c>
      <c r="AH18">
        <v>3.1099999999999994</v>
      </c>
      <c r="AI18">
        <v>2.8500000000000014</v>
      </c>
    </row>
    <row r="19" spans="1:35">
      <c r="A19" s="146">
        <v>44267.450729166667</v>
      </c>
      <c r="B19" t="s">
        <v>35</v>
      </c>
      <c r="C19" t="s">
        <v>45</v>
      </c>
      <c r="D19" t="s">
        <v>56</v>
      </c>
      <c r="E19" t="s">
        <v>23</v>
      </c>
      <c r="F19">
        <v>37.5</v>
      </c>
      <c r="G19">
        <v>36.200000000000003</v>
      </c>
      <c r="H19">
        <v>36.700000000000003</v>
      </c>
      <c r="I19">
        <v>0.5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33.369999999999997</v>
      </c>
      <c r="Q19">
        <v>33.549999999999997</v>
      </c>
      <c r="R19">
        <v>2</v>
      </c>
      <c r="S19">
        <v>3</v>
      </c>
      <c r="T19">
        <v>-2</v>
      </c>
      <c r="U19">
        <v>-3</v>
      </c>
      <c r="V19">
        <v>3</v>
      </c>
      <c r="W19">
        <v>3</v>
      </c>
      <c r="X19">
        <v>-1</v>
      </c>
      <c r="Y19">
        <v>1</v>
      </c>
      <c r="Z19">
        <v>1.5</v>
      </c>
      <c r="AA19">
        <v>-0.5</v>
      </c>
      <c r="AB19">
        <v>-1</v>
      </c>
      <c r="AC19">
        <v>1</v>
      </c>
      <c r="AD19">
        <v>0.5</v>
      </c>
      <c r="AE19">
        <v>-0.5</v>
      </c>
      <c r="AF19">
        <v>37.200000000000003</v>
      </c>
      <c r="AG19">
        <v>37.270000000000003</v>
      </c>
      <c r="AH19">
        <v>3.8300000000000054</v>
      </c>
      <c r="AI19">
        <v>3.720000000000006</v>
      </c>
    </row>
    <row r="20" spans="1:35">
      <c r="A20" s="146">
        <v>44266.845208333332</v>
      </c>
      <c r="B20" t="s">
        <v>30</v>
      </c>
      <c r="C20" t="s">
        <v>45</v>
      </c>
      <c r="D20" t="s">
        <v>56</v>
      </c>
      <c r="E20" t="s">
        <v>23</v>
      </c>
      <c r="F20">
        <v>31.8</v>
      </c>
      <c r="G20">
        <v>34.799999999999997</v>
      </c>
      <c r="H20">
        <v>33.4</v>
      </c>
      <c r="I20">
        <v>-1</v>
      </c>
      <c r="J20">
        <v>0</v>
      </c>
      <c r="K20">
        <v>0.5</v>
      </c>
      <c r="L20">
        <v>0</v>
      </c>
      <c r="M20">
        <v>0</v>
      </c>
      <c r="N20">
        <v>0.5</v>
      </c>
      <c r="O20">
        <v>0</v>
      </c>
      <c r="P20">
        <v>33.54</v>
      </c>
      <c r="Q20">
        <v>33.29</v>
      </c>
      <c r="R20">
        <v>0.5</v>
      </c>
      <c r="S20">
        <v>0.5</v>
      </c>
      <c r="T20">
        <v>0.5</v>
      </c>
      <c r="U20">
        <v>1</v>
      </c>
      <c r="V20">
        <v>0.5</v>
      </c>
      <c r="W20">
        <v>0.5</v>
      </c>
      <c r="X20">
        <v>0</v>
      </c>
      <c r="Y20">
        <v>0.5</v>
      </c>
      <c r="Z20">
        <v>1.5</v>
      </c>
      <c r="AA20">
        <v>1</v>
      </c>
      <c r="AB20">
        <v>1</v>
      </c>
      <c r="AC20">
        <v>1</v>
      </c>
      <c r="AD20">
        <v>1</v>
      </c>
      <c r="AE20">
        <v>0.5</v>
      </c>
      <c r="AF20">
        <v>36.6</v>
      </c>
      <c r="AG20">
        <v>36.9</v>
      </c>
      <c r="AH20">
        <v>3.0600000000000023</v>
      </c>
      <c r="AI20">
        <v>3.6099999999999994</v>
      </c>
    </row>
    <row r="21" spans="1:35">
      <c r="A21" s="146">
        <v>44266.852731481478</v>
      </c>
      <c r="B21" t="s">
        <v>22</v>
      </c>
      <c r="C21" t="s">
        <v>45</v>
      </c>
      <c r="D21" t="s">
        <v>56</v>
      </c>
      <c r="E21" t="s">
        <v>23</v>
      </c>
      <c r="F21">
        <v>32.200000000000003</v>
      </c>
      <c r="G21">
        <v>29.2</v>
      </c>
      <c r="H21">
        <v>31.8</v>
      </c>
      <c r="I21">
        <v>-1</v>
      </c>
      <c r="J21">
        <v>-0.5</v>
      </c>
      <c r="K21">
        <v>1.5</v>
      </c>
      <c r="L21">
        <v>0</v>
      </c>
      <c r="M21">
        <v>0</v>
      </c>
      <c r="N21">
        <v>-0.5</v>
      </c>
      <c r="O21">
        <v>-0.5</v>
      </c>
      <c r="P21">
        <v>34.369999999999997</v>
      </c>
      <c r="Q21">
        <v>34.57</v>
      </c>
      <c r="R21">
        <v>0.5</v>
      </c>
      <c r="S21">
        <v>1</v>
      </c>
      <c r="T21">
        <v>0</v>
      </c>
      <c r="U21">
        <v>-0.5</v>
      </c>
      <c r="V21">
        <v>0.5</v>
      </c>
      <c r="W21">
        <v>0.5</v>
      </c>
      <c r="X21">
        <v>-0.5</v>
      </c>
      <c r="Y21">
        <v>1</v>
      </c>
      <c r="Z21">
        <v>1.5</v>
      </c>
      <c r="AA21">
        <v>-0.5</v>
      </c>
      <c r="AB21">
        <v>-0.5</v>
      </c>
      <c r="AC21">
        <v>0.5</v>
      </c>
      <c r="AD21">
        <v>0.5</v>
      </c>
      <c r="AE21">
        <v>0</v>
      </c>
      <c r="AF21">
        <v>35.700000000000003</v>
      </c>
      <c r="AG21">
        <v>36.51</v>
      </c>
      <c r="AH21">
        <v>1.3300000000000054</v>
      </c>
      <c r="AI21">
        <v>1.9399999999999977</v>
      </c>
    </row>
  </sheetData>
  <phoneticPr fontId="8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E8E65-1AEF-4792-B600-9C95929FB3A1}">
  <dimension ref="A2:AE90"/>
  <sheetViews>
    <sheetView topLeftCell="D1" zoomScale="70" zoomScaleNormal="70" workbookViewId="0">
      <selection activeCell="D55" sqref="D55"/>
    </sheetView>
  </sheetViews>
  <sheetFormatPr defaultRowHeight="12.45"/>
  <cols>
    <col min="1" max="1" width="13.921875" bestFit="1" customWidth="1"/>
    <col min="2" max="2" width="124.4609375" bestFit="1" customWidth="1"/>
    <col min="3" max="3" width="103.61328125" customWidth="1"/>
    <col min="4" max="4" width="127" bestFit="1" customWidth="1"/>
    <col min="5" max="5" width="130.69140625" bestFit="1" customWidth="1"/>
    <col min="6" max="6" width="125.69140625" bestFit="1" customWidth="1"/>
    <col min="7" max="7" width="105.07421875" customWidth="1"/>
    <col min="8" max="8" width="101.61328125" customWidth="1"/>
    <col min="9" max="9" width="32.53515625" bestFit="1" customWidth="1"/>
    <col min="10" max="10" width="86.765625" bestFit="1" customWidth="1"/>
    <col min="11" max="11" width="88" bestFit="1" customWidth="1"/>
    <col min="12" max="12" width="89.3046875" bestFit="1" customWidth="1"/>
    <col min="13" max="14" width="69.53515625" bestFit="1" customWidth="1"/>
    <col min="15" max="16" width="82.3046875" bestFit="1" customWidth="1"/>
    <col min="17" max="17" width="2.3828125" customWidth="1"/>
    <col min="18" max="18" width="3.84375" bestFit="1" customWidth="1"/>
    <col min="19" max="19" width="4" bestFit="1" customWidth="1"/>
    <col min="20" max="20" width="2.3828125" bestFit="1" customWidth="1"/>
    <col min="21" max="22" width="3.84375" bestFit="1" customWidth="1"/>
    <col min="23" max="23" width="2.3828125" bestFit="1" customWidth="1"/>
    <col min="24" max="25" width="3.84375" bestFit="1" customWidth="1"/>
    <col min="26" max="26" width="2.3828125" bestFit="1" customWidth="1"/>
    <col min="27" max="28" width="3.84375" bestFit="1" customWidth="1"/>
    <col min="29" max="29" width="2.3828125" bestFit="1" customWidth="1"/>
    <col min="30" max="30" width="3.84375" bestFit="1" customWidth="1"/>
  </cols>
  <sheetData>
    <row r="2" spans="1:16">
      <c r="A2" s="7" t="s">
        <v>51</v>
      </c>
      <c r="B2" t="s">
        <v>78</v>
      </c>
      <c r="C2" t="s">
        <v>61</v>
      </c>
      <c r="D2" t="s">
        <v>60</v>
      </c>
      <c r="E2" t="s">
        <v>83</v>
      </c>
      <c r="F2" t="s">
        <v>84</v>
      </c>
      <c r="G2" t="s">
        <v>85</v>
      </c>
      <c r="H2" t="s">
        <v>64</v>
      </c>
      <c r="I2" t="s">
        <v>65</v>
      </c>
      <c r="J2" t="s">
        <v>69</v>
      </c>
      <c r="K2" t="s">
        <v>70</v>
      </c>
      <c r="L2" t="s">
        <v>54</v>
      </c>
      <c r="M2" t="s">
        <v>336</v>
      </c>
      <c r="N2" t="s">
        <v>337</v>
      </c>
      <c r="O2" t="s">
        <v>338</v>
      </c>
      <c r="P2" t="s">
        <v>339</v>
      </c>
    </row>
    <row r="3" spans="1:16">
      <c r="A3" s="8" t="s">
        <v>23</v>
      </c>
      <c r="B3" s="14">
        <v>0.7</v>
      </c>
      <c r="C3" s="14">
        <v>0.52500000000000002</v>
      </c>
      <c r="D3" s="14">
        <v>-0.27500000000000002</v>
      </c>
      <c r="E3" s="14">
        <v>0.55000000000000004</v>
      </c>
      <c r="F3" s="14">
        <v>0.4</v>
      </c>
      <c r="G3" s="14">
        <v>-0.17499999999999999</v>
      </c>
      <c r="H3" s="14">
        <v>2.7060000000000013</v>
      </c>
      <c r="I3" s="14">
        <v>2.8575000000000017</v>
      </c>
      <c r="J3" s="14">
        <v>-0.05</v>
      </c>
      <c r="K3" s="14">
        <v>2.5000000000000001E-2</v>
      </c>
      <c r="L3" s="14">
        <v>0.7</v>
      </c>
      <c r="M3" s="14">
        <v>4</v>
      </c>
      <c r="N3" s="14">
        <v>4</v>
      </c>
      <c r="O3" s="14">
        <v>15</v>
      </c>
      <c r="P3" s="14">
        <v>23</v>
      </c>
    </row>
    <row r="4" spans="1:16">
      <c r="A4" s="11" t="s">
        <v>58</v>
      </c>
      <c r="B4" s="14">
        <v>0.45</v>
      </c>
      <c r="C4" s="14">
        <v>0.3</v>
      </c>
      <c r="D4" s="14">
        <v>0.05</v>
      </c>
      <c r="E4" s="14">
        <v>0.1</v>
      </c>
      <c r="F4" s="14">
        <v>-0.1</v>
      </c>
      <c r="G4" s="14">
        <v>0.2</v>
      </c>
      <c r="H4" s="14">
        <v>2.6120000000000005</v>
      </c>
      <c r="I4" s="14">
        <v>2.6640000000000024</v>
      </c>
      <c r="J4" s="14">
        <v>0.3</v>
      </c>
      <c r="K4" s="14">
        <v>0.2</v>
      </c>
      <c r="L4" s="14">
        <v>0.7</v>
      </c>
      <c r="M4" s="14">
        <v>2.5</v>
      </c>
      <c r="N4" s="14">
        <v>2.5</v>
      </c>
      <c r="O4" s="14">
        <v>7</v>
      </c>
      <c r="P4" s="14">
        <v>9.5</v>
      </c>
    </row>
    <row r="5" spans="1:16">
      <c r="A5" s="11" t="s">
        <v>56</v>
      </c>
      <c r="B5" s="14">
        <v>0.95</v>
      </c>
      <c r="C5" s="14">
        <v>0.75</v>
      </c>
      <c r="D5" s="14">
        <v>-0.6</v>
      </c>
      <c r="E5" s="14">
        <v>1</v>
      </c>
      <c r="F5" s="14">
        <v>0.9</v>
      </c>
      <c r="G5" s="14">
        <v>-0.55000000000000004</v>
      </c>
      <c r="H5" s="14">
        <v>2.8000000000000025</v>
      </c>
      <c r="I5" s="14">
        <v>3.0510000000000015</v>
      </c>
      <c r="J5" s="14">
        <v>-0.4</v>
      </c>
      <c r="K5" s="14">
        <v>-0.15</v>
      </c>
      <c r="L5" s="14">
        <v>0.7</v>
      </c>
      <c r="M5" s="14">
        <v>1.5</v>
      </c>
      <c r="N5" s="14">
        <v>1.5</v>
      </c>
      <c r="O5" s="14">
        <v>8</v>
      </c>
      <c r="P5" s="14">
        <v>13.5</v>
      </c>
    </row>
    <row r="6" spans="1:16">
      <c r="A6" s="8" t="s">
        <v>24</v>
      </c>
      <c r="B6" s="14">
        <v>1.7857142857142858</v>
      </c>
      <c r="C6" s="14">
        <v>1.5714285714285714</v>
      </c>
      <c r="D6" s="14">
        <v>-0.7142857142857143</v>
      </c>
      <c r="E6" s="14">
        <v>1.0714285714285714</v>
      </c>
      <c r="F6" s="14">
        <v>0.88095238095238093</v>
      </c>
      <c r="G6" s="14">
        <v>-0.47619047619047616</v>
      </c>
      <c r="H6" s="14">
        <v>2.1738095238095232</v>
      </c>
      <c r="I6" s="14">
        <v>3.19</v>
      </c>
      <c r="J6" s="14">
        <v>-0.30952380952380953</v>
      </c>
      <c r="K6" s="14">
        <v>-0.23809523809523808</v>
      </c>
      <c r="L6" s="14">
        <v>0.61904761904761907</v>
      </c>
      <c r="M6" s="14">
        <v>1.5</v>
      </c>
      <c r="N6" s="14">
        <v>1.5</v>
      </c>
      <c r="O6" s="14">
        <v>5</v>
      </c>
      <c r="P6" s="14">
        <v>35.5</v>
      </c>
    </row>
    <row r="7" spans="1:16">
      <c r="A7" s="11" t="s">
        <v>58</v>
      </c>
      <c r="B7" s="14">
        <v>1.75</v>
      </c>
      <c r="C7" s="14">
        <v>1.5</v>
      </c>
      <c r="D7" s="14">
        <v>-0.45</v>
      </c>
      <c r="E7" s="14">
        <v>0.9</v>
      </c>
      <c r="F7" s="14">
        <v>0.9</v>
      </c>
      <c r="G7" s="14">
        <v>-0.35</v>
      </c>
      <c r="H7" s="14">
        <v>2.1089999999999995</v>
      </c>
      <c r="I7" s="14">
        <v>2.7880000000000003</v>
      </c>
      <c r="J7" s="14">
        <v>-0.05</v>
      </c>
      <c r="K7" s="14">
        <v>-0.15</v>
      </c>
      <c r="L7" s="14">
        <v>0.45</v>
      </c>
      <c r="M7" s="14">
        <v>-0.5</v>
      </c>
      <c r="N7" s="14">
        <v>-1.5</v>
      </c>
      <c r="O7" s="14">
        <v>1.5</v>
      </c>
      <c r="P7" s="14">
        <v>16.5</v>
      </c>
    </row>
    <row r="8" spans="1:16">
      <c r="A8" s="11" t="s">
        <v>56</v>
      </c>
      <c r="B8" s="14">
        <v>1.8181818181818181</v>
      </c>
      <c r="C8" s="14">
        <v>1.6363636363636365</v>
      </c>
      <c r="D8" s="14">
        <v>-0.95454545454545459</v>
      </c>
      <c r="E8" s="14">
        <v>1.2272727272727273</v>
      </c>
      <c r="F8" s="14">
        <v>0.86363636363636365</v>
      </c>
      <c r="G8" s="14">
        <v>-0.59090909090909094</v>
      </c>
      <c r="H8" s="14">
        <v>2.2327272727272716</v>
      </c>
      <c r="I8" s="14">
        <v>3.5554545454545448</v>
      </c>
      <c r="J8" s="14">
        <v>-0.54545454545454541</v>
      </c>
      <c r="K8" s="14">
        <v>-0.31818181818181818</v>
      </c>
      <c r="L8" s="14">
        <v>0.77272727272727271</v>
      </c>
      <c r="M8" s="14">
        <v>2</v>
      </c>
      <c r="N8" s="14">
        <v>3</v>
      </c>
      <c r="O8" s="14">
        <v>3.5</v>
      </c>
      <c r="P8" s="14">
        <v>19</v>
      </c>
    </row>
    <row r="9" spans="1:16">
      <c r="A9" s="8" t="s">
        <v>25</v>
      </c>
      <c r="B9" s="14">
        <v>1.35</v>
      </c>
      <c r="C9" s="14">
        <v>1.2749999999999999</v>
      </c>
      <c r="D9" s="14">
        <v>-0.375</v>
      </c>
      <c r="E9" s="14">
        <v>0.92500000000000004</v>
      </c>
      <c r="F9" s="14">
        <v>0.875</v>
      </c>
      <c r="G9" s="14">
        <v>-0.35</v>
      </c>
      <c r="H9" s="14">
        <v>2.8676470588235294</v>
      </c>
      <c r="I9" s="14">
        <v>3.5082352941176462</v>
      </c>
      <c r="J9" s="14">
        <v>-0.26470588235294118</v>
      </c>
      <c r="K9" s="14">
        <v>-0.17647058823529413</v>
      </c>
      <c r="L9" s="14">
        <v>1</v>
      </c>
      <c r="M9" s="14">
        <v>0.5</v>
      </c>
      <c r="N9" s="14">
        <v>0</v>
      </c>
      <c r="O9" s="14">
        <v>19.5</v>
      </c>
      <c r="P9" s="14">
        <v>37.5</v>
      </c>
    </row>
    <row r="10" spans="1:16">
      <c r="A10" s="11" t="s">
        <v>58</v>
      </c>
      <c r="B10" s="14">
        <v>1.55</v>
      </c>
      <c r="C10" s="14">
        <v>1.45</v>
      </c>
      <c r="D10" s="14">
        <v>-0.35</v>
      </c>
      <c r="E10" s="14">
        <v>1</v>
      </c>
      <c r="F10" s="14">
        <v>1.05</v>
      </c>
      <c r="G10" s="14">
        <v>-0.4</v>
      </c>
      <c r="H10" s="14">
        <v>2.9249999999999998</v>
      </c>
      <c r="I10" s="14">
        <v>3.5039999999999991</v>
      </c>
      <c r="J10" s="14">
        <v>-0.05</v>
      </c>
      <c r="K10" s="14">
        <v>0</v>
      </c>
      <c r="L10" s="14">
        <v>0.8</v>
      </c>
      <c r="M10" s="14">
        <v>0</v>
      </c>
      <c r="N10" s="14">
        <v>-0.5</v>
      </c>
      <c r="O10" s="14">
        <v>9</v>
      </c>
      <c r="P10" s="14">
        <v>19.5</v>
      </c>
    </row>
    <row r="11" spans="1:16">
      <c r="A11" s="11" t="s">
        <v>56</v>
      </c>
      <c r="B11" s="14">
        <v>1.1499999999999999</v>
      </c>
      <c r="C11" s="14">
        <v>1.1000000000000001</v>
      </c>
      <c r="D11" s="14">
        <v>-0.4</v>
      </c>
      <c r="E11" s="14">
        <v>0.85</v>
      </c>
      <c r="F11" s="14">
        <v>0.7</v>
      </c>
      <c r="G11" s="14">
        <v>-0.3</v>
      </c>
      <c r="H11" s="14">
        <v>2.7857142857142856</v>
      </c>
      <c r="I11" s="14">
        <v>3.5142857142857133</v>
      </c>
      <c r="J11" s="14">
        <v>-0.5714285714285714</v>
      </c>
      <c r="K11" s="14">
        <v>-0.42857142857142855</v>
      </c>
      <c r="L11" s="14">
        <v>1.2857142857142858</v>
      </c>
      <c r="M11" s="14">
        <v>0.5</v>
      </c>
      <c r="N11" s="14">
        <v>0.5</v>
      </c>
      <c r="O11" s="14">
        <v>10.5</v>
      </c>
      <c r="P11" s="14">
        <v>18</v>
      </c>
    </row>
    <row r="12" spans="1:16">
      <c r="A12" s="8" t="s">
        <v>52</v>
      </c>
      <c r="B12" s="14">
        <v>1.2868852459016393</v>
      </c>
      <c r="C12" s="14">
        <v>1.1311475409836065</v>
      </c>
      <c r="D12" s="14">
        <v>-0.45901639344262296</v>
      </c>
      <c r="E12" s="14">
        <v>0.85245901639344257</v>
      </c>
      <c r="F12" s="14">
        <v>0.72131147540983609</v>
      </c>
      <c r="G12" s="14">
        <v>-0.33606557377049179</v>
      </c>
      <c r="H12" s="14">
        <v>2.5606896551724141</v>
      </c>
      <c r="I12" s="14">
        <v>3.1686206896551723</v>
      </c>
      <c r="J12" s="14">
        <v>-0.20689655172413793</v>
      </c>
      <c r="K12" s="14">
        <v>-0.12931034482758622</v>
      </c>
      <c r="L12" s="14">
        <v>0.75862068965517238</v>
      </c>
      <c r="M12" s="14">
        <v>6</v>
      </c>
      <c r="N12" s="14">
        <v>5.5</v>
      </c>
      <c r="O12" s="14">
        <v>39.5</v>
      </c>
      <c r="P12" s="14">
        <v>96</v>
      </c>
    </row>
    <row r="16" spans="1:16">
      <c r="A16" s="7" t="s">
        <v>51</v>
      </c>
      <c r="B16" t="s">
        <v>97</v>
      </c>
      <c r="C16" t="s">
        <v>66</v>
      </c>
      <c r="D16" t="s">
        <v>98</v>
      </c>
      <c r="E16" t="s">
        <v>103</v>
      </c>
      <c r="F16" t="s">
        <v>104</v>
      </c>
      <c r="G16" t="s">
        <v>105</v>
      </c>
      <c r="H16" t="s">
        <v>67</v>
      </c>
      <c r="I16" t="s">
        <v>68</v>
      </c>
      <c r="J16" t="s">
        <v>86</v>
      </c>
      <c r="K16" t="s">
        <v>87</v>
      </c>
      <c r="L16" t="s">
        <v>88</v>
      </c>
    </row>
    <row r="17" spans="1:31">
      <c r="A17" s="8" t="s">
        <v>23</v>
      </c>
      <c r="B17" s="14">
        <v>0.91378334412485329</v>
      </c>
      <c r="C17" s="14">
        <v>0.69776428684764313</v>
      </c>
      <c r="D17" s="14">
        <v>0.69776428684764313</v>
      </c>
      <c r="E17" s="14">
        <v>0.87891979156234723</v>
      </c>
      <c r="F17" s="14">
        <v>0.78421935706790613</v>
      </c>
      <c r="G17" s="14">
        <v>0.79490565477923225</v>
      </c>
      <c r="H17" s="14">
        <v>0.66473603783757673</v>
      </c>
      <c r="I17" s="14">
        <v>0.72916990475471466</v>
      </c>
      <c r="J17" s="14">
        <v>0.94736476607482079</v>
      </c>
      <c r="K17" s="14">
        <v>0.46029881598804923</v>
      </c>
      <c r="L17" s="14">
        <v>0.82764726786234244</v>
      </c>
    </row>
    <row r="18" spans="1:31">
      <c r="A18" s="11" t="s">
        <v>58</v>
      </c>
      <c r="B18" s="14">
        <v>0.96046863561492735</v>
      </c>
      <c r="C18" s="14">
        <v>0.50990195135927852</v>
      </c>
      <c r="D18" s="14">
        <v>0.75663729752107778</v>
      </c>
      <c r="E18" s="14">
        <v>0.96953597148326576</v>
      </c>
      <c r="F18" s="14">
        <v>0.73484692283495345</v>
      </c>
      <c r="G18" s="14">
        <v>0.74833147735478833</v>
      </c>
      <c r="H18" s="14">
        <v>0.6400593722460437</v>
      </c>
      <c r="I18" s="14">
        <v>0.87650670276957976</v>
      </c>
      <c r="J18" s="14">
        <v>1.1000000000000001</v>
      </c>
      <c r="K18" s="14">
        <v>0.50990195135927852</v>
      </c>
      <c r="L18" s="14">
        <v>0.9</v>
      </c>
    </row>
    <row r="19" spans="1:31">
      <c r="A19" s="11" t="s">
        <v>56</v>
      </c>
      <c r="B19" s="14">
        <v>0.78898669190297499</v>
      </c>
      <c r="C19" s="14">
        <v>0.78262379212492639</v>
      </c>
      <c r="D19" s="14">
        <v>0.43588989435406733</v>
      </c>
      <c r="E19" s="14">
        <v>0.44721359549995793</v>
      </c>
      <c r="F19" s="14">
        <v>0.43588989435406733</v>
      </c>
      <c r="G19" s="14">
        <v>0.65</v>
      </c>
      <c r="H19" s="14">
        <v>0.6755738301621822</v>
      </c>
      <c r="I19" s="14">
        <v>0.46928562731027734</v>
      </c>
      <c r="J19" s="14">
        <v>0.5830951894845301</v>
      </c>
      <c r="K19" s="14">
        <v>0.32015621187164245</v>
      </c>
      <c r="L19" s="14">
        <v>0.74833147735478833</v>
      </c>
    </row>
    <row r="20" spans="1:31">
      <c r="A20" s="8" t="s">
        <v>24</v>
      </c>
      <c r="B20" s="14">
        <v>0.60889104059735344</v>
      </c>
      <c r="C20" s="14">
        <v>0.60327902187237747</v>
      </c>
      <c r="D20" s="14">
        <v>1.0642617446965243</v>
      </c>
      <c r="E20" s="14">
        <v>0.71190078036790727</v>
      </c>
      <c r="F20" s="14">
        <v>0.61537371349143266</v>
      </c>
      <c r="G20" s="14">
        <v>0.87934215774378044</v>
      </c>
      <c r="H20" s="14">
        <v>0.65160224641137021</v>
      </c>
      <c r="I20" s="14">
        <v>0.97768433896972395</v>
      </c>
      <c r="J20" s="14">
        <v>0.83774343265519913</v>
      </c>
      <c r="K20" s="14">
        <v>0.42591770999995993</v>
      </c>
      <c r="L20" s="14">
        <v>0.785353452498602</v>
      </c>
    </row>
    <row r="21" spans="1:31">
      <c r="A21" s="11" t="s">
        <v>58</v>
      </c>
      <c r="B21" s="14">
        <v>0.51234753829797997</v>
      </c>
      <c r="C21" s="14">
        <v>0.54772255750516607</v>
      </c>
      <c r="D21" s="14">
        <v>0.85</v>
      </c>
      <c r="E21" s="14">
        <v>0.8</v>
      </c>
      <c r="F21" s="14">
        <v>0.66332495807107994</v>
      </c>
      <c r="G21" s="14">
        <v>0.86746757864487356</v>
      </c>
      <c r="H21" s="14">
        <v>0.69993499698186223</v>
      </c>
      <c r="I21" s="14">
        <v>1.0006977565678865</v>
      </c>
      <c r="J21" s="14">
        <v>0.93407708461347028</v>
      </c>
      <c r="K21" s="14">
        <v>0.39051248379533271</v>
      </c>
      <c r="L21" s="14">
        <v>0.75663729752107778</v>
      </c>
    </row>
    <row r="22" spans="1:31">
      <c r="A22" s="11" t="s">
        <v>56</v>
      </c>
      <c r="B22" s="14">
        <v>0.68333165356240488</v>
      </c>
      <c r="C22" s="14">
        <v>0.64282434653322507</v>
      </c>
      <c r="D22" s="14">
        <v>1.1765617368677077</v>
      </c>
      <c r="E22" s="14">
        <v>0.57854191187990256</v>
      </c>
      <c r="F22" s="14">
        <v>0.5677270907634907</v>
      </c>
      <c r="G22" s="14">
        <v>0.87433563916687929</v>
      </c>
      <c r="H22" s="14">
        <v>0.598256419774708</v>
      </c>
      <c r="I22" s="14">
        <v>0.79624532122345681</v>
      </c>
      <c r="J22" s="14">
        <v>0.655554777357089</v>
      </c>
      <c r="K22" s="14">
        <v>0.44069816885602991</v>
      </c>
      <c r="L22" s="14">
        <v>0.77938309997646571</v>
      </c>
    </row>
    <row r="23" spans="1:31">
      <c r="A23" s="8" t="s">
        <v>25</v>
      </c>
      <c r="B23" s="14">
        <v>0.82310388165771642</v>
      </c>
      <c r="C23" s="14">
        <v>0.74958321752824753</v>
      </c>
      <c r="D23" s="14">
        <v>0.68693158320170433</v>
      </c>
      <c r="E23" s="14">
        <v>1.0401322031357361</v>
      </c>
      <c r="F23" s="14">
        <v>0.78859051477937514</v>
      </c>
      <c r="G23" s="14">
        <v>0.92330926563096938</v>
      </c>
      <c r="H23" s="14">
        <v>0.67382603280917319</v>
      </c>
      <c r="I23" s="14">
        <v>1.048187428761262</v>
      </c>
      <c r="J23" s="14">
        <v>0.85950818801190931</v>
      </c>
      <c r="K23" s="14">
        <v>0.48328460956338187</v>
      </c>
      <c r="L23" s="14">
        <v>0.93933643662772426</v>
      </c>
    </row>
    <row r="24" spans="1:31">
      <c r="A24" s="11" t="s">
        <v>58</v>
      </c>
      <c r="B24" s="14">
        <v>0.87891979156234723</v>
      </c>
      <c r="C24" s="14">
        <v>0.78898669190297499</v>
      </c>
      <c r="D24" s="14">
        <v>0.50249378105604448</v>
      </c>
      <c r="E24" s="14">
        <v>1</v>
      </c>
      <c r="F24" s="14">
        <v>0.78898669190297499</v>
      </c>
      <c r="G24" s="14">
        <v>0.7</v>
      </c>
      <c r="H24" s="14">
        <v>0.5587351787743442</v>
      </c>
      <c r="I24" s="14">
        <v>0.99146558185344924</v>
      </c>
      <c r="J24" s="14">
        <v>0.98615414616580099</v>
      </c>
      <c r="K24" s="14">
        <v>0.5</v>
      </c>
      <c r="L24" s="14">
        <v>1.0295630140987</v>
      </c>
    </row>
    <row r="25" spans="1:31">
      <c r="A25" s="11" t="s">
        <v>56</v>
      </c>
      <c r="B25" s="14">
        <v>0.70887234393789122</v>
      </c>
      <c r="C25" s="14">
        <v>0.66332495807107994</v>
      </c>
      <c r="D25" s="14">
        <v>0.83066238629180744</v>
      </c>
      <c r="E25" s="14">
        <v>1.0735455276791945</v>
      </c>
      <c r="F25" s="14">
        <v>0.74833147735478833</v>
      </c>
      <c r="G25" s="14">
        <v>1.1000000000000001</v>
      </c>
      <c r="H25" s="14">
        <v>0.80329423790604926</v>
      </c>
      <c r="I25" s="14">
        <v>1.1242376101526015</v>
      </c>
      <c r="J25" s="14">
        <v>0.49487165930539351</v>
      </c>
      <c r="K25" s="14">
        <v>0.31943828249996997</v>
      </c>
      <c r="L25" s="14">
        <v>0.6998542122237652</v>
      </c>
    </row>
    <row r="26" spans="1:31">
      <c r="A26" s="8" t="s">
        <v>52</v>
      </c>
      <c r="B26" s="14">
        <v>0.90743295102282284</v>
      </c>
      <c r="C26" s="14">
        <v>0.81432683324719946</v>
      </c>
      <c r="D26" s="14">
        <v>0.86030437792799519</v>
      </c>
      <c r="E26" s="14">
        <v>0.91142233599459932</v>
      </c>
      <c r="F26" s="14">
        <v>0.76568082938732762</v>
      </c>
      <c r="G26" s="14">
        <v>0.87647445548054437</v>
      </c>
      <c r="H26" s="14">
        <v>0.72682318219003306</v>
      </c>
      <c r="I26" s="14">
        <v>0.95854675973915027</v>
      </c>
      <c r="J26" s="14">
        <v>0.8907304381441028</v>
      </c>
      <c r="K26" s="14">
        <v>0.4694121858642063</v>
      </c>
      <c r="L26" s="14">
        <v>0.86224136207241298</v>
      </c>
    </row>
    <row r="28" spans="1:31">
      <c r="C28" t="s">
        <v>78</v>
      </c>
      <c r="D28" t="s">
        <v>61</v>
      </c>
      <c r="E28" t="s">
        <v>60</v>
      </c>
      <c r="F28" t="s">
        <v>83</v>
      </c>
      <c r="G28" t="s">
        <v>84</v>
      </c>
      <c r="H28" t="s">
        <v>85</v>
      </c>
      <c r="I28" t="s">
        <v>85</v>
      </c>
      <c r="J28" t="s">
        <v>64</v>
      </c>
      <c r="K28" t="s">
        <v>69</v>
      </c>
      <c r="L28" t="s">
        <v>70</v>
      </c>
      <c r="M28" t="s">
        <v>54</v>
      </c>
      <c r="N28" s="310"/>
      <c r="O28" s="310"/>
      <c r="P28" s="310"/>
      <c r="Q28" s="310"/>
      <c r="R28" s="310"/>
      <c r="S28" s="310"/>
      <c r="T28" s="310"/>
      <c r="U28" s="310"/>
      <c r="V28" s="310"/>
      <c r="W28" s="310"/>
      <c r="X28" s="310"/>
      <c r="Y28" s="310"/>
      <c r="Z28" s="310"/>
      <c r="AA28" s="310"/>
      <c r="AB28" s="310"/>
      <c r="AC28" s="310"/>
      <c r="AD28" s="310"/>
      <c r="AE28" s="310"/>
    </row>
    <row r="29" spans="1:31">
      <c r="C29" s="33"/>
      <c r="D29" s="33"/>
      <c r="E29" s="33"/>
      <c r="F29" s="33"/>
      <c r="G29" s="33"/>
      <c r="I29" s="33"/>
      <c r="J29" s="33"/>
      <c r="N29" s="310"/>
      <c r="O29" s="310"/>
      <c r="P29" s="310"/>
      <c r="Q29" s="310"/>
      <c r="R29" s="310"/>
      <c r="S29" s="310"/>
      <c r="T29" s="310"/>
      <c r="U29" s="310"/>
      <c r="V29" s="310"/>
      <c r="W29" s="310"/>
      <c r="X29" s="310"/>
      <c r="Y29" s="310"/>
      <c r="Z29" s="310"/>
      <c r="AA29" s="310"/>
      <c r="AB29" s="310"/>
      <c r="AC29" s="310"/>
      <c r="AD29" s="310"/>
      <c r="AE29" s="310"/>
    </row>
    <row r="30" spans="1:31">
      <c r="A30" s="15" t="s">
        <v>107</v>
      </c>
      <c r="B30" s="15" t="s">
        <v>153</v>
      </c>
      <c r="C30" s="33">
        <v>1.7857142857142858</v>
      </c>
      <c r="D30" s="33">
        <v>1.5714285714285701</v>
      </c>
      <c r="E30" s="33">
        <v>-0.7142857142857143</v>
      </c>
      <c r="F30" s="33">
        <v>1.0714285714285714</v>
      </c>
      <c r="G30" s="33">
        <v>0.88095238095238093</v>
      </c>
      <c r="H30" s="33">
        <v>-0.17499999999999999</v>
      </c>
      <c r="I30" s="33">
        <v>-0.47619047619047616</v>
      </c>
      <c r="J30" s="33">
        <v>2.1738095238095232</v>
      </c>
      <c r="K30" s="14">
        <v>-0.05</v>
      </c>
      <c r="L30">
        <v>2.5000000000000001E-2</v>
      </c>
      <c r="M30" s="16">
        <v>0.7</v>
      </c>
      <c r="N30" s="14"/>
      <c r="O30" s="89"/>
      <c r="P30" s="90"/>
      <c r="Q30" s="14"/>
      <c r="R30" s="89"/>
      <c r="S30" s="14"/>
      <c r="T30" s="14"/>
      <c r="U30" s="89"/>
      <c r="V30" s="90"/>
      <c r="W30" s="14"/>
      <c r="X30" s="89"/>
      <c r="Y30" s="14"/>
      <c r="Z30" s="14"/>
      <c r="AA30" s="89"/>
      <c r="AB30" s="90"/>
      <c r="AC30" s="14"/>
      <c r="AD30" s="89"/>
      <c r="AE30" s="14"/>
    </row>
    <row r="31" spans="1:31">
      <c r="B31" s="15" t="s">
        <v>154</v>
      </c>
      <c r="C31" s="33">
        <v>1.75</v>
      </c>
      <c r="D31" s="33">
        <v>1.5</v>
      </c>
      <c r="E31" s="33">
        <v>-0.45</v>
      </c>
      <c r="F31" s="33">
        <v>0.9</v>
      </c>
      <c r="G31" s="33">
        <v>0.9</v>
      </c>
      <c r="H31" s="33">
        <v>0.2</v>
      </c>
      <c r="I31" s="33">
        <v>-0.35</v>
      </c>
      <c r="J31" s="33">
        <v>2.1089999999999995</v>
      </c>
      <c r="K31" s="14">
        <v>0.3</v>
      </c>
      <c r="L31">
        <v>0.2</v>
      </c>
      <c r="M31" s="15">
        <v>0.7</v>
      </c>
      <c r="N31" s="14"/>
      <c r="O31" s="89"/>
      <c r="P31" s="14"/>
      <c r="Q31" s="14"/>
      <c r="R31" s="89"/>
      <c r="S31" s="14"/>
      <c r="T31" s="14"/>
      <c r="U31" s="89"/>
      <c r="V31" s="14"/>
      <c r="W31" s="14"/>
      <c r="X31" s="89"/>
      <c r="Y31" s="14"/>
      <c r="Z31" s="14"/>
      <c r="AA31" s="89"/>
      <c r="AB31" s="14"/>
      <c r="AC31" s="14"/>
      <c r="AD31" s="89"/>
      <c r="AE31" s="14"/>
    </row>
    <row r="32" spans="1:31">
      <c r="B32" s="16" t="s">
        <v>155</v>
      </c>
      <c r="C32" s="33">
        <v>1.8181818181818181</v>
      </c>
      <c r="D32" s="33">
        <v>1.6363636363636365</v>
      </c>
      <c r="E32" s="33">
        <v>-0.95454545454545459</v>
      </c>
      <c r="F32" s="33">
        <v>1.2272727272727273</v>
      </c>
      <c r="G32" s="33">
        <v>0.86363636363636365</v>
      </c>
      <c r="H32" s="33">
        <v>-0.55000000000000004</v>
      </c>
      <c r="I32" s="33">
        <v>-0.59090909090909094</v>
      </c>
      <c r="J32" s="33">
        <v>2.2327272727272716</v>
      </c>
      <c r="K32" s="14">
        <v>-0.4</v>
      </c>
      <c r="L32">
        <v>-0.15</v>
      </c>
      <c r="M32">
        <v>0.7</v>
      </c>
      <c r="N32" s="14"/>
      <c r="O32" s="89"/>
      <c r="P32" s="14"/>
      <c r="Q32" s="14"/>
      <c r="R32" s="89"/>
      <c r="S32" s="14"/>
      <c r="T32" s="14"/>
      <c r="U32" s="89"/>
      <c r="V32" s="14"/>
      <c r="W32" s="14"/>
      <c r="X32" s="89"/>
      <c r="Y32" s="14"/>
      <c r="Z32" s="14"/>
      <c r="AA32" s="89"/>
      <c r="AB32" s="14"/>
      <c r="AC32" s="14"/>
      <c r="AD32" s="89"/>
      <c r="AE32" s="14"/>
    </row>
    <row r="33" spans="1:19">
      <c r="B33" s="16"/>
      <c r="C33" s="33"/>
      <c r="D33" s="33"/>
      <c r="E33" s="33"/>
      <c r="F33" s="33"/>
      <c r="G33" s="33"/>
      <c r="I33" s="33"/>
      <c r="J33" s="33"/>
      <c r="K33" s="14"/>
      <c r="N33" s="14"/>
      <c r="O33" s="14"/>
      <c r="P33" s="14"/>
      <c r="Q33" s="14"/>
      <c r="R33" s="14"/>
      <c r="S33" s="14"/>
    </row>
    <row r="34" spans="1:19">
      <c r="A34" s="15" t="s">
        <v>109</v>
      </c>
      <c r="B34" s="15" t="s">
        <v>153</v>
      </c>
      <c r="C34" s="33">
        <v>1.35</v>
      </c>
      <c r="D34" s="33">
        <v>1.2749999999999999</v>
      </c>
      <c r="E34" s="33">
        <v>-0.375</v>
      </c>
      <c r="F34" s="33">
        <v>0.92500000000000004</v>
      </c>
      <c r="G34" s="33">
        <v>0.875</v>
      </c>
      <c r="H34" s="33">
        <v>-0.47619047619047616</v>
      </c>
      <c r="I34" s="33">
        <v>-0.35</v>
      </c>
      <c r="J34" s="33">
        <v>2.8676470588235294</v>
      </c>
      <c r="K34" s="14">
        <v>-0.30952380952380953</v>
      </c>
      <c r="L34">
        <v>-0.23809523809523808</v>
      </c>
      <c r="M34">
        <v>0.61904761904761907</v>
      </c>
    </row>
    <row r="35" spans="1:19">
      <c r="B35" s="15" t="s">
        <v>154</v>
      </c>
      <c r="C35" s="33">
        <v>1.55</v>
      </c>
      <c r="D35" s="33">
        <v>1.45</v>
      </c>
      <c r="E35" s="33">
        <v>-0.35</v>
      </c>
      <c r="F35" s="33">
        <v>1</v>
      </c>
      <c r="G35" s="33">
        <v>1.05</v>
      </c>
      <c r="H35" s="33">
        <v>-0.35</v>
      </c>
      <c r="I35" s="33">
        <v>-0.4</v>
      </c>
      <c r="J35" s="33">
        <v>2.9249999999999998</v>
      </c>
      <c r="K35" s="14">
        <v>-0.05</v>
      </c>
      <c r="L35">
        <v>-0.15</v>
      </c>
      <c r="M35" s="15">
        <v>0.45</v>
      </c>
    </row>
    <row r="36" spans="1:19">
      <c r="B36" s="16" t="s">
        <v>155</v>
      </c>
      <c r="C36" s="33">
        <v>1.1499999999999999</v>
      </c>
      <c r="D36" s="33">
        <v>1.1000000000000001</v>
      </c>
      <c r="E36" s="33">
        <v>-0.4</v>
      </c>
      <c r="F36" s="33">
        <v>0.85</v>
      </c>
      <c r="G36" s="33">
        <v>0.7</v>
      </c>
      <c r="H36" s="33">
        <v>-0.59090909090909094</v>
      </c>
      <c r="I36" s="33">
        <v>-0.3</v>
      </c>
      <c r="J36" s="33">
        <v>2.7857142857142856</v>
      </c>
      <c r="K36" s="14">
        <v>-0.54545454545454541</v>
      </c>
      <c r="L36">
        <v>-0.31818181818181818</v>
      </c>
      <c r="M36" s="16">
        <v>0.77272727272727271</v>
      </c>
    </row>
    <row r="37" spans="1:19">
      <c r="B37" s="16"/>
      <c r="C37" s="33"/>
      <c r="D37" s="33"/>
      <c r="E37" s="33"/>
      <c r="F37" s="33"/>
      <c r="G37" s="33"/>
      <c r="I37" s="33"/>
      <c r="J37" s="33"/>
      <c r="K37" s="14"/>
      <c r="N37" s="14"/>
      <c r="O37" s="14"/>
      <c r="P37" s="14"/>
      <c r="Q37" s="14"/>
      <c r="R37" s="14"/>
      <c r="S37" s="14"/>
    </row>
    <row r="38" spans="1:19">
      <c r="A38" s="15" t="s">
        <v>108</v>
      </c>
      <c r="B38" s="15" t="s">
        <v>153</v>
      </c>
      <c r="C38" s="33">
        <v>0.7</v>
      </c>
      <c r="D38" s="33">
        <v>0.52500000000000002</v>
      </c>
      <c r="E38" s="33">
        <v>-0.27500000000000002</v>
      </c>
      <c r="F38" s="33">
        <v>0.55000000000000004</v>
      </c>
      <c r="G38" s="33">
        <v>0.4</v>
      </c>
      <c r="H38" s="33">
        <v>-0.35</v>
      </c>
      <c r="I38" s="33">
        <v>-0.17499999999999999</v>
      </c>
      <c r="J38" s="33">
        <v>2.7060000000000013</v>
      </c>
      <c r="K38" s="14">
        <v>-0.26470588235294118</v>
      </c>
      <c r="L38">
        <v>-0.17647058823529413</v>
      </c>
      <c r="M38" s="16">
        <v>1</v>
      </c>
    </row>
    <row r="39" spans="1:19">
      <c r="B39" s="15" t="s">
        <v>154</v>
      </c>
      <c r="C39" s="33">
        <v>0.45</v>
      </c>
      <c r="D39" s="33">
        <v>0.3</v>
      </c>
      <c r="E39" s="33">
        <v>0.05</v>
      </c>
      <c r="F39" s="33">
        <v>0.1</v>
      </c>
      <c r="G39" s="33">
        <v>-0.1</v>
      </c>
      <c r="H39" s="33">
        <v>-0.4</v>
      </c>
      <c r="I39" s="33">
        <v>0.2</v>
      </c>
      <c r="J39" s="33">
        <v>2.6120000000000005</v>
      </c>
      <c r="K39" s="14">
        <v>-0.05</v>
      </c>
      <c r="L39">
        <v>0</v>
      </c>
      <c r="M39" s="15">
        <v>0.8</v>
      </c>
    </row>
    <row r="40" spans="1:19">
      <c r="B40" s="16" t="s">
        <v>155</v>
      </c>
      <c r="C40" s="33">
        <v>0.95</v>
      </c>
      <c r="D40" s="33">
        <v>0.75</v>
      </c>
      <c r="E40" s="33">
        <v>-0.6</v>
      </c>
      <c r="F40" s="33">
        <v>1</v>
      </c>
      <c r="G40" s="33">
        <v>0.9</v>
      </c>
      <c r="H40" s="33">
        <v>-0.3</v>
      </c>
      <c r="I40" s="33">
        <v>-0.55000000000000004</v>
      </c>
      <c r="J40" s="33">
        <v>2.8000000000000025</v>
      </c>
      <c r="K40" s="14">
        <v>-0.5714285714285714</v>
      </c>
      <c r="L40">
        <v>-0.42857142857142855</v>
      </c>
      <c r="M40" s="15">
        <v>1.2857142857142858</v>
      </c>
    </row>
    <row r="41" spans="1:19">
      <c r="B41" s="16"/>
      <c r="C41" s="33"/>
      <c r="D41" s="33"/>
      <c r="E41" s="33"/>
      <c r="F41" s="33"/>
      <c r="G41" s="33"/>
      <c r="I41" s="33"/>
      <c r="J41" s="33"/>
      <c r="K41" s="14"/>
      <c r="M41" s="15"/>
    </row>
    <row r="42" spans="1:19">
      <c r="A42" t="s">
        <v>52</v>
      </c>
      <c r="B42" s="15" t="s">
        <v>106</v>
      </c>
      <c r="C42" s="33">
        <v>1.2868852459016393</v>
      </c>
      <c r="D42" s="33">
        <v>1.1311475409836065</v>
      </c>
      <c r="E42" s="33">
        <v>-0.45901639344262296</v>
      </c>
      <c r="F42" s="33">
        <v>0.85245901639344257</v>
      </c>
      <c r="G42" s="33">
        <v>0.72131147540983609</v>
      </c>
      <c r="H42" s="33">
        <v>-0.33606557377049179</v>
      </c>
      <c r="I42" s="33">
        <v>-0.33606557377049179</v>
      </c>
      <c r="J42" s="33">
        <v>2.5606896551724141</v>
      </c>
      <c r="K42" s="14"/>
      <c r="M42" s="15"/>
    </row>
    <row r="43" spans="1:19">
      <c r="C43" s="33"/>
      <c r="D43" s="33"/>
      <c r="E43" s="33"/>
      <c r="F43" s="33"/>
      <c r="G43" s="33"/>
      <c r="I43" s="33"/>
      <c r="J43" s="33"/>
      <c r="K43" s="14"/>
    </row>
    <row r="44" spans="1:19">
      <c r="C44" s="33"/>
      <c r="D44" s="33"/>
      <c r="E44" s="33"/>
      <c r="F44" s="33"/>
      <c r="G44" s="33"/>
      <c r="I44" s="33"/>
      <c r="J44" s="33"/>
      <c r="K44" s="14"/>
    </row>
    <row r="45" spans="1:19">
      <c r="C45" s="33"/>
      <c r="D45" s="33"/>
      <c r="E45" s="33"/>
      <c r="F45" s="33"/>
      <c r="G45" s="33"/>
      <c r="I45" s="33"/>
      <c r="J45" s="33"/>
      <c r="K45" s="14"/>
    </row>
    <row r="46" spans="1:19">
      <c r="C46" s="33" t="s">
        <v>97</v>
      </c>
      <c r="D46" s="33" t="s">
        <v>66</v>
      </c>
      <c r="E46" s="33" t="s">
        <v>98</v>
      </c>
      <c r="F46" s="33" t="s">
        <v>103</v>
      </c>
      <c r="G46" s="33" t="s">
        <v>104</v>
      </c>
      <c r="H46" s="33" t="s">
        <v>105</v>
      </c>
      <c r="I46" s="33" t="s">
        <v>105</v>
      </c>
      <c r="J46" s="33" t="s">
        <v>67</v>
      </c>
      <c r="K46" s="14" t="s">
        <v>86</v>
      </c>
      <c r="L46" t="s">
        <v>87</v>
      </c>
      <c r="M46" t="s">
        <v>88</v>
      </c>
    </row>
    <row r="47" spans="1:19">
      <c r="A47" t="s">
        <v>24</v>
      </c>
      <c r="B47" s="15" t="s">
        <v>152</v>
      </c>
      <c r="C47" s="33">
        <v>0.60889104059735344</v>
      </c>
      <c r="D47" s="33">
        <v>0.60327902187237747</v>
      </c>
      <c r="E47" s="33">
        <v>1.0642617446965243</v>
      </c>
      <c r="F47" s="33">
        <v>0.71190078036790727</v>
      </c>
      <c r="G47" s="33">
        <v>0.61537371349143266</v>
      </c>
      <c r="H47" s="33">
        <v>0.79490565477923225</v>
      </c>
      <c r="I47" s="33">
        <v>0.87934215774378044</v>
      </c>
      <c r="J47" s="33">
        <v>0.65160224641137021</v>
      </c>
      <c r="K47" s="14">
        <v>0.94736476607482079</v>
      </c>
      <c r="L47">
        <v>0.46029881598804923</v>
      </c>
      <c r="M47">
        <v>0.82764726786234244</v>
      </c>
    </row>
    <row r="48" spans="1:19">
      <c r="B48" s="15" t="s">
        <v>131</v>
      </c>
      <c r="C48" s="33">
        <v>0.51234753829797997</v>
      </c>
      <c r="D48" s="33">
        <v>0.54772255750516607</v>
      </c>
      <c r="E48" s="33">
        <v>0.85</v>
      </c>
      <c r="F48" s="33">
        <v>0.8</v>
      </c>
      <c r="G48" s="33">
        <v>0.66332495807107994</v>
      </c>
      <c r="H48" s="33">
        <v>0.74833147735478833</v>
      </c>
      <c r="I48" s="33">
        <v>0.86746757864487356</v>
      </c>
      <c r="J48" s="33">
        <v>0.69993499698186223</v>
      </c>
      <c r="K48" s="14">
        <v>1.1000000000000001</v>
      </c>
      <c r="L48">
        <v>0.50990195135927852</v>
      </c>
      <c r="M48">
        <v>0.9</v>
      </c>
    </row>
    <row r="49" spans="1:13">
      <c r="B49" s="16" t="s">
        <v>130</v>
      </c>
      <c r="C49" s="33">
        <v>0.68333165356240488</v>
      </c>
      <c r="D49" s="33">
        <v>0.64282434653322507</v>
      </c>
      <c r="E49" s="33">
        <v>1.1765617368677077</v>
      </c>
      <c r="F49" s="33">
        <v>0.57854191187990256</v>
      </c>
      <c r="G49" s="33">
        <v>0.5677270907634907</v>
      </c>
      <c r="H49" s="33">
        <v>0.65</v>
      </c>
      <c r="I49" s="33">
        <v>0.87433563916687929</v>
      </c>
      <c r="J49" s="33">
        <v>0.598256419774708</v>
      </c>
      <c r="K49" s="14">
        <v>0.5830951894845301</v>
      </c>
      <c r="L49">
        <v>0.32015621187164245</v>
      </c>
      <c r="M49">
        <v>0.74833147735478833</v>
      </c>
    </row>
    <row r="50" spans="1:13">
      <c r="B50" s="16"/>
      <c r="C50" s="33"/>
      <c r="D50" s="33"/>
      <c r="E50" s="33"/>
      <c r="F50" s="33"/>
      <c r="G50" s="33"/>
      <c r="I50" s="33"/>
      <c r="J50" s="33"/>
      <c r="K50" s="14"/>
    </row>
    <row r="51" spans="1:13">
      <c r="A51" t="s">
        <v>25</v>
      </c>
      <c r="B51" s="15" t="s">
        <v>152</v>
      </c>
      <c r="C51" s="33">
        <v>0.82310388165771642</v>
      </c>
      <c r="D51" s="33">
        <v>0.74958321752824753</v>
      </c>
      <c r="E51" s="33">
        <v>0.68693158320170433</v>
      </c>
      <c r="F51" s="33">
        <v>1.0401322031357361</v>
      </c>
      <c r="G51" s="33">
        <v>0.78859051477937514</v>
      </c>
      <c r="H51" s="33">
        <v>0.87934215774378044</v>
      </c>
      <c r="I51" s="33">
        <v>0.92330926563096938</v>
      </c>
      <c r="J51" s="33">
        <v>0.67382603280917319</v>
      </c>
      <c r="K51" s="14">
        <v>0.83774343265519913</v>
      </c>
      <c r="L51">
        <v>0.42591770999995993</v>
      </c>
      <c r="M51">
        <v>0.785353452498602</v>
      </c>
    </row>
    <row r="52" spans="1:13">
      <c r="B52" s="15" t="s">
        <v>131</v>
      </c>
      <c r="C52" s="33">
        <v>0.87891979156234723</v>
      </c>
      <c r="D52" s="33">
        <v>0.78898669190297499</v>
      </c>
      <c r="E52" s="33">
        <v>0.50249378105604448</v>
      </c>
      <c r="F52" s="33">
        <v>1</v>
      </c>
      <c r="G52" s="33">
        <v>0.78898669190297499</v>
      </c>
      <c r="H52" s="33">
        <v>0.86746757864487356</v>
      </c>
      <c r="I52" s="33">
        <v>0.7</v>
      </c>
      <c r="J52" s="33">
        <v>0.5587351787743442</v>
      </c>
      <c r="K52" s="14">
        <v>0.93407708461347028</v>
      </c>
      <c r="L52">
        <v>0.39051248379533271</v>
      </c>
      <c r="M52">
        <v>0.75663729752107778</v>
      </c>
    </row>
    <row r="53" spans="1:13">
      <c r="B53" s="16" t="s">
        <v>130</v>
      </c>
      <c r="C53" s="33">
        <v>0.70887234393789122</v>
      </c>
      <c r="D53" s="33">
        <v>0.66332495807107994</v>
      </c>
      <c r="E53" s="33">
        <v>0.83066238629180744</v>
      </c>
      <c r="F53" s="33">
        <v>1.0735455276791945</v>
      </c>
      <c r="G53" s="33">
        <v>0.74833147735478833</v>
      </c>
      <c r="H53" s="33">
        <v>0.87433563916687929</v>
      </c>
      <c r="I53" s="33">
        <v>1.1000000000000001</v>
      </c>
      <c r="J53" s="33">
        <v>0.80329423790604926</v>
      </c>
      <c r="K53" s="14">
        <v>0.655554777357089</v>
      </c>
      <c r="L53">
        <v>0.44069816885602991</v>
      </c>
      <c r="M53">
        <v>0.77938309997646571</v>
      </c>
    </row>
    <row r="54" spans="1:13">
      <c r="B54" s="16"/>
      <c r="C54" s="33"/>
      <c r="D54" s="33"/>
      <c r="E54" s="33"/>
      <c r="F54" s="33"/>
      <c r="G54" s="33"/>
      <c r="I54" s="33"/>
      <c r="J54" s="33"/>
      <c r="K54" s="14"/>
    </row>
    <row r="55" spans="1:13">
      <c r="A55" t="s">
        <v>23</v>
      </c>
      <c r="B55" s="15" t="s">
        <v>152</v>
      </c>
      <c r="C55" s="33">
        <v>0.91378334412485329</v>
      </c>
      <c r="D55" s="33">
        <v>0.69776428684764313</v>
      </c>
      <c r="E55" s="33">
        <v>0.69776428684764313</v>
      </c>
      <c r="F55" s="33">
        <v>0.87891979156234723</v>
      </c>
      <c r="G55" s="33">
        <v>0.78421935706790613</v>
      </c>
      <c r="H55" s="33">
        <v>0.92330926563096938</v>
      </c>
      <c r="I55" s="33">
        <v>0.79490565477923225</v>
      </c>
      <c r="J55" s="33">
        <v>0.66473603783757673</v>
      </c>
      <c r="K55" s="14">
        <v>0.85950818801190931</v>
      </c>
      <c r="L55">
        <v>0.48328460956338187</v>
      </c>
      <c r="M55">
        <v>0.93933643662772426</v>
      </c>
    </row>
    <row r="56" spans="1:13">
      <c r="B56" s="15" t="s">
        <v>131</v>
      </c>
      <c r="C56" s="33">
        <v>0.96046863561492735</v>
      </c>
      <c r="D56" s="33">
        <v>0.50990195135927852</v>
      </c>
      <c r="E56" s="33">
        <v>0.75663729752107778</v>
      </c>
      <c r="F56" s="33">
        <v>0.96953597148326576</v>
      </c>
      <c r="G56" s="33">
        <v>0.73484692283495345</v>
      </c>
      <c r="H56" s="33">
        <v>0.7</v>
      </c>
      <c r="I56" s="33">
        <v>0.74833147735478833</v>
      </c>
      <c r="J56" s="33">
        <v>0.6400593722460437</v>
      </c>
      <c r="K56" s="14">
        <v>0.98615414616580099</v>
      </c>
      <c r="L56">
        <v>0.5</v>
      </c>
      <c r="M56">
        <v>1.0295630140987</v>
      </c>
    </row>
    <row r="57" spans="1:13">
      <c r="B57" s="16" t="s">
        <v>130</v>
      </c>
      <c r="C57" s="33">
        <v>0.78898669190297499</v>
      </c>
      <c r="D57" s="33">
        <v>0.78262379212492639</v>
      </c>
      <c r="E57" s="33">
        <v>0.43588989435406733</v>
      </c>
      <c r="F57" s="33">
        <v>0.44721359549995793</v>
      </c>
      <c r="G57" s="33">
        <v>0.43588989435406733</v>
      </c>
      <c r="H57" s="33">
        <v>1.1000000000000001</v>
      </c>
      <c r="I57" s="33">
        <v>0.65</v>
      </c>
      <c r="J57" s="33">
        <v>0.6755738301621822</v>
      </c>
      <c r="K57" s="14">
        <v>0.49487165930539351</v>
      </c>
      <c r="L57">
        <v>0.31943828249996997</v>
      </c>
      <c r="M57">
        <v>0.6998542122237652</v>
      </c>
    </row>
    <row r="58" spans="1:13">
      <c r="B58" t="s">
        <v>52</v>
      </c>
      <c r="C58" s="33">
        <v>0.90743295102282284</v>
      </c>
      <c r="D58" s="33">
        <v>0.81432683324719946</v>
      </c>
      <c r="E58" s="33">
        <v>0.86030437792799519</v>
      </c>
      <c r="F58" s="33">
        <v>0.91142233599459932</v>
      </c>
      <c r="G58" s="33">
        <v>0.76568082938732762</v>
      </c>
      <c r="H58" s="33">
        <v>0.87647445548054437</v>
      </c>
      <c r="I58" s="33">
        <v>0.87647445548054437</v>
      </c>
      <c r="J58" s="33">
        <v>0.72682318219003306</v>
      </c>
    </row>
    <row r="61" spans="1:13">
      <c r="J61" s="33"/>
    </row>
    <row r="62" spans="1:13">
      <c r="J62" s="33"/>
    </row>
    <row r="63" spans="1:13">
      <c r="J63" s="33"/>
    </row>
    <row r="64" spans="1:13">
      <c r="I64" s="33"/>
    </row>
    <row r="65" spans="9:9">
      <c r="I65" s="33"/>
    </row>
    <row r="66" spans="9:9">
      <c r="I66" s="33"/>
    </row>
    <row r="67" spans="9:9">
      <c r="I67" s="33"/>
    </row>
    <row r="68" spans="9:9">
      <c r="I68" s="33"/>
    </row>
    <row r="69" spans="9:9">
      <c r="I69" s="33"/>
    </row>
    <row r="70" spans="9:9">
      <c r="I70" s="33"/>
    </row>
    <row r="71" spans="9:9">
      <c r="I71" s="33"/>
    </row>
    <row r="72" spans="9:9">
      <c r="I72" s="33"/>
    </row>
    <row r="73" spans="9:9">
      <c r="I73" s="33"/>
    </row>
    <row r="74" spans="9:9">
      <c r="I74" s="33"/>
    </row>
    <row r="75" spans="9:9">
      <c r="I75" s="33"/>
    </row>
    <row r="76" spans="9:9">
      <c r="I76" s="33"/>
    </row>
    <row r="77" spans="9:9">
      <c r="I77" s="33"/>
    </row>
    <row r="78" spans="9:9">
      <c r="I78" s="33"/>
    </row>
    <row r="79" spans="9:9">
      <c r="I79" s="33"/>
    </row>
    <row r="80" spans="9:9">
      <c r="I80" s="33"/>
    </row>
    <row r="81" spans="9:9">
      <c r="I81" s="33"/>
    </row>
    <row r="82" spans="9:9">
      <c r="I82" s="33"/>
    </row>
    <row r="83" spans="9:9">
      <c r="I83" s="33"/>
    </row>
    <row r="84" spans="9:9">
      <c r="I84" s="33"/>
    </row>
    <row r="85" spans="9:9">
      <c r="I85" s="33"/>
    </row>
    <row r="86" spans="9:9">
      <c r="I86" s="33"/>
    </row>
    <row r="87" spans="9:9">
      <c r="I87" s="33"/>
    </row>
    <row r="88" spans="9:9">
      <c r="I88" s="33"/>
    </row>
    <row r="89" spans="9:9">
      <c r="I89" s="33"/>
    </row>
    <row r="90" spans="9:9">
      <c r="I90" s="33"/>
    </row>
  </sheetData>
  <mergeCells count="9">
    <mergeCell ref="N28:S28"/>
    <mergeCell ref="T28:Y28"/>
    <mergeCell ref="Z28:AE28"/>
    <mergeCell ref="N29:P29"/>
    <mergeCell ref="Q29:S29"/>
    <mergeCell ref="T29:V29"/>
    <mergeCell ref="W29:Y29"/>
    <mergeCell ref="Z29:AB29"/>
    <mergeCell ref="AC29:AE29"/>
  </mergeCells>
  <phoneticPr fontId="8"/>
  <pageMargins left="0.7" right="0.7" top="0.75" bottom="0.75" header="0.3" footer="0.3"/>
  <pageSetup paperSize="9" orientation="portrait" horizontalDpi="0" verticalDpi="0" r:id="rId3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ECDF6-83EC-4C82-A6B4-73FD6966E033}">
  <dimension ref="A1:AI21"/>
  <sheetViews>
    <sheetView workbookViewId="0">
      <selection sqref="A1:AI21"/>
    </sheetView>
  </sheetViews>
  <sheetFormatPr defaultRowHeight="12.45"/>
  <cols>
    <col min="1" max="1" width="18.84375" customWidth="1"/>
    <col min="3" max="3" width="12" customWidth="1"/>
    <col min="5" max="5" width="14.3046875" customWidth="1"/>
    <col min="6" max="8" width="31.23046875" customWidth="1"/>
    <col min="9" max="11" width="69.23046875" customWidth="1"/>
    <col min="12" max="13" width="59.3828125" customWidth="1"/>
    <col min="14" max="15" width="61.69140625" customWidth="1"/>
    <col min="16" max="17" width="21.15234375" customWidth="1"/>
    <col min="18" max="31" width="69.23046875" customWidth="1"/>
    <col min="32" max="33" width="22.07421875" customWidth="1"/>
    <col min="34" max="35" width="25.69140625" customWidth="1"/>
  </cols>
  <sheetData>
    <row r="1" spans="1:35">
      <c r="A1" t="s">
        <v>0</v>
      </c>
      <c r="B1" t="s">
        <v>1</v>
      </c>
      <c r="C1" t="s">
        <v>2</v>
      </c>
      <c r="D1" t="s">
        <v>323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324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20</v>
      </c>
      <c r="Q1" t="s">
        <v>21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325</v>
      </c>
      <c r="X1" t="s">
        <v>18</v>
      </c>
      <c r="Y1" t="s">
        <v>326</v>
      </c>
      <c r="Z1" t="s">
        <v>327</v>
      </c>
      <c r="AA1" t="s">
        <v>328</v>
      </c>
      <c r="AB1" t="s">
        <v>329</v>
      </c>
      <c r="AC1" t="s">
        <v>330</v>
      </c>
      <c r="AD1" t="s">
        <v>331</v>
      </c>
      <c r="AE1" t="s">
        <v>19</v>
      </c>
      <c r="AF1" t="s">
        <v>332</v>
      </c>
      <c r="AG1" t="s">
        <v>333</v>
      </c>
      <c r="AH1" t="s">
        <v>334</v>
      </c>
      <c r="AI1" t="s">
        <v>335</v>
      </c>
    </row>
    <row r="2" spans="1:35">
      <c r="A2" s="146">
        <v>44268.589953703704</v>
      </c>
      <c r="B2" t="s">
        <v>28</v>
      </c>
      <c r="C2" t="s">
        <v>45</v>
      </c>
      <c r="D2" t="s">
        <v>58</v>
      </c>
      <c r="E2" t="s">
        <v>25</v>
      </c>
      <c r="F2">
        <v>46.6</v>
      </c>
      <c r="G2">
        <v>47.1</v>
      </c>
      <c r="H2">
        <v>46.7</v>
      </c>
      <c r="I2">
        <v>-0.5</v>
      </c>
      <c r="J2">
        <v>0</v>
      </c>
      <c r="K2">
        <v>2</v>
      </c>
      <c r="L2">
        <v>0</v>
      </c>
      <c r="M2">
        <v>0</v>
      </c>
      <c r="N2">
        <v>0.5</v>
      </c>
      <c r="O2">
        <v>0.5</v>
      </c>
      <c r="P2">
        <v>33.76</v>
      </c>
      <c r="Q2">
        <v>33.89</v>
      </c>
      <c r="R2">
        <v>0.5</v>
      </c>
      <c r="S2">
        <v>2</v>
      </c>
      <c r="T2">
        <v>-0.5</v>
      </c>
      <c r="U2">
        <v>-1.5</v>
      </c>
      <c r="V2">
        <v>2</v>
      </c>
      <c r="W2">
        <v>2</v>
      </c>
      <c r="X2">
        <v>-1</v>
      </c>
      <c r="Y2">
        <v>1</v>
      </c>
      <c r="Z2">
        <v>2</v>
      </c>
      <c r="AA2">
        <v>-0.5</v>
      </c>
      <c r="AB2">
        <v>-1</v>
      </c>
      <c r="AC2">
        <v>2</v>
      </c>
      <c r="AD2">
        <v>1.5</v>
      </c>
      <c r="AE2">
        <v>-0.5</v>
      </c>
      <c r="AF2">
        <v>36.72</v>
      </c>
      <c r="AG2">
        <v>38</v>
      </c>
      <c r="AH2">
        <v>2.9600000000000009</v>
      </c>
      <c r="AI2">
        <v>4.1099999999999994</v>
      </c>
    </row>
    <row r="3" spans="1:35">
      <c r="A3" s="146">
        <v>44268.583229166667</v>
      </c>
      <c r="B3" t="s">
        <v>34</v>
      </c>
      <c r="C3" t="s">
        <v>45</v>
      </c>
      <c r="D3" t="s">
        <v>58</v>
      </c>
      <c r="E3" t="s">
        <v>25</v>
      </c>
      <c r="F3">
        <v>29.1</v>
      </c>
      <c r="G3">
        <v>28.5</v>
      </c>
      <c r="H3">
        <v>28.6</v>
      </c>
      <c r="I3">
        <v>-0.5</v>
      </c>
      <c r="J3">
        <v>-0.5</v>
      </c>
      <c r="K3">
        <v>0</v>
      </c>
      <c r="L3">
        <v>0</v>
      </c>
      <c r="M3">
        <v>0</v>
      </c>
      <c r="N3">
        <v>0</v>
      </c>
      <c r="O3">
        <v>0</v>
      </c>
      <c r="P3">
        <v>33.92</v>
      </c>
      <c r="Q3">
        <v>33.53</v>
      </c>
      <c r="R3">
        <v>1</v>
      </c>
      <c r="S3">
        <v>2</v>
      </c>
      <c r="T3">
        <v>-0.5</v>
      </c>
      <c r="U3">
        <v>-1.5</v>
      </c>
      <c r="V3">
        <v>2</v>
      </c>
      <c r="W3">
        <v>2</v>
      </c>
      <c r="X3">
        <v>0</v>
      </c>
      <c r="Y3">
        <v>2</v>
      </c>
      <c r="Z3">
        <v>2.5</v>
      </c>
      <c r="AA3">
        <v>-1</v>
      </c>
      <c r="AB3">
        <v>-1.5</v>
      </c>
      <c r="AC3">
        <v>2.5</v>
      </c>
      <c r="AD3">
        <v>2</v>
      </c>
      <c r="AE3">
        <v>-1</v>
      </c>
      <c r="AF3">
        <v>36.56</v>
      </c>
      <c r="AG3">
        <v>38.450000000000003</v>
      </c>
      <c r="AH3">
        <v>2.6400000000000006</v>
      </c>
      <c r="AI3">
        <v>4.9200000000000017</v>
      </c>
    </row>
    <row r="4" spans="1:35">
      <c r="A4" s="146">
        <v>44266.486562500002</v>
      </c>
      <c r="B4" t="s">
        <v>26</v>
      </c>
      <c r="C4" t="s">
        <v>45</v>
      </c>
      <c r="D4" t="s">
        <v>58</v>
      </c>
      <c r="E4" t="s">
        <v>25</v>
      </c>
      <c r="F4">
        <v>36</v>
      </c>
      <c r="G4">
        <v>35.4</v>
      </c>
      <c r="H4">
        <v>35.299999999999997</v>
      </c>
      <c r="I4">
        <v>-0.5</v>
      </c>
      <c r="J4">
        <v>0</v>
      </c>
      <c r="K4">
        <v>0.5</v>
      </c>
      <c r="L4">
        <v>0</v>
      </c>
      <c r="M4">
        <v>0</v>
      </c>
      <c r="N4">
        <v>0.5</v>
      </c>
      <c r="O4">
        <v>0.5</v>
      </c>
      <c r="P4">
        <v>33.6</v>
      </c>
      <c r="Q4">
        <v>33.700000000000003</v>
      </c>
      <c r="R4">
        <v>1</v>
      </c>
      <c r="S4">
        <v>2.5</v>
      </c>
      <c r="T4">
        <v>-1</v>
      </c>
      <c r="U4">
        <v>-2</v>
      </c>
      <c r="V4">
        <v>1.5</v>
      </c>
      <c r="W4">
        <v>1</v>
      </c>
      <c r="X4">
        <v>-1</v>
      </c>
      <c r="Y4">
        <v>1</v>
      </c>
      <c r="Z4">
        <v>2.5</v>
      </c>
      <c r="AA4">
        <v>-0.5</v>
      </c>
      <c r="AB4">
        <v>-2</v>
      </c>
      <c r="AC4">
        <v>2</v>
      </c>
      <c r="AD4">
        <v>1.5</v>
      </c>
      <c r="AE4">
        <v>-1.5</v>
      </c>
      <c r="AF4">
        <v>36.299999999999997</v>
      </c>
      <c r="AG4">
        <v>36.5</v>
      </c>
      <c r="AH4">
        <v>2.6999999999999957</v>
      </c>
      <c r="AI4">
        <v>2.7999999999999972</v>
      </c>
    </row>
    <row r="5" spans="1:35">
      <c r="A5" s="146">
        <v>44268.466932870368</v>
      </c>
      <c r="B5" t="s">
        <v>27</v>
      </c>
      <c r="C5" t="s">
        <v>45</v>
      </c>
      <c r="D5" t="s">
        <v>58</v>
      </c>
      <c r="E5" t="s">
        <v>25</v>
      </c>
      <c r="F5">
        <v>32.9</v>
      </c>
      <c r="G5">
        <v>33.5</v>
      </c>
      <c r="H5">
        <v>31.1</v>
      </c>
      <c r="I5">
        <v>-1.5</v>
      </c>
      <c r="J5">
        <v>-1</v>
      </c>
      <c r="K5">
        <v>0</v>
      </c>
      <c r="L5">
        <v>-1.5</v>
      </c>
      <c r="M5">
        <v>-1.5</v>
      </c>
      <c r="N5">
        <v>-0.5</v>
      </c>
      <c r="O5">
        <v>-0.5</v>
      </c>
      <c r="P5">
        <v>29.16</v>
      </c>
      <c r="Q5">
        <v>28.52</v>
      </c>
      <c r="R5">
        <v>2</v>
      </c>
      <c r="S5">
        <v>2</v>
      </c>
      <c r="T5">
        <v>1</v>
      </c>
      <c r="U5">
        <v>1</v>
      </c>
      <c r="V5">
        <v>0.5</v>
      </c>
      <c r="W5">
        <v>0.5</v>
      </c>
      <c r="X5">
        <v>0</v>
      </c>
      <c r="Y5">
        <v>2</v>
      </c>
      <c r="Z5">
        <v>2</v>
      </c>
      <c r="AA5">
        <v>1.5</v>
      </c>
      <c r="AB5">
        <v>1.5</v>
      </c>
      <c r="AC5">
        <v>0</v>
      </c>
      <c r="AD5">
        <v>0</v>
      </c>
      <c r="AE5">
        <v>0</v>
      </c>
      <c r="AF5">
        <v>32.75</v>
      </c>
      <c r="AG5">
        <v>32.409999999999997</v>
      </c>
      <c r="AH5">
        <v>3.59</v>
      </c>
      <c r="AI5">
        <v>3.889999999999997</v>
      </c>
    </row>
    <row r="6" spans="1:35">
      <c r="A6" s="146">
        <v>44266.585138888891</v>
      </c>
      <c r="B6" t="s">
        <v>39</v>
      </c>
      <c r="C6" t="s">
        <v>45</v>
      </c>
      <c r="D6" t="s">
        <v>58</v>
      </c>
      <c r="E6" t="s">
        <v>25</v>
      </c>
      <c r="F6">
        <v>34</v>
      </c>
      <c r="G6">
        <v>35.700000000000003</v>
      </c>
      <c r="H6">
        <v>34</v>
      </c>
      <c r="I6">
        <v>0.5</v>
      </c>
      <c r="J6">
        <v>0.5</v>
      </c>
      <c r="K6">
        <v>1</v>
      </c>
      <c r="L6">
        <v>0.5</v>
      </c>
      <c r="M6">
        <v>0.5</v>
      </c>
      <c r="N6">
        <v>0.5</v>
      </c>
      <c r="O6">
        <v>0.5</v>
      </c>
      <c r="P6">
        <v>34.26</v>
      </c>
      <c r="Q6">
        <v>34.25</v>
      </c>
      <c r="R6">
        <v>2</v>
      </c>
      <c r="S6">
        <v>2</v>
      </c>
      <c r="T6">
        <v>0.5</v>
      </c>
      <c r="U6">
        <v>1</v>
      </c>
      <c r="V6">
        <v>1</v>
      </c>
      <c r="W6">
        <v>1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1.5</v>
      </c>
      <c r="AE6">
        <v>-0.5</v>
      </c>
      <c r="AF6">
        <v>37.51</v>
      </c>
      <c r="AG6">
        <v>37.08</v>
      </c>
      <c r="AH6">
        <v>3.25</v>
      </c>
      <c r="AI6">
        <v>2.8299999999999983</v>
      </c>
    </row>
    <row r="7" spans="1:35">
      <c r="A7" s="146">
        <v>44267.692662037036</v>
      </c>
      <c r="B7" t="s">
        <v>32</v>
      </c>
      <c r="C7" t="s">
        <v>45</v>
      </c>
      <c r="D7" t="s">
        <v>58</v>
      </c>
      <c r="E7" t="s">
        <v>25</v>
      </c>
      <c r="F7">
        <v>36.799999999999997</v>
      </c>
      <c r="G7">
        <v>38.4</v>
      </c>
      <c r="H7">
        <v>37.9</v>
      </c>
      <c r="I7">
        <v>0.5</v>
      </c>
      <c r="J7">
        <v>0.5</v>
      </c>
      <c r="K7">
        <v>-1</v>
      </c>
      <c r="L7">
        <v>-0.5</v>
      </c>
      <c r="M7">
        <v>-0.5</v>
      </c>
      <c r="N7">
        <v>-0.5</v>
      </c>
      <c r="O7">
        <v>-0.5</v>
      </c>
      <c r="P7">
        <v>30.12</v>
      </c>
      <c r="Q7">
        <v>30.49</v>
      </c>
      <c r="R7">
        <v>0</v>
      </c>
      <c r="S7">
        <v>1</v>
      </c>
      <c r="T7">
        <v>0</v>
      </c>
      <c r="U7">
        <v>-0.5</v>
      </c>
      <c r="V7">
        <v>1</v>
      </c>
      <c r="W7">
        <v>0.5</v>
      </c>
      <c r="X7">
        <v>-0.5</v>
      </c>
      <c r="Y7">
        <v>0</v>
      </c>
      <c r="Z7">
        <v>0.5</v>
      </c>
      <c r="AA7">
        <v>0</v>
      </c>
      <c r="AB7">
        <v>-0.5</v>
      </c>
      <c r="AC7">
        <v>0.5</v>
      </c>
      <c r="AD7">
        <v>0.5</v>
      </c>
      <c r="AE7">
        <v>-0.5</v>
      </c>
      <c r="AF7">
        <v>31.85</v>
      </c>
      <c r="AG7">
        <v>32.619999999999997</v>
      </c>
      <c r="AH7">
        <v>1.7300000000000004</v>
      </c>
      <c r="AI7">
        <v>2.129999999999999</v>
      </c>
    </row>
    <row r="8" spans="1:35">
      <c r="A8" s="146">
        <v>44267.58898148148</v>
      </c>
      <c r="B8" t="s">
        <v>33</v>
      </c>
      <c r="C8" t="s">
        <v>45</v>
      </c>
      <c r="D8" t="s">
        <v>58</v>
      </c>
      <c r="E8" t="s">
        <v>25</v>
      </c>
      <c r="F8">
        <v>34.9</v>
      </c>
      <c r="G8">
        <v>33.9</v>
      </c>
      <c r="H8">
        <v>30.3</v>
      </c>
      <c r="I8">
        <v>1</v>
      </c>
      <c r="J8">
        <v>0.5</v>
      </c>
      <c r="K8">
        <v>0.5</v>
      </c>
      <c r="L8">
        <v>1</v>
      </c>
      <c r="M8">
        <v>0</v>
      </c>
      <c r="N8">
        <v>0</v>
      </c>
      <c r="O8">
        <v>0</v>
      </c>
      <c r="P8">
        <v>33.08</v>
      </c>
      <c r="Q8">
        <v>33.42</v>
      </c>
      <c r="R8">
        <v>1</v>
      </c>
      <c r="S8">
        <v>1.5</v>
      </c>
      <c r="T8">
        <v>0.5</v>
      </c>
      <c r="U8">
        <v>-0.5</v>
      </c>
      <c r="V8">
        <v>1</v>
      </c>
      <c r="W8">
        <v>2</v>
      </c>
      <c r="X8">
        <v>-0.5</v>
      </c>
      <c r="Y8">
        <v>2</v>
      </c>
      <c r="Z8">
        <v>1.5</v>
      </c>
      <c r="AA8">
        <v>-0.5</v>
      </c>
      <c r="AB8">
        <v>-1</v>
      </c>
      <c r="AC8">
        <v>0.5</v>
      </c>
      <c r="AD8">
        <v>2</v>
      </c>
      <c r="AE8">
        <v>-1</v>
      </c>
      <c r="AF8">
        <v>35.799999999999997</v>
      </c>
      <c r="AG8">
        <v>35.5</v>
      </c>
      <c r="AH8">
        <v>2.7199999999999989</v>
      </c>
      <c r="AI8">
        <v>2.0799999999999983</v>
      </c>
    </row>
    <row r="9" spans="1:35">
      <c r="A9" s="146">
        <v>44266.691724537035</v>
      </c>
      <c r="B9" t="s">
        <v>42</v>
      </c>
      <c r="C9" t="s">
        <v>45</v>
      </c>
      <c r="D9" t="s">
        <v>58</v>
      </c>
      <c r="E9" t="s">
        <v>25</v>
      </c>
      <c r="F9">
        <v>37.299999999999997</v>
      </c>
      <c r="G9">
        <v>37.200000000000003</v>
      </c>
      <c r="H9">
        <v>38.4</v>
      </c>
      <c r="I9">
        <v>-0.5</v>
      </c>
      <c r="J9">
        <v>-0.5</v>
      </c>
      <c r="K9">
        <v>0.5</v>
      </c>
      <c r="L9">
        <v>-0.5</v>
      </c>
      <c r="M9">
        <v>0</v>
      </c>
      <c r="N9">
        <v>0.5</v>
      </c>
      <c r="O9">
        <v>0</v>
      </c>
      <c r="P9">
        <v>32.61</v>
      </c>
      <c r="Q9">
        <v>32.51</v>
      </c>
      <c r="R9">
        <v>0</v>
      </c>
      <c r="S9">
        <v>2.5</v>
      </c>
      <c r="T9">
        <v>0</v>
      </c>
      <c r="U9">
        <v>0.5</v>
      </c>
      <c r="V9">
        <v>3</v>
      </c>
      <c r="W9">
        <v>2.5</v>
      </c>
      <c r="X9">
        <v>0.5</v>
      </c>
      <c r="Y9">
        <v>0.5</v>
      </c>
      <c r="Z9">
        <v>2</v>
      </c>
      <c r="AA9">
        <v>-0.5</v>
      </c>
      <c r="AB9">
        <v>0.5</v>
      </c>
      <c r="AC9">
        <v>1.5</v>
      </c>
      <c r="AD9">
        <v>1</v>
      </c>
      <c r="AE9">
        <v>0.5</v>
      </c>
      <c r="AF9">
        <v>35.4</v>
      </c>
      <c r="AG9">
        <v>36.44</v>
      </c>
      <c r="AH9">
        <v>2.7899999999999991</v>
      </c>
      <c r="AI9">
        <v>3.9299999999999997</v>
      </c>
    </row>
    <row r="10" spans="1:35">
      <c r="A10" s="146">
        <v>44266.699305555558</v>
      </c>
      <c r="B10" t="s">
        <v>29</v>
      </c>
      <c r="C10" t="s">
        <v>45</v>
      </c>
      <c r="D10" t="s">
        <v>58</v>
      </c>
      <c r="E10" t="s">
        <v>25</v>
      </c>
      <c r="F10">
        <v>31.3</v>
      </c>
      <c r="G10">
        <v>31.6</v>
      </c>
      <c r="H10">
        <v>28.8</v>
      </c>
      <c r="I10">
        <v>-1</v>
      </c>
      <c r="J10">
        <v>0</v>
      </c>
      <c r="K10">
        <v>2</v>
      </c>
      <c r="L10">
        <v>0</v>
      </c>
      <c r="M10">
        <v>0</v>
      </c>
      <c r="N10">
        <v>0</v>
      </c>
      <c r="O10">
        <v>0</v>
      </c>
      <c r="P10">
        <v>33.06</v>
      </c>
      <c r="Q10">
        <v>32.46</v>
      </c>
      <c r="R10">
        <v>0.5</v>
      </c>
      <c r="S10">
        <v>1.5</v>
      </c>
      <c r="T10">
        <v>0</v>
      </c>
      <c r="U10">
        <v>0</v>
      </c>
      <c r="V10">
        <v>0.5</v>
      </c>
      <c r="W10">
        <v>0.5</v>
      </c>
      <c r="X10">
        <v>0</v>
      </c>
      <c r="Y10">
        <v>1</v>
      </c>
      <c r="Z10">
        <v>1.5</v>
      </c>
      <c r="AA10">
        <v>0</v>
      </c>
      <c r="AB10">
        <v>0</v>
      </c>
      <c r="AC10">
        <v>1</v>
      </c>
      <c r="AD10">
        <v>1</v>
      </c>
      <c r="AE10">
        <v>-0.5</v>
      </c>
      <c r="AF10">
        <v>36.96</v>
      </c>
      <c r="AG10">
        <v>37.46</v>
      </c>
      <c r="AH10">
        <v>3.8999999999999986</v>
      </c>
      <c r="AI10">
        <v>5</v>
      </c>
    </row>
    <row r="11" spans="1:35">
      <c r="A11" s="146">
        <v>44267.471666666665</v>
      </c>
      <c r="B11" t="s">
        <v>41</v>
      </c>
      <c r="C11" t="s">
        <v>45</v>
      </c>
      <c r="D11" t="s">
        <v>58</v>
      </c>
      <c r="E11" t="s">
        <v>25</v>
      </c>
      <c r="F11">
        <v>42.4</v>
      </c>
      <c r="G11">
        <v>41.2</v>
      </c>
      <c r="H11">
        <v>39.299999999999997</v>
      </c>
      <c r="I11">
        <v>2</v>
      </c>
      <c r="J11">
        <v>0.5</v>
      </c>
      <c r="K11">
        <v>2.5</v>
      </c>
      <c r="L11">
        <v>1</v>
      </c>
      <c r="M11">
        <v>1</v>
      </c>
      <c r="N11">
        <v>2.5</v>
      </c>
      <c r="O11">
        <v>2.5</v>
      </c>
      <c r="P11">
        <v>34.229999999999997</v>
      </c>
      <c r="Q11">
        <v>33.85</v>
      </c>
      <c r="R11">
        <v>1</v>
      </c>
      <c r="S11">
        <v>2.5</v>
      </c>
      <c r="T11">
        <v>0.5</v>
      </c>
      <c r="U11">
        <v>0</v>
      </c>
      <c r="V11">
        <v>3</v>
      </c>
      <c r="W11">
        <v>2.5</v>
      </c>
      <c r="X11">
        <v>-1</v>
      </c>
      <c r="Y11">
        <v>2</v>
      </c>
      <c r="Z11">
        <v>1.5</v>
      </c>
      <c r="AA11">
        <v>1</v>
      </c>
      <c r="AB11">
        <v>1</v>
      </c>
      <c r="AC11">
        <v>-1</v>
      </c>
      <c r="AD11">
        <v>-0.5</v>
      </c>
      <c r="AE11">
        <v>1</v>
      </c>
      <c r="AF11">
        <v>37.200000000000003</v>
      </c>
      <c r="AG11">
        <v>37.200000000000003</v>
      </c>
      <c r="AH11">
        <v>2.970000000000006</v>
      </c>
      <c r="AI11">
        <v>3.3500000000000014</v>
      </c>
    </row>
    <row r="12" spans="1:35">
      <c r="A12" s="146">
        <v>44268.704571759263</v>
      </c>
      <c r="B12" t="s">
        <v>44</v>
      </c>
      <c r="C12" t="s">
        <v>45</v>
      </c>
      <c r="D12" t="s">
        <v>56</v>
      </c>
      <c r="E12" t="s">
        <v>25</v>
      </c>
      <c r="F12">
        <v>36.200000000000003</v>
      </c>
      <c r="G12">
        <v>39.299999999999997</v>
      </c>
      <c r="H12">
        <v>36.200000000000003</v>
      </c>
      <c r="I12">
        <v>-1.5</v>
      </c>
      <c r="J12">
        <v>-1</v>
      </c>
      <c r="K12">
        <v>2</v>
      </c>
      <c r="L12">
        <v>0</v>
      </c>
      <c r="M12">
        <v>0</v>
      </c>
      <c r="N12">
        <v>0</v>
      </c>
      <c r="O12">
        <v>0</v>
      </c>
      <c r="P12">
        <v>33.82</v>
      </c>
      <c r="Q12">
        <v>34.28</v>
      </c>
      <c r="R12">
        <v>1</v>
      </c>
      <c r="S12">
        <v>2.5</v>
      </c>
      <c r="T12">
        <v>-0.5</v>
      </c>
      <c r="U12">
        <v>-1</v>
      </c>
      <c r="V12">
        <v>1.5</v>
      </c>
      <c r="W12">
        <v>2</v>
      </c>
      <c r="X12">
        <v>-1</v>
      </c>
      <c r="Y12">
        <v>2.5</v>
      </c>
      <c r="Z12">
        <v>3</v>
      </c>
      <c r="AA12">
        <v>-1</v>
      </c>
      <c r="AB12">
        <v>-2</v>
      </c>
      <c r="AC12">
        <v>3</v>
      </c>
      <c r="AD12">
        <v>2</v>
      </c>
      <c r="AE12">
        <v>-2</v>
      </c>
      <c r="AF12">
        <v>36.67</v>
      </c>
      <c r="AG12">
        <v>38.119999999999997</v>
      </c>
      <c r="AH12">
        <v>2.8500000000000014</v>
      </c>
      <c r="AI12">
        <v>3.8399999999999963</v>
      </c>
    </row>
    <row r="13" spans="1:35">
      <c r="A13" s="146">
        <v>44268.69767361111</v>
      </c>
      <c r="B13" t="s">
        <v>43</v>
      </c>
      <c r="C13" t="s">
        <v>45</v>
      </c>
      <c r="D13" t="s">
        <v>56</v>
      </c>
      <c r="E13" t="s">
        <v>25</v>
      </c>
      <c r="F13">
        <v>35.1</v>
      </c>
      <c r="G13">
        <v>39.799999999999997</v>
      </c>
      <c r="H13">
        <v>38.700000000000003</v>
      </c>
      <c r="I13">
        <v>0</v>
      </c>
      <c r="J13">
        <v>0</v>
      </c>
      <c r="K13">
        <v>2</v>
      </c>
      <c r="L13">
        <v>0.5</v>
      </c>
      <c r="M13">
        <v>0.5</v>
      </c>
      <c r="N13">
        <v>0</v>
      </c>
      <c r="O13">
        <v>0</v>
      </c>
      <c r="P13">
        <v>32.28</v>
      </c>
      <c r="Q13">
        <v>33.39</v>
      </c>
      <c r="R13">
        <v>1</v>
      </c>
      <c r="S13">
        <v>2</v>
      </c>
      <c r="T13">
        <v>-0.5</v>
      </c>
      <c r="U13">
        <v>-1</v>
      </c>
      <c r="V13">
        <v>1.5</v>
      </c>
      <c r="W13">
        <v>1.5</v>
      </c>
      <c r="X13">
        <v>-1</v>
      </c>
      <c r="Y13">
        <v>1</v>
      </c>
      <c r="Z13">
        <v>2</v>
      </c>
      <c r="AA13">
        <v>-1</v>
      </c>
      <c r="AB13">
        <v>-1.5</v>
      </c>
      <c r="AC13">
        <v>1.5</v>
      </c>
      <c r="AD13">
        <v>1.5</v>
      </c>
      <c r="AE13">
        <v>-1</v>
      </c>
      <c r="AF13">
        <v>36.200000000000003</v>
      </c>
      <c r="AG13">
        <v>37.4</v>
      </c>
      <c r="AH13">
        <v>3.9200000000000017</v>
      </c>
      <c r="AI13">
        <v>4.009999999999998</v>
      </c>
    </row>
    <row r="14" spans="1:35">
      <c r="A14" s="146">
        <v>44266.479768518519</v>
      </c>
      <c r="B14" t="s">
        <v>36</v>
      </c>
      <c r="C14" t="s">
        <v>45</v>
      </c>
      <c r="D14" t="s">
        <v>56</v>
      </c>
      <c r="E14" t="s">
        <v>25</v>
      </c>
      <c r="F14">
        <v>24.1</v>
      </c>
      <c r="G14">
        <v>23.5</v>
      </c>
      <c r="H14">
        <v>24.5</v>
      </c>
      <c r="I14">
        <v>0</v>
      </c>
      <c r="J14">
        <v>0</v>
      </c>
      <c r="K14">
        <v>2</v>
      </c>
      <c r="L14">
        <v>0</v>
      </c>
      <c r="M14">
        <v>0</v>
      </c>
      <c r="N14">
        <v>2</v>
      </c>
      <c r="O14">
        <v>2</v>
      </c>
      <c r="P14">
        <v>34.83</v>
      </c>
      <c r="Q14">
        <v>34.19</v>
      </c>
      <c r="R14">
        <v>2</v>
      </c>
      <c r="S14">
        <v>3</v>
      </c>
      <c r="T14">
        <v>-1.5</v>
      </c>
      <c r="U14">
        <v>-2.5</v>
      </c>
      <c r="V14">
        <v>2.5</v>
      </c>
      <c r="W14">
        <v>2</v>
      </c>
      <c r="X14">
        <v>-0.5</v>
      </c>
      <c r="Y14">
        <v>1.5</v>
      </c>
      <c r="Z14">
        <v>1</v>
      </c>
      <c r="AA14">
        <v>-1.5</v>
      </c>
      <c r="AB14">
        <v>-0.5</v>
      </c>
      <c r="AC14">
        <v>-1</v>
      </c>
      <c r="AD14">
        <v>-0.5</v>
      </c>
      <c r="AE14">
        <v>0.5</v>
      </c>
      <c r="AF14">
        <v>36.11</v>
      </c>
      <c r="AG14">
        <v>35.33</v>
      </c>
      <c r="AH14">
        <v>1.2800000000000011</v>
      </c>
      <c r="AI14">
        <v>1.1400000000000006</v>
      </c>
    </row>
    <row r="15" spans="1:35">
      <c r="A15" s="146">
        <v>44268.473877314813</v>
      </c>
      <c r="B15" t="s">
        <v>46</v>
      </c>
      <c r="C15" t="s">
        <v>45</v>
      </c>
      <c r="D15" t="s">
        <v>56</v>
      </c>
      <c r="E15" t="s">
        <v>25</v>
      </c>
      <c r="F15">
        <v>36.1</v>
      </c>
      <c r="G15">
        <v>35.299999999999997</v>
      </c>
      <c r="H15">
        <v>36</v>
      </c>
      <c r="I15">
        <v>-0.5</v>
      </c>
      <c r="J15">
        <v>-0.5</v>
      </c>
      <c r="K15">
        <v>1</v>
      </c>
      <c r="L15">
        <v>-1</v>
      </c>
      <c r="M15">
        <v>-1</v>
      </c>
      <c r="N15">
        <v>0</v>
      </c>
      <c r="O15">
        <v>0</v>
      </c>
      <c r="P15">
        <v>32.74</v>
      </c>
      <c r="Q15">
        <v>32.78</v>
      </c>
      <c r="R15">
        <v>1</v>
      </c>
      <c r="S15">
        <v>2</v>
      </c>
      <c r="T15">
        <v>0</v>
      </c>
      <c r="U15">
        <v>0</v>
      </c>
      <c r="V15">
        <v>1</v>
      </c>
      <c r="W15">
        <v>1</v>
      </c>
      <c r="X15">
        <v>0</v>
      </c>
      <c r="Y15">
        <v>2</v>
      </c>
      <c r="Z15">
        <v>2</v>
      </c>
      <c r="AA15">
        <v>-1</v>
      </c>
      <c r="AB15">
        <v>-1</v>
      </c>
      <c r="AC15">
        <v>0</v>
      </c>
      <c r="AD15">
        <v>0</v>
      </c>
      <c r="AE15">
        <v>0</v>
      </c>
      <c r="AF15">
        <v>35.130000000000003</v>
      </c>
      <c r="AG15">
        <v>36.65</v>
      </c>
      <c r="AH15">
        <v>2.3900000000000006</v>
      </c>
      <c r="AI15">
        <v>3.8699999999999974</v>
      </c>
    </row>
    <row r="16" spans="1:35">
      <c r="A16" s="146">
        <v>44266.592268518521</v>
      </c>
      <c r="B16" t="s">
        <v>38</v>
      </c>
      <c r="C16" t="s">
        <v>45</v>
      </c>
      <c r="D16" t="s">
        <v>56</v>
      </c>
      <c r="E16" t="s">
        <v>25</v>
      </c>
      <c r="R16">
        <v>1.5</v>
      </c>
      <c r="S16">
        <v>2</v>
      </c>
      <c r="T16">
        <v>1</v>
      </c>
      <c r="U16">
        <v>1.5</v>
      </c>
      <c r="V16">
        <v>1</v>
      </c>
      <c r="W16">
        <v>1</v>
      </c>
      <c r="X16">
        <v>-1.5</v>
      </c>
      <c r="Y16">
        <v>1</v>
      </c>
      <c r="Z16">
        <v>2</v>
      </c>
      <c r="AA16">
        <v>-1</v>
      </c>
      <c r="AB16">
        <v>-1.5</v>
      </c>
      <c r="AC16">
        <v>1.5</v>
      </c>
      <c r="AD16">
        <v>1</v>
      </c>
      <c r="AE16">
        <v>-1.5</v>
      </c>
      <c r="AF16">
        <v>37.01</v>
      </c>
      <c r="AG16">
        <v>38.32</v>
      </c>
    </row>
    <row r="17" spans="1:35">
      <c r="A17" s="146">
        <v>44267.699236111112</v>
      </c>
      <c r="B17" t="s">
        <v>31</v>
      </c>
      <c r="C17" t="s">
        <v>45</v>
      </c>
      <c r="D17" t="s">
        <v>56</v>
      </c>
      <c r="E17" t="s">
        <v>25</v>
      </c>
      <c r="R17">
        <v>0</v>
      </c>
      <c r="S17">
        <v>1</v>
      </c>
      <c r="T17">
        <v>0</v>
      </c>
      <c r="U17">
        <v>1</v>
      </c>
      <c r="V17">
        <v>1</v>
      </c>
      <c r="W17">
        <v>1</v>
      </c>
      <c r="X17">
        <v>0.5</v>
      </c>
      <c r="Y17">
        <v>0.5</v>
      </c>
      <c r="Z17">
        <v>1.5</v>
      </c>
      <c r="AA17">
        <v>0.5</v>
      </c>
      <c r="AB17">
        <v>1.5</v>
      </c>
      <c r="AC17">
        <v>1.5</v>
      </c>
      <c r="AD17">
        <v>1</v>
      </c>
      <c r="AE17">
        <v>0.5</v>
      </c>
      <c r="AF17">
        <v>37.299999999999997</v>
      </c>
      <c r="AG17">
        <v>38</v>
      </c>
    </row>
    <row r="18" spans="1:35">
      <c r="A18" s="146">
        <v>44267.582048611112</v>
      </c>
      <c r="B18" t="s">
        <v>40</v>
      </c>
      <c r="C18" t="s">
        <v>45</v>
      </c>
      <c r="D18" t="s">
        <v>56</v>
      </c>
      <c r="E18" t="s">
        <v>25</v>
      </c>
      <c r="F18">
        <v>34.200000000000003</v>
      </c>
      <c r="G18">
        <v>33</v>
      </c>
      <c r="H18">
        <v>33.299999999999997</v>
      </c>
      <c r="I18">
        <v>-1</v>
      </c>
      <c r="J18">
        <v>-0.5</v>
      </c>
      <c r="K18">
        <v>0</v>
      </c>
      <c r="L18">
        <v>0.5</v>
      </c>
      <c r="M18">
        <v>0.5</v>
      </c>
      <c r="N18">
        <v>-0.5</v>
      </c>
      <c r="O18">
        <v>-0.5</v>
      </c>
      <c r="P18">
        <v>34.07</v>
      </c>
      <c r="Q18">
        <v>33.72</v>
      </c>
      <c r="R18">
        <v>1</v>
      </c>
      <c r="S18">
        <v>1.5</v>
      </c>
      <c r="T18">
        <v>-1</v>
      </c>
      <c r="U18">
        <v>-1.5</v>
      </c>
      <c r="V18">
        <v>1.5</v>
      </c>
      <c r="W18">
        <v>1</v>
      </c>
      <c r="X18">
        <v>-1.5</v>
      </c>
      <c r="Y18">
        <v>1</v>
      </c>
      <c r="Z18">
        <v>1.5</v>
      </c>
      <c r="AA18">
        <v>-0.5</v>
      </c>
      <c r="AB18">
        <v>-1</v>
      </c>
      <c r="AC18">
        <v>1</v>
      </c>
      <c r="AD18">
        <v>1</v>
      </c>
      <c r="AE18">
        <v>-1</v>
      </c>
      <c r="AF18">
        <v>36.81</v>
      </c>
      <c r="AG18">
        <v>37.770000000000003</v>
      </c>
      <c r="AH18">
        <v>2.740000000000002</v>
      </c>
      <c r="AI18">
        <v>4.0500000000000043</v>
      </c>
    </row>
    <row r="19" spans="1:35">
      <c r="A19" s="146">
        <v>44267.464629629627</v>
      </c>
      <c r="B19" t="s">
        <v>35</v>
      </c>
      <c r="C19" t="s">
        <v>45</v>
      </c>
      <c r="D19" t="s">
        <v>56</v>
      </c>
      <c r="E19" t="s">
        <v>25</v>
      </c>
      <c r="F19">
        <v>33.9</v>
      </c>
      <c r="G19">
        <v>33.9</v>
      </c>
      <c r="H19">
        <v>33.299999999999997</v>
      </c>
      <c r="I19">
        <v>-0.5</v>
      </c>
      <c r="J19">
        <v>-0.5</v>
      </c>
      <c r="K19">
        <v>1</v>
      </c>
      <c r="L19">
        <v>0</v>
      </c>
      <c r="M19">
        <v>0</v>
      </c>
      <c r="N19">
        <v>0</v>
      </c>
      <c r="O19">
        <v>0</v>
      </c>
      <c r="P19">
        <v>33.770000000000003</v>
      </c>
      <c r="Q19">
        <v>33.78</v>
      </c>
      <c r="R19">
        <v>1.5</v>
      </c>
      <c r="S19">
        <v>1</v>
      </c>
      <c r="T19">
        <v>-2</v>
      </c>
      <c r="U19">
        <v>-1.5</v>
      </c>
      <c r="V19">
        <v>-0.5</v>
      </c>
      <c r="W19">
        <v>-0.5</v>
      </c>
      <c r="X19">
        <v>0.5</v>
      </c>
      <c r="Y19">
        <v>2</v>
      </c>
      <c r="Z19">
        <v>2</v>
      </c>
      <c r="AA19">
        <v>-2</v>
      </c>
      <c r="AB19">
        <v>-2</v>
      </c>
      <c r="AC19">
        <v>0</v>
      </c>
      <c r="AD19">
        <v>0</v>
      </c>
      <c r="AE19">
        <v>0</v>
      </c>
      <c r="AF19">
        <v>37.44</v>
      </c>
      <c r="AG19">
        <v>38.68</v>
      </c>
      <c r="AH19">
        <v>3.6699999999999946</v>
      </c>
      <c r="AI19">
        <v>4.8999999999999986</v>
      </c>
    </row>
    <row r="20" spans="1:35">
      <c r="A20" s="146">
        <v>44266.866793981484</v>
      </c>
      <c r="B20" t="s">
        <v>22</v>
      </c>
      <c r="C20" t="s">
        <v>45</v>
      </c>
      <c r="D20" t="s">
        <v>56</v>
      </c>
      <c r="E20" t="s">
        <v>25</v>
      </c>
      <c r="F20">
        <v>21.8</v>
      </c>
      <c r="G20">
        <v>31.4</v>
      </c>
      <c r="H20">
        <v>31.9</v>
      </c>
      <c r="I20">
        <v>-0.5</v>
      </c>
      <c r="J20">
        <v>-0.5</v>
      </c>
      <c r="K20">
        <v>1</v>
      </c>
      <c r="L20">
        <v>0.5</v>
      </c>
      <c r="M20">
        <v>0.5</v>
      </c>
      <c r="N20">
        <v>0</v>
      </c>
      <c r="O20">
        <v>0</v>
      </c>
      <c r="P20">
        <v>34.340000000000003</v>
      </c>
      <c r="Q20">
        <v>34.33</v>
      </c>
      <c r="R20">
        <v>0.5</v>
      </c>
      <c r="S20">
        <v>1.5</v>
      </c>
      <c r="T20">
        <v>0</v>
      </c>
      <c r="U20">
        <v>-0.5</v>
      </c>
      <c r="V20">
        <v>1</v>
      </c>
      <c r="W20">
        <v>1</v>
      </c>
      <c r="X20">
        <v>-0.5</v>
      </c>
      <c r="Y20">
        <v>1.5</v>
      </c>
      <c r="Z20">
        <v>1.5</v>
      </c>
      <c r="AA20">
        <v>-1</v>
      </c>
      <c r="AB20">
        <v>-1</v>
      </c>
      <c r="AC20">
        <v>0</v>
      </c>
      <c r="AD20">
        <v>0</v>
      </c>
      <c r="AE20">
        <v>-0.5</v>
      </c>
      <c r="AF20">
        <v>36.99</v>
      </c>
      <c r="AG20">
        <v>37.119999999999997</v>
      </c>
      <c r="AH20">
        <v>2.6499999999999986</v>
      </c>
      <c r="AI20">
        <v>2.7899999999999991</v>
      </c>
    </row>
    <row r="21" spans="1:35">
      <c r="A21" s="146">
        <v>44266.859074074076</v>
      </c>
      <c r="B21" t="s">
        <v>30</v>
      </c>
      <c r="C21" t="s">
        <v>45</v>
      </c>
      <c r="D21" t="s">
        <v>56</v>
      </c>
      <c r="E21" t="s">
        <v>25</v>
      </c>
      <c r="F21">
        <v>32.200000000000003</v>
      </c>
      <c r="G21">
        <v>32.200000000000003</v>
      </c>
      <c r="H21">
        <v>30.9</v>
      </c>
      <c r="R21">
        <v>1</v>
      </c>
      <c r="S21">
        <v>1.5</v>
      </c>
      <c r="T21">
        <v>0.5</v>
      </c>
      <c r="U21">
        <v>1</v>
      </c>
      <c r="V21">
        <v>1</v>
      </c>
      <c r="W21">
        <v>1</v>
      </c>
      <c r="X21">
        <v>1</v>
      </c>
      <c r="Y21">
        <v>1</v>
      </c>
      <c r="Z21">
        <v>1.5</v>
      </c>
      <c r="AA21">
        <v>1</v>
      </c>
      <c r="AB21">
        <v>1.5</v>
      </c>
      <c r="AC21">
        <v>1</v>
      </c>
      <c r="AD21">
        <v>1</v>
      </c>
      <c r="AE21">
        <v>2</v>
      </c>
      <c r="AF21">
        <v>37</v>
      </c>
      <c r="AG21">
        <v>37.299999999999997</v>
      </c>
    </row>
  </sheetData>
  <phoneticPr fontId="8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4C7F7-73E8-41DC-B797-CFF8B0C0B2F1}">
  <dimension ref="C2:T64"/>
  <sheetViews>
    <sheetView workbookViewId="0">
      <selection activeCell="E44" sqref="E44"/>
    </sheetView>
  </sheetViews>
  <sheetFormatPr defaultRowHeight="12.45"/>
  <cols>
    <col min="3" max="3" width="59.921875" bestFit="1" customWidth="1"/>
  </cols>
  <sheetData>
    <row r="2" spans="3:10">
      <c r="C2" s="5" t="s">
        <v>49</v>
      </c>
    </row>
    <row r="3" spans="3:10">
      <c r="C3" s="1" t="s">
        <v>13</v>
      </c>
      <c r="H3" s="5" t="s">
        <v>111</v>
      </c>
      <c r="I3" s="5" t="s">
        <v>112</v>
      </c>
      <c r="J3" s="5" t="s">
        <v>110</v>
      </c>
    </row>
    <row r="4" spans="3:10">
      <c r="C4" s="4">
        <v>0.5</v>
      </c>
      <c r="H4">
        <f t="shared" ref="H4:H16" si="0">COUNTIF(C4:C64,J4)</f>
        <v>0</v>
      </c>
      <c r="I4">
        <v>0</v>
      </c>
      <c r="J4">
        <v>3</v>
      </c>
    </row>
    <row r="5" spans="3:10">
      <c r="C5" s="4">
        <v>0</v>
      </c>
      <c r="H5">
        <f t="shared" si="0"/>
        <v>0</v>
      </c>
      <c r="I5">
        <v>0</v>
      </c>
      <c r="J5">
        <v>2.5</v>
      </c>
    </row>
    <row r="6" spans="3:10">
      <c r="C6" s="4">
        <v>0.5</v>
      </c>
      <c r="H6">
        <f t="shared" si="0"/>
        <v>5</v>
      </c>
      <c r="I6">
        <v>0</v>
      </c>
      <c r="J6">
        <v>2</v>
      </c>
    </row>
    <row r="7" spans="3:10">
      <c r="C7" s="4">
        <v>0</v>
      </c>
      <c r="H7">
        <f t="shared" si="0"/>
        <v>2</v>
      </c>
      <c r="I7">
        <v>0</v>
      </c>
      <c r="J7">
        <v>1.5</v>
      </c>
    </row>
    <row r="8" spans="3:10">
      <c r="C8" s="4">
        <v>2</v>
      </c>
      <c r="H8">
        <f t="shared" si="0"/>
        <v>16</v>
      </c>
      <c r="I8">
        <v>0</v>
      </c>
      <c r="J8">
        <v>1</v>
      </c>
    </row>
    <row r="9" spans="3:10">
      <c r="C9" s="4">
        <v>1</v>
      </c>
      <c r="H9">
        <f t="shared" si="0"/>
        <v>19</v>
      </c>
      <c r="I9">
        <v>10</v>
      </c>
      <c r="J9">
        <v>0.5</v>
      </c>
    </row>
    <row r="10" spans="3:10">
      <c r="C10" s="4">
        <v>1</v>
      </c>
      <c r="H10">
        <f t="shared" si="0"/>
        <v>15</v>
      </c>
      <c r="I10">
        <v>20</v>
      </c>
      <c r="J10">
        <v>0</v>
      </c>
    </row>
    <row r="11" spans="3:10">
      <c r="C11" s="4">
        <v>1</v>
      </c>
      <c r="H11">
        <f t="shared" si="0"/>
        <v>0</v>
      </c>
      <c r="I11">
        <v>0</v>
      </c>
      <c r="J11">
        <v>-0.5</v>
      </c>
    </row>
    <row r="12" spans="3:10">
      <c r="C12" s="4">
        <v>2</v>
      </c>
      <c r="H12">
        <f t="shared" si="0"/>
        <v>0</v>
      </c>
      <c r="I12">
        <v>0</v>
      </c>
      <c r="J12">
        <v>-1</v>
      </c>
    </row>
    <row r="13" spans="3:10">
      <c r="C13" s="6">
        <v>1.5</v>
      </c>
      <c r="H13">
        <f t="shared" si="0"/>
        <v>0</v>
      </c>
      <c r="I13">
        <v>0</v>
      </c>
      <c r="J13">
        <v>-1.5</v>
      </c>
    </row>
    <row r="14" spans="3:10">
      <c r="C14" s="4">
        <v>0.5</v>
      </c>
      <c r="H14">
        <f t="shared" si="0"/>
        <v>0</v>
      </c>
      <c r="I14">
        <v>0</v>
      </c>
      <c r="J14">
        <v>-2</v>
      </c>
    </row>
    <row r="15" spans="3:10">
      <c r="C15" s="4">
        <v>0.5</v>
      </c>
      <c r="H15">
        <f t="shared" si="0"/>
        <v>0</v>
      </c>
      <c r="I15">
        <v>0</v>
      </c>
      <c r="J15">
        <v>-2.5</v>
      </c>
    </row>
    <row r="16" spans="3:10">
      <c r="C16" s="4">
        <v>1</v>
      </c>
      <c r="H16">
        <f t="shared" si="0"/>
        <v>0</v>
      </c>
      <c r="I16">
        <v>0</v>
      </c>
      <c r="J16">
        <v>-3</v>
      </c>
    </row>
    <row r="17" spans="3:20">
      <c r="C17" s="4">
        <v>0.5</v>
      </c>
    </row>
    <row r="18" spans="3:20">
      <c r="C18" s="4">
        <v>0</v>
      </c>
    </row>
    <row r="19" spans="3:20">
      <c r="C19" s="4">
        <v>0.5</v>
      </c>
    </row>
    <row r="20" spans="3:20">
      <c r="C20" s="4">
        <v>0.5</v>
      </c>
    </row>
    <row r="21" spans="3:20">
      <c r="C21" s="4">
        <v>0</v>
      </c>
      <c r="H21">
        <v>-3</v>
      </c>
      <c r="I21">
        <v>-2.5</v>
      </c>
      <c r="J21">
        <v>-2</v>
      </c>
      <c r="K21">
        <v>-1.5</v>
      </c>
      <c r="L21">
        <v>-1</v>
      </c>
      <c r="M21">
        <v>-0.5</v>
      </c>
      <c r="N21">
        <v>0</v>
      </c>
      <c r="O21">
        <v>0.5</v>
      </c>
      <c r="P21">
        <v>1</v>
      </c>
      <c r="Q21">
        <v>1.5</v>
      </c>
      <c r="R21">
        <v>2</v>
      </c>
      <c r="S21">
        <v>2.5</v>
      </c>
      <c r="T21">
        <v>3</v>
      </c>
    </row>
    <row r="22" spans="3:20">
      <c r="C22" s="4">
        <v>0.5</v>
      </c>
      <c r="F22" s="15" t="s">
        <v>115</v>
      </c>
      <c r="G22" s="15" t="s">
        <v>117</v>
      </c>
      <c r="H22">
        <v>0</v>
      </c>
      <c r="I22">
        <v>0</v>
      </c>
      <c r="J22">
        <v>5</v>
      </c>
      <c r="K22">
        <v>2</v>
      </c>
      <c r="L22">
        <v>16</v>
      </c>
      <c r="M22">
        <v>19</v>
      </c>
      <c r="N22">
        <v>15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>
      <c r="C23" s="4">
        <v>0.5</v>
      </c>
      <c r="G23" s="15" t="s">
        <v>118</v>
      </c>
      <c r="H23">
        <v>0</v>
      </c>
      <c r="I23">
        <v>0</v>
      </c>
      <c r="J23">
        <v>5</v>
      </c>
      <c r="K23">
        <v>2</v>
      </c>
      <c r="L23">
        <v>16</v>
      </c>
      <c r="M23">
        <v>19</v>
      </c>
      <c r="N23">
        <v>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>
      <c r="C24" s="4">
        <v>1</v>
      </c>
      <c r="F24" s="15" t="s">
        <v>109</v>
      </c>
      <c r="G24" s="15" t="s">
        <v>117</v>
      </c>
      <c r="H24">
        <v>0</v>
      </c>
      <c r="I24">
        <v>0</v>
      </c>
      <c r="J24">
        <v>5</v>
      </c>
      <c r="K24">
        <v>2</v>
      </c>
      <c r="L24">
        <v>16</v>
      </c>
      <c r="M24">
        <v>19</v>
      </c>
      <c r="N24">
        <v>15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>
      <c r="C25" s="4">
        <v>0.5</v>
      </c>
      <c r="G25" s="15" t="s">
        <v>118</v>
      </c>
      <c r="H25">
        <v>0</v>
      </c>
      <c r="I25">
        <v>0</v>
      </c>
      <c r="J25">
        <v>5</v>
      </c>
      <c r="K25">
        <v>2</v>
      </c>
      <c r="L25">
        <v>16</v>
      </c>
      <c r="M25">
        <v>19</v>
      </c>
      <c r="N25">
        <v>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>
      <c r="C26" s="4">
        <v>0.5</v>
      </c>
      <c r="F26" s="15" t="s">
        <v>108</v>
      </c>
      <c r="G26" s="15" t="s">
        <v>117</v>
      </c>
      <c r="H26">
        <v>0</v>
      </c>
      <c r="I26">
        <v>0</v>
      </c>
      <c r="J26">
        <v>5</v>
      </c>
      <c r="K26">
        <v>2</v>
      </c>
      <c r="L26">
        <v>16</v>
      </c>
      <c r="M26">
        <v>19</v>
      </c>
      <c r="N26">
        <v>15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>
      <c r="C27" s="4">
        <v>0</v>
      </c>
      <c r="G27" s="15" t="s">
        <v>118</v>
      </c>
      <c r="H27">
        <v>0</v>
      </c>
      <c r="I27">
        <v>0</v>
      </c>
      <c r="J27">
        <v>5</v>
      </c>
      <c r="K27">
        <v>2</v>
      </c>
      <c r="L27">
        <v>16</v>
      </c>
      <c r="M27">
        <v>19</v>
      </c>
      <c r="N27">
        <v>15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>
      <c r="C28" s="4">
        <v>2</v>
      </c>
    </row>
    <row r="29" spans="3:20">
      <c r="C29" s="4">
        <v>2</v>
      </c>
    </row>
    <row r="30" spans="3:20">
      <c r="C30" s="4">
        <v>1.5</v>
      </c>
      <c r="G30" s="5"/>
      <c r="H30" s="5"/>
      <c r="I30" s="5"/>
      <c r="J30" s="5"/>
      <c r="K30" s="5"/>
      <c r="L30" s="5"/>
      <c r="M30" s="5"/>
    </row>
    <row r="31" spans="3:20">
      <c r="C31" s="4">
        <v>1</v>
      </c>
    </row>
    <row r="32" spans="3:20">
      <c r="C32" s="4">
        <v>0</v>
      </c>
    </row>
    <row r="33" spans="3:3">
      <c r="C33" s="4">
        <v>0</v>
      </c>
    </row>
    <row r="34" spans="3:3">
      <c r="C34" s="4">
        <v>0.5</v>
      </c>
    </row>
    <row r="35" spans="3:3">
      <c r="C35" s="4">
        <v>1</v>
      </c>
    </row>
    <row r="36" spans="3:3">
      <c r="C36" s="4">
        <v>1</v>
      </c>
    </row>
    <row r="37" spans="3:3">
      <c r="C37" s="4">
        <v>1</v>
      </c>
    </row>
    <row r="38" spans="3:3">
      <c r="C38" s="4">
        <v>0.5</v>
      </c>
    </row>
    <row r="39" spans="3:3">
      <c r="C39" s="4">
        <v>0</v>
      </c>
    </row>
    <row r="40" spans="3:3">
      <c r="C40" s="4">
        <v>0.5</v>
      </c>
    </row>
    <row r="41" spans="3:3">
      <c r="C41" s="4">
        <v>0</v>
      </c>
    </row>
    <row r="42" spans="3:3">
      <c r="C42" s="4">
        <v>0.5</v>
      </c>
    </row>
    <row r="43" spans="3:3">
      <c r="C43" s="4">
        <v>0</v>
      </c>
    </row>
    <row r="44" spans="3:3">
      <c r="C44" s="4">
        <v>0</v>
      </c>
    </row>
    <row r="45" spans="3:3">
      <c r="C45" s="4">
        <v>0</v>
      </c>
    </row>
    <row r="46" spans="3:3">
      <c r="C46" s="4">
        <v>0</v>
      </c>
    </row>
    <row r="47" spans="3:3">
      <c r="C47" s="4">
        <v>0</v>
      </c>
    </row>
    <row r="48" spans="3:3">
      <c r="C48" s="4">
        <v>1</v>
      </c>
    </row>
    <row r="49" spans="3:3">
      <c r="C49" s="4">
        <v>2</v>
      </c>
    </row>
    <row r="50" spans="3:3">
      <c r="C50" s="4">
        <v>1</v>
      </c>
    </row>
    <row r="51" spans="3:3">
      <c r="C51" s="4">
        <v>0</v>
      </c>
    </row>
    <row r="52" spans="3:3">
      <c r="C52" s="4">
        <v>0.5</v>
      </c>
    </row>
    <row r="53" spans="3:3">
      <c r="C53" s="4">
        <v>1</v>
      </c>
    </row>
    <row r="54" spans="3:3">
      <c r="C54" s="4">
        <v>0.5</v>
      </c>
    </row>
    <row r="55" spans="3:3">
      <c r="C55" s="4">
        <v>1</v>
      </c>
    </row>
    <row r="56" spans="3:3">
      <c r="C56" s="4">
        <v>0.5</v>
      </c>
    </row>
    <row r="57" spans="3:3">
      <c r="C57" s="4">
        <v>0.5</v>
      </c>
    </row>
    <row r="58" spans="3:3">
      <c r="C58" s="4">
        <v>0</v>
      </c>
    </row>
    <row r="59" spans="3:3">
      <c r="C59" s="4">
        <v>1</v>
      </c>
    </row>
    <row r="60" spans="3:3">
      <c r="C60" s="4">
        <v>0.5</v>
      </c>
    </row>
    <row r="61" spans="3:3">
      <c r="C61" s="4">
        <v>1</v>
      </c>
    </row>
    <row r="62" spans="3:3">
      <c r="C62" s="4">
        <v>1</v>
      </c>
    </row>
    <row r="63" spans="3:3">
      <c r="C63" s="4">
        <v>0.5</v>
      </c>
    </row>
    <row r="64" spans="3:3">
      <c r="C64" s="4">
        <v>0</v>
      </c>
    </row>
  </sheetData>
  <phoneticPr fontId="8"/>
  <pageMargins left="0.7" right="0.7" top="0.75" bottom="0.75" header="0.3" footer="0.3"/>
  <pageSetup paperSize="9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9C36F-8FAA-4F8A-A3A7-6134399B600E}">
  <sheetPr>
    <tabColor rgb="FFFF0000"/>
  </sheetPr>
  <dimension ref="L4:AS54"/>
  <sheetViews>
    <sheetView zoomScaleNormal="100" workbookViewId="0">
      <selection activeCell="M48" sqref="M48"/>
    </sheetView>
  </sheetViews>
  <sheetFormatPr defaultRowHeight="12.45"/>
  <cols>
    <col min="12" max="12" width="49.3828125" bestFit="1" customWidth="1"/>
    <col min="13" max="15" width="9.4609375" bestFit="1" customWidth="1"/>
    <col min="17" max="17" width="14.69140625" bestFit="1" customWidth="1"/>
    <col min="18" max="19" width="10.765625" bestFit="1" customWidth="1"/>
    <col min="20" max="20" width="17.53515625" bestFit="1" customWidth="1"/>
    <col min="21" max="21" width="11.84375" bestFit="1" customWidth="1"/>
    <col min="22" max="22" width="5.23046875" customWidth="1"/>
    <col min="23" max="28" width="10.23046875" customWidth="1"/>
    <col min="29" max="29" width="10.765625" bestFit="1" customWidth="1"/>
    <col min="30" max="30" width="8.765625" bestFit="1" customWidth="1"/>
    <col min="38" max="38" width="12.07421875" bestFit="1" customWidth="1"/>
    <col min="40" max="40" width="16" bestFit="1" customWidth="1"/>
    <col min="41" max="41" width="4.23046875" bestFit="1" customWidth="1"/>
    <col min="42" max="42" width="5.23046875" bestFit="1" customWidth="1"/>
    <col min="43" max="43" width="20.765625" bestFit="1" customWidth="1"/>
  </cols>
  <sheetData>
    <row r="4" spans="12:45" ht="14.15">
      <c r="L4" s="242"/>
      <c r="M4" s="257" t="s">
        <v>156</v>
      </c>
      <c r="N4" s="257" t="s">
        <v>158</v>
      </c>
      <c r="O4" s="257" t="s">
        <v>157</v>
      </c>
      <c r="Q4" s="225" t="s">
        <v>508</v>
      </c>
      <c r="R4" s="194"/>
      <c r="S4" s="194"/>
      <c r="T4" s="194"/>
      <c r="U4" s="194"/>
      <c r="V4" s="104"/>
      <c r="AE4" s="40" t="s">
        <v>168</v>
      </c>
      <c r="AF4" s="40"/>
    </row>
    <row r="5" spans="12:45" ht="14.15">
      <c r="L5" s="258" t="s">
        <v>501</v>
      </c>
      <c r="M5" s="259">
        <v>4</v>
      </c>
      <c r="N5" s="259">
        <v>4</v>
      </c>
      <c r="O5" s="259">
        <v>4</v>
      </c>
      <c r="P5" s="14"/>
      <c r="Q5" s="194"/>
      <c r="R5" s="25" t="s">
        <v>513</v>
      </c>
      <c r="S5" s="25" t="s">
        <v>514</v>
      </c>
      <c r="T5" s="222" t="s">
        <v>515</v>
      </c>
      <c r="U5" s="222"/>
      <c r="V5" s="223"/>
      <c r="AE5" s="40" t="s">
        <v>165</v>
      </c>
      <c r="AF5" s="40">
        <v>1.0059999999999999E-2</v>
      </c>
      <c r="AM5" s="5" t="s">
        <v>472</v>
      </c>
      <c r="AN5">
        <v>20210531</v>
      </c>
    </row>
    <row r="6" spans="12:45" ht="15.9">
      <c r="L6" s="258" t="s">
        <v>500</v>
      </c>
      <c r="M6" s="259">
        <f>AA32</f>
        <v>27.957222222222221</v>
      </c>
      <c r="N6" s="259">
        <f>AB32</f>
        <v>30.946936674430908</v>
      </c>
      <c r="O6" s="259">
        <f>AC32</f>
        <v>26.446718605918342</v>
      </c>
      <c r="Q6" s="25" t="s">
        <v>512</v>
      </c>
      <c r="R6" s="215">
        <v>25</v>
      </c>
      <c r="S6" s="221">
        <f>R6*R6*3.14</f>
        <v>1962.5</v>
      </c>
      <c r="T6" s="194"/>
      <c r="U6" s="194"/>
      <c r="V6" s="104"/>
      <c r="X6" s="5" t="s">
        <v>278</v>
      </c>
      <c r="Y6" s="5" t="s">
        <v>279</v>
      </c>
      <c r="Z6" s="5" t="s">
        <v>278</v>
      </c>
      <c r="AA6" s="5" t="s">
        <v>279</v>
      </c>
      <c r="AB6" s="5" t="s">
        <v>278</v>
      </c>
      <c r="AC6" s="5" t="s">
        <v>279</v>
      </c>
      <c r="AE6" s="40" t="s">
        <v>166</v>
      </c>
      <c r="AF6" s="40">
        <v>1.183E-2</v>
      </c>
      <c r="AO6" s="15" t="s">
        <v>474</v>
      </c>
      <c r="AP6" s="15" t="s">
        <v>473</v>
      </c>
      <c r="AQ6" s="15" t="s">
        <v>476</v>
      </c>
      <c r="AR6" s="15" t="s">
        <v>475</v>
      </c>
      <c r="AS6" s="15" t="s">
        <v>477</v>
      </c>
    </row>
    <row r="7" spans="12:45" ht="14.15">
      <c r="L7" s="258" t="s">
        <v>502</v>
      </c>
      <c r="M7" s="259">
        <v>37</v>
      </c>
      <c r="N7" s="259">
        <v>37</v>
      </c>
      <c r="O7" s="259">
        <v>37</v>
      </c>
      <c r="P7" s="14"/>
      <c r="Q7" s="224" t="s">
        <v>509</v>
      </c>
      <c r="R7" s="215">
        <v>9.7304177779999996</v>
      </c>
      <c r="S7" s="221">
        <f>R7*R7*3.14</f>
        <v>297.29843462207396</v>
      </c>
      <c r="T7" s="235">
        <f>S7/$S$6</f>
        <v>0.15148964821506952</v>
      </c>
      <c r="U7" s="235"/>
      <c r="V7" s="237"/>
      <c r="X7" s="15" t="s">
        <v>156</v>
      </c>
      <c r="Y7" s="15" t="s">
        <v>156</v>
      </c>
      <c r="Z7" s="15" t="s">
        <v>158</v>
      </c>
      <c r="AA7" s="15" t="s">
        <v>158</v>
      </c>
      <c r="AB7" s="15" t="s">
        <v>157</v>
      </c>
      <c r="AC7" s="15" t="s">
        <v>157</v>
      </c>
      <c r="AD7" s="15"/>
      <c r="AE7" s="40" t="s">
        <v>167</v>
      </c>
      <c r="AF7" s="40">
        <v>1.103E-2</v>
      </c>
      <c r="AN7" s="15" t="s">
        <v>499</v>
      </c>
      <c r="AO7" s="220">
        <v>28.5</v>
      </c>
      <c r="AP7" s="220">
        <v>140</v>
      </c>
      <c r="AQ7" s="220">
        <v>4.9000000000000004</v>
      </c>
      <c r="AR7" s="220">
        <v>26.4</v>
      </c>
      <c r="AS7" s="220">
        <v>25.8</v>
      </c>
    </row>
    <row r="8" spans="12:45">
      <c r="L8" s="260" t="s">
        <v>532</v>
      </c>
      <c r="M8" s="256">
        <f>M5*(M7-M6)</f>
        <v>36.171111111111117</v>
      </c>
      <c r="N8" s="256">
        <f t="shared" ref="N8:O8" si="0">N5*(N7-N6)</f>
        <v>24.212253302276366</v>
      </c>
      <c r="O8" s="256">
        <f t="shared" si="0"/>
        <v>42.213125576326632</v>
      </c>
      <c r="Q8" s="25" t="s">
        <v>510</v>
      </c>
      <c r="R8" s="215">
        <f>9.730417778+5.032332082</f>
        <v>14.76274986</v>
      </c>
      <c r="S8" s="221">
        <f>R8*R8*3.14-S7</f>
        <v>387.02934534476628</v>
      </c>
      <c r="T8" s="235">
        <f>S8/$S$6</f>
        <v>0.1972124052712185</v>
      </c>
      <c r="U8" s="235"/>
      <c r="V8" s="237"/>
      <c r="X8" s="80">
        <v>43</v>
      </c>
      <c r="Y8" s="80">
        <f t="shared" ref="Y8:Y14" si="1">X8/100/$AF$5</f>
        <v>42.743538767395627</v>
      </c>
      <c r="Z8" s="80">
        <v>36</v>
      </c>
      <c r="AA8" s="80">
        <f t="shared" ref="AA8:AA14" si="2">Z8/100/$AF$6</f>
        <v>30.431107354184274</v>
      </c>
      <c r="AB8" s="80">
        <v>45</v>
      </c>
      <c r="AC8" s="80">
        <f t="shared" ref="AC8:AC14" si="3">AB8/100/$AF$7</f>
        <v>40.797824116047146</v>
      </c>
      <c r="AD8" s="80"/>
      <c r="AE8" s="5" t="s">
        <v>281</v>
      </c>
      <c r="AF8">
        <v>49.5</v>
      </c>
      <c r="AN8" s="15" t="s">
        <v>498</v>
      </c>
      <c r="AO8" s="220">
        <v>30.7</v>
      </c>
      <c r="AP8" s="220">
        <v>98</v>
      </c>
      <c r="AQ8" s="220">
        <v>4.5</v>
      </c>
      <c r="AR8" s="220">
        <v>34.9</v>
      </c>
      <c r="AS8" s="220">
        <v>34.299999999999997</v>
      </c>
    </row>
    <row r="9" spans="12:45">
      <c r="Q9" s="224" t="s">
        <v>511</v>
      </c>
      <c r="R9" s="194">
        <v>25</v>
      </c>
      <c r="S9" s="221">
        <f>R9*R9*3.14-S8-S7</f>
        <v>1278.1722200331599</v>
      </c>
      <c r="T9" s="235">
        <f>S9/$S$6</f>
        <v>0.65129794651371209</v>
      </c>
      <c r="U9" s="235"/>
      <c r="V9" s="237"/>
      <c r="X9" s="80">
        <v>44</v>
      </c>
      <c r="Y9" s="80">
        <f t="shared" si="1"/>
        <v>43.737574552683895</v>
      </c>
      <c r="Z9" s="80">
        <v>38</v>
      </c>
      <c r="AA9" s="80">
        <f t="shared" si="2"/>
        <v>32.121724429416737</v>
      </c>
      <c r="AB9" s="80">
        <v>47</v>
      </c>
      <c r="AC9" s="80">
        <f t="shared" si="3"/>
        <v>42.611060743427018</v>
      </c>
      <c r="AD9" s="80"/>
      <c r="AN9" s="15" t="s">
        <v>497</v>
      </c>
      <c r="AO9" s="220">
        <v>26.1</v>
      </c>
      <c r="AP9" s="220">
        <v>166</v>
      </c>
      <c r="AQ9" s="220">
        <v>5.2</v>
      </c>
      <c r="AR9" s="220">
        <v>40.200000000000003</v>
      </c>
      <c r="AS9" s="220">
        <v>40</v>
      </c>
    </row>
    <row r="10" spans="12:45">
      <c r="L10" s="241"/>
      <c r="M10" s="257" t="s">
        <v>156</v>
      </c>
      <c r="N10" s="257" t="s">
        <v>158</v>
      </c>
      <c r="O10" s="257" t="s">
        <v>157</v>
      </c>
      <c r="Q10" s="194"/>
      <c r="R10" s="194"/>
      <c r="S10" s="221">
        <f>SUM(S7:S9)</f>
        <v>1962.5</v>
      </c>
      <c r="T10" s="194">
        <f>S10/$S$6</f>
        <v>1</v>
      </c>
      <c r="U10" s="194"/>
      <c r="V10" s="104"/>
      <c r="X10" s="80">
        <v>43</v>
      </c>
      <c r="Y10" s="80">
        <f t="shared" si="1"/>
        <v>42.743538767395627</v>
      </c>
      <c r="Z10" s="80">
        <v>32</v>
      </c>
      <c r="AA10" s="80">
        <f t="shared" si="2"/>
        <v>27.049873203719358</v>
      </c>
      <c r="AB10" s="80">
        <v>43</v>
      </c>
      <c r="AC10" s="80">
        <f t="shared" si="3"/>
        <v>38.984587488667273</v>
      </c>
      <c r="AD10" s="80"/>
      <c r="AH10">
        <v>6.9</v>
      </c>
      <c r="AI10" s="15" t="s">
        <v>282</v>
      </c>
    </row>
    <row r="11" spans="12:45">
      <c r="L11" s="243" t="s">
        <v>527</v>
      </c>
      <c r="M11" s="244">
        <f>5.67*10^-8</f>
        <v>5.6699999999999998E-8</v>
      </c>
      <c r="N11" s="244">
        <f>5.67*10^-8</f>
        <v>5.6699999999999998E-8</v>
      </c>
      <c r="O11" s="244">
        <f>5.67*10^-8</f>
        <v>5.6699999999999998E-8</v>
      </c>
      <c r="Q11" s="194"/>
      <c r="R11" s="194"/>
      <c r="S11" s="194" t="b">
        <f>S6=S10</f>
        <v>1</v>
      </c>
      <c r="T11" s="194"/>
      <c r="U11" s="194"/>
      <c r="V11" s="104"/>
      <c r="X11" s="80">
        <v>45</v>
      </c>
      <c r="Y11" s="80">
        <f t="shared" si="1"/>
        <v>44.731610337972171</v>
      </c>
      <c r="Z11" s="80">
        <v>30</v>
      </c>
      <c r="AA11" s="80">
        <f t="shared" si="2"/>
        <v>25.359256128486898</v>
      </c>
      <c r="AB11" s="80">
        <v>42</v>
      </c>
      <c r="AC11" s="80">
        <f t="shared" si="3"/>
        <v>38.077969174977333</v>
      </c>
      <c r="AD11" s="80"/>
      <c r="AH11" s="33">
        <f>AH10/AF8*1000</f>
        <v>139.39393939393941</v>
      </c>
    </row>
    <row r="12" spans="12:45" ht="14.6">
      <c r="L12" s="245" t="s">
        <v>545</v>
      </c>
      <c r="M12" s="247">
        <f>Q32</f>
        <v>39.513772708764932</v>
      </c>
      <c r="N12" s="247">
        <f>T32</f>
        <v>41.881041317377822</v>
      </c>
      <c r="O12" s="247"/>
      <c r="V12" s="104"/>
      <c r="X12" s="80">
        <v>45</v>
      </c>
      <c r="Y12" s="80">
        <f t="shared" si="1"/>
        <v>44.731610337972171</v>
      </c>
      <c r="Z12" s="80">
        <v>32</v>
      </c>
      <c r="AA12" s="80">
        <f t="shared" si="2"/>
        <v>27.049873203719358</v>
      </c>
      <c r="AB12" s="80">
        <v>43</v>
      </c>
      <c r="AC12" s="80">
        <f t="shared" si="3"/>
        <v>38.984587488667273</v>
      </c>
      <c r="AD12" s="80"/>
    </row>
    <row r="13" spans="12:45">
      <c r="L13" s="245" t="s">
        <v>530</v>
      </c>
      <c r="M13" s="254">
        <v>0.73</v>
      </c>
      <c r="N13" s="254">
        <v>0.52</v>
      </c>
      <c r="O13" s="254"/>
      <c r="V13" s="104"/>
      <c r="X13" s="80">
        <v>43</v>
      </c>
      <c r="Y13" s="80">
        <f t="shared" si="1"/>
        <v>42.743538767395627</v>
      </c>
      <c r="Z13" s="80">
        <v>32</v>
      </c>
      <c r="AA13" s="80">
        <f t="shared" si="2"/>
        <v>27.049873203719358</v>
      </c>
      <c r="AB13" s="80">
        <v>43</v>
      </c>
      <c r="AC13" s="80">
        <f t="shared" si="3"/>
        <v>38.984587488667273</v>
      </c>
      <c r="AD13" s="80"/>
    </row>
    <row r="14" spans="12:45">
      <c r="L14" s="249" t="s">
        <v>548</v>
      </c>
      <c r="M14" s="250">
        <f>R24/100</f>
        <v>0.14144285714285712</v>
      </c>
      <c r="N14" s="250">
        <f>R24/100</f>
        <v>0.14144285714285712</v>
      </c>
      <c r="O14" s="250"/>
      <c r="V14" s="104"/>
      <c r="X14" s="80">
        <v>40</v>
      </c>
      <c r="Y14" s="80">
        <f t="shared" si="1"/>
        <v>39.761431411530822</v>
      </c>
      <c r="Z14" s="80">
        <v>30</v>
      </c>
      <c r="AA14" s="80">
        <f t="shared" si="2"/>
        <v>25.359256128486898</v>
      </c>
      <c r="AB14" s="80">
        <v>44</v>
      </c>
      <c r="AC14" s="80">
        <f t="shared" si="3"/>
        <v>39.891205802357206</v>
      </c>
      <c r="AD14" s="80"/>
    </row>
    <row r="15" spans="12:45">
      <c r="L15" s="251" t="s">
        <v>505</v>
      </c>
      <c r="M15" s="252">
        <f>M$11*M14*M13*(M12+273.15)^4</f>
        <v>55.949626957204259</v>
      </c>
      <c r="N15" s="252">
        <f>N$11*N14*N13*(N12+273.15)^4</f>
        <v>41.075306991142206</v>
      </c>
      <c r="O15" s="252">
        <f>O$11*O14*O13*(O12+273.15)^4</f>
        <v>0</v>
      </c>
      <c r="V15" s="104"/>
      <c r="W15" s="5" t="s">
        <v>280</v>
      </c>
      <c r="X15" s="80">
        <f>AVERAGE(X8:X14)</f>
        <v>43.285714285714285</v>
      </c>
      <c r="Y15" s="80">
        <f t="shared" ref="Y15:AC15" si="4">AVERAGE(Y8:Y14)</f>
        <v>43.027548991763702</v>
      </c>
      <c r="Z15" s="80">
        <f t="shared" si="4"/>
        <v>32.857142857142854</v>
      </c>
      <c r="AA15" s="80">
        <f t="shared" si="4"/>
        <v>27.774423378818984</v>
      </c>
      <c r="AB15" s="80">
        <f t="shared" si="4"/>
        <v>43.857142857142854</v>
      </c>
      <c r="AC15" s="80">
        <f t="shared" si="4"/>
        <v>39.761688900401509</v>
      </c>
      <c r="AD15" s="80"/>
    </row>
    <row r="16" spans="12:45" ht="14.6">
      <c r="L16" s="245" t="s">
        <v>546</v>
      </c>
      <c r="M16" s="246">
        <f>M20</f>
        <v>34.518149864376092</v>
      </c>
      <c r="N16" s="247">
        <f>V32</f>
        <v>35.841095746560001</v>
      </c>
      <c r="O16" s="247">
        <f>Y32</f>
        <v>28.028662742655964</v>
      </c>
      <c r="Q16" s="224" t="s">
        <v>156</v>
      </c>
      <c r="R16" s="227" t="s">
        <v>540</v>
      </c>
      <c r="S16" s="227"/>
      <c r="T16" s="227" t="s">
        <v>541</v>
      </c>
      <c r="U16" s="227" t="s">
        <v>542</v>
      </c>
      <c r="V16" s="213"/>
      <c r="W16" s="5" t="s">
        <v>283</v>
      </c>
      <c r="X16" s="80" t="e">
        <f>X15+#REF!</f>
        <v>#REF!</v>
      </c>
      <c r="Y16" s="80" t="e">
        <f>Y15+#REF!</f>
        <v>#REF!</v>
      </c>
      <c r="Z16" s="80" t="e">
        <f>Z15+#REF!</f>
        <v>#REF!</v>
      </c>
      <c r="AA16" s="80" t="e">
        <f>AA15+#REF!</f>
        <v>#REF!</v>
      </c>
      <c r="AB16" s="80" t="e">
        <f>AB15+#REF!</f>
        <v>#REF!</v>
      </c>
      <c r="AC16" s="80" t="e">
        <f>AC15+#REF!</f>
        <v>#REF!</v>
      </c>
    </row>
    <row r="17" spans="12:35">
      <c r="L17" s="245" t="s">
        <v>528</v>
      </c>
      <c r="M17" s="248">
        <v>0.1</v>
      </c>
      <c r="N17" s="248">
        <v>0.1</v>
      </c>
      <c r="O17" s="248">
        <v>0.1</v>
      </c>
      <c r="Q17" s="224" t="s">
        <v>158</v>
      </c>
      <c r="R17" s="236">
        <v>12.65</v>
      </c>
      <c r="S17" s="236">
        <v>24.67</v>
      </c>
      <c r="T17" s="221">
        <f>S17-R17</f>
        <v>12.020000000000001</v>
      </c>
      <c r="U17" s="221">
        <f>100-R17-T17</f>
        <v>75.33</v>
      </c>
      <c r="V17" s="238"/>
    </row>
    <row r="18" spans="12:35">
      <c r="L18" s="249" t="s">
        <v>549</v>
      </c>
      <c r="M18" s="250">
        <f>T24/100</f>
        <v>0.16452857142857141</v>
      </c>
      <c r="N18" s="250">
        <f>T24/100</f>
        <v>0.16452857142857141</v>
      </c>
      <c r="O18" s="250">
        <f>T24/100</f>
        <v>0.16452857142857141</v>
      </c>
      <c r="P18" s="234"/>
      <c r="Q18" s="224" t="s">
        <v>157</v>
      </c>
      <c r="R18" s="236">
        <v>14.12</v>
      </c>
      <c r="S18" s="236">
        <v>30.46</v>
      </c>
      <c r="T18" s="221">
        <f t="shared" ref="T18:T23" si="5">S18-R18</f>
        <v>16.340000000000003</v>
      </c>
      <c r="U18" s="221">
        <f t="shared" ref="U18:U24" si="6">100-R18-T18</f>
        <v>69.539999999999992</v>
      </c>
      <c r="V18" s="238"/>
    </row>
    <row r="19" spans="12:35">
      <c r="L19" s="251" t="s">
        <v>506</v>
      </c>
      <c r="M19" s="252">
        <f>M$11*M18*M17*(M16+273.15)^4</f>
        <v>8.3590042395461559</v>
      </c>
      <c r="N19" s="252">
        <f>N$11*N18*N17*(N16+273.15)^4</f>
        <v>8.5037061315375162</v>
      </c>
      <c r="O19" s="252">
        <f>O$11*O18*O17*(O16+273.15)^4</f>
        <v>7.6757564876714559</v>
      </c>
      <c r="Q19" s="224" t="s">
        <v>534</v>
      </c>
      <c r="R19" s="236">
        <v>15.11</v>
      </c>
      <c r="S19" s="236">
        <v>34.47</v>
      </c>
      <c r="T19" s="221">
        <f t="shared" si="5"/>
        <v>19.36</v>
      </c>
      <c r="U19" s="221">
        <f t="shared" si="6"/>
        <v>65.53</v>
      </c>
      <c r="V19" s="238"/>
    </row>
    <row r="20" spans="12:35" ht="14.6">
      <c r="L20" s="245" t="s">
        <v>547</v>
      </c>
      <c r="M20" s="253">
        <f>S32</f>
        <v>34.518149864376092</v>
      </c>
      <c r="N20" s="247">
        <f>W32</f>
        <v>34.878452787624369</v>
      </c>
      <c r="O20" s="247">
        <f>Z32</f>
        <v>26.674720556447056</v>
      </c>
      <c r="Q20" s="224" t="s">
        <v>535</v>
      </c>
      <c r="R20" s="221">
        <v>15.46</v>
      </c>
      <c r="S20" s="221">
        <v>35.9</v>
      </c>
      <c r="T20" s="221">
        <f t="shared" si="5"/>
        <v>20.439999999999998</v>
      </c>
      <c r="U20" s="221">
        <f t="shared" si="6"/>
        <v>64.099999999999994</v>
      </c>
      <c r="V20" s="238"/>
      <c r="AG20">
        <v>5.7</v>
      </c>
      <c r="AH20">
        <v>6.4</v>
      </c>
      <c r="AI20">
        <v>9.1</v>
      </c>
    </row>
    <row r="21" spans="12:35">
      <c r="L21" s="245" t="s">
        <v>529</v>
      </c>
      <c r="M21" s="248">
        <v>0.1</v>
      </c>
      <c r="N21" s="248">
        <v>0.1</v>
      </c>
      <c r="O21" s="248">
        <v>0.1</v>
      </c>
      <c r="Q21" s="224" t="s">
        <v>536</v>
      </c>
      <c r="R21" s="221">
        <v>14.77</v>
      </c>
      <c r="S21" s="221">
        <v>33.1</v>
      </c>
      <c r="T21" s="221">
        <f t="shared" si="5"/>
        <v>18.330000000000002</v>
      </c>
      <c r="U21" s="221">
        <f t="shared" si="6"/>
        <v>66.900000000000006</v>
      </c>
      <c r="V21" s="238"/>
      <c r="AG21">
        <f>AG20/$AI$20</f>
        <v>0.62637362637362637</v>
      </c>
      <c r="AH21">
        <f>AH20/$AI$20</f>
        <v>0.70329670329670335</v>
      </c>
      <c r="AI21">
        <f>AI20/$AI$20</f>
        <v>1</v>
      </c>
    </row>
    <row r="22" spans="12:35">
      <c r="L22" s="249" t="s">
        <v>550</v>
      </c>
      <c r="M22" s="250">
        <f>U24/100</f>
        <v>0.69402857142857144</v>
      </c>
      <c r="N22" s="250">
        <f>U24/100</f>
        <v>0.69402857142857144</v>
      </c>
      <c r="O22" s="250">
        <f>U24/100</f>
        <v>0.69402857142857144</v>
      </c>
      <c r="Q22" s="224" t="s">
        <v>537</v>
      </c>
      <c r="R22" s="221">
        <v>13.97</v>
      </c>
      <c r="S22" s="221">
        <v>29.83</v>
      </c>
      <c r="T22" s="221">
        <f t="shared" si="5"/>
        <v>15.859999999999998</v>
      </c>
      <c r="U22" s="221">
        <f t="shared" si="6"/>
        <v>70.17</v>
      </c>
      <c r="V22" s="238"/>
    </row>
    <row r="23" spans="12:35">
      <c r="L23" s="251" t="s">
        <v>507</v>
      </c>
      <c r="M23" s="252">
        <f>M$11*M22*M21*(M20+273.15)^4</f>
        <v>35.260670657778192</v>
      </c>
      <c r="N23" s="252">
        <f>N$11*N22*N21*(N20+273.15)^4</f>
        <v>35.426132790905548</v>
      </c>
      <c r="O23" s="252">
        <f>O$11*O22*O21*(O20+273.15)^4</f>
        <v>31.800222513978326</v>
      </c>
      <c r="Q23" s="224" t="s">
        <v>538</v>
      </c>
      <c r="R23" s="221">
        <v>12.93</v>
      </c>
      <c r="S23" s="221">
        <v>25.75</v>
      </c>
      <c r="T23" s="221">
        <f t="shared" si="5"/>
        <v>12.82</v>
      </c>
      <c r="U23" s="221">
        <f t="shared" si="6"/>
        <v>74.25</v>
      </c>
      <c r="V23" s="238"/>
    </row>
    <row r="24" spans="12:35">
      <c r="L24" s="255" t="s">
        <v>551</v>
      </c>
      <c r="M24" s="256">
        <f>M15+M19+M23</f>
        <v>99.569301854528604</v>
      </c>
      <c r="N24" s="256">
        <f t="shared" ref="N24:O24" si="7">N15+N19+N23</f>
        <v>85.005145913585267</v>
      </c>
      <c r="O24" s="256">
        <f t="shared" si="7"/>
        <v>39.475979001649783</v>
      </c>
      <c r="Q24" s="239" t="s">
        <v>539</v>
      </c>
      <c r="R24" s="240">
        <f>AVERAGE(R16:R23)</f>
        <v>14.144285714285713</v>
      </c>
      <c r="S24" s="240">
        <f t="shared" ref="S24:T24" si="8">AVERAGE(S16:S23)</f>
        <v>30.59714285714286</v>
      </c>
      <c r="T24" s="240">
        <f t="shared" si="8"/>
        <v>16.452857142857141</v>
      </c>
      <c r="U24" s="240">
        <f t="shared" si="6"/>
        <v>69.402857142857144</v>
      </c>
      <c r="V24" s="238"/>
    </row>
    <row r="26" spans="12:35">
      <c r="L26" s="251"/>
      <c r="M26" s="257" t="s">
        <v>156</v>
      </c>
      <c r="N26" s="257" t="s">
        <v>158</v>
      </c>
      <c r="O26" s="257" t="s">
        <v>157</v>
      </c>
    </row>
    <row r="27" spans="12:35">
      <c r="L27" s="243" t="s">
        <v>503</v>
      </c>
      <c r="M27" s="244">
        <f>5.67*10^-8</f>
        <v>5.6699999999999998E-8</v>
      </c>
      <c r="N27" s="244">
        <f>5.67*10^-8</f>
        <v>5.6699999999999998E-8</v>
      </c>
      <c r="O27" s="244">
        <f>5.67*10^-8</f>
        <v>5.6699999999999998E-8</v>
      </c>
    </row>
    <row r="28" spans="12:35">
      <c r="L28" s="245" t="s">
        <v>502</v>
      </c>
      <c r="M28" s="247">
        <f>M7</f>
        <v>37</v>
      </c>
      <c r="N28" s="247">
        <f>N7</f>
        <v>37</v>
      </c>
      <c r="O28" s="247">
        <f>O7</f>
        <v>37</v>
      </c>
    </row>
    <row r="29" spans="12:35">
      <c r="L29" s="245" t="s">
        <v>504</v>
      </c>
      <c r="M29" s="254">
        <v>1</v>
      </c>
      <c r="N29" s="254">
        <v>1</v>
      </c>
      <c r="O29" s="254">
        <v>1</v>
      </c>
      <c r="AE29">
        <v>19</v>
      </c>
      <c r="AF29">
        <v>32</v>
      </c>
      <c r="AG29">
        <v>32</v>
      </c>
    </row>
    <row r="30" spans="12:35">
      <c r="L30" s="260" t="s">
        <v>531</v>
      </c>
      <c r="M30" s="256">
        <f>M$27*M29*(M28+273.15)^4</f>
        <v>524.65063265476806</v>
      </c>
      <c r="N30" s="256">
        <f>N$27*N29*(N28+273.15)^4</f>
        <v>524.65063265476806</v>
      </c>
      <c r="O30" s="256">
        <f>O$27*O29*(O28+273.15)^4</f>
        <v>524.65063265476806</v>
      </c>
      <c r="AE30">
        <f t="shared" ref="AE30:AF30" si="9">AE29/$AG$29</f>
        <v>0.59375</v>
      </c>
      <c r="AF30">
        <f t="shared" si="9"/>
        <v>1</v>
      </c>
      <c r="AG30">
        <f>AG29/$AG$29</f>
        <v>1</v>
      </c>
    </row>
    <row r="31" spans="12:35">
      <c r="Q31" s="194" t="str">
        <f>HIYOKI!C7</f>
        <v>A フィルター</v>
      </c>
      <c r="R31" s="194" t="str">
        <f>HIYOKI!D7</f>
        <v>A 壁1</v>
      </c>
      <c r="S31" s="194" t="str">
        <f>HIYOKI!E7</f>
        <v>A 壁2</v>
      </c>
      <c r="T31" s="194" t="str">
        <f>HIYOKI!F7</f>
        <v>B フィルター</v>
      </c>
      <c r="U31" s="194" t="str">
        <f>HIYOKI!G7</f>
        <v>B ヒーター</v>
      </c>
      <c r="V31" s="194" t="str">
        <f>HIYOKI!H7</f>
        <v>B 壁1</v>
      </c>
      <c r="W31" s="194" t="str">
        <f>HIYOKI!I7</f>
        <v>B 壁2</v>
      </c>
      <c r="X31" s="194" t="str">
        <f>HIYOKI!J7</f>
        <v>C ヒーター</v>
      </c>
      <c r="Y31" s="194" t="str">
        <f>HIYOKI!K7</f>
        <v>C 壁1</v>
      </c>
      <c r="Z31" s="194" t="str">
        <f>HIYOKI!L7</f>
        <v>C 壁2</v>
      </c>
      <c r="AA31" s="194" t="str">
        <f>HIYOKI!M7</f>
        <v>A Ta</v>
      </c>
      <c r="AB31" s="194" t="str">
        <f>HIYOKI!N7</f>
        <v>B Ta</v>
      </c>
      <c r="AC31" s="194" t="str">
        <f>HIYOKI!O7</f>
        <v>C Ta</v>
      </c>
      <c r="AE31">
        <f>AE29/$AE$29</f>
        <v>1</v>
      </c>
      <c r="AF31">
        <f t="shared" ref="AF31:AG31" si="10">AF29/$AE$29</f>
        <v>1.6842105263157894</v>
      </c>
      <c r="AG31">
        <f t="shared" si="10"/>
        <v>1.6842105263157894</v>
      </c>
    </row>
    <row r="32" spans="12:35">
      <c r="L32" s="263" t="s">
        <v>552</v>
      </c>
      <c r="M32" s="264">
        <f>M30-M24</f>
        <v>425.08133080023947</v>
      </c>
      <c r="N32" s="264">
        <f>N30-N24</f>
        <v>439.64548674118282</v>
      </c>
      <c r="O32" s="264">
        <f>O30-O24</f>
        <v>485.1746536531183</v>
      </c>
      <c r="Q32" s="221">
        <f>HIYOKI!C8</f>
        <v>39.513772708764932</v>
      </c>
      <c r="R32" s="221">
        <f>HIYOKI!D8</f>
        <v>27.479999999999951</v>
      </c>
      <c r="S32" s="221">
        <f>HIYOKI!E8</f>
        <v>34.518149864376092</v>
      </c>
      <c r="T32" s="221">
        <f>HIYOKI!F8</f>
        <v>41.881041317377822</v>
      </c>
      <c r="U32" s="221">
        <f>HIYOKI!G8</f>
        <v>390.78327245727701</v>
      </c>
      <c r="V32" s="221">
        <f>HIYOKI!H8</f>
        <v>35.841095746560001</v>
      </c>
      <c r="W32" s="221">
        <f>HIYOKI!I8</f>
        <v>34.878452787624369</v>
      </c>
      <c r="X32" s="221">
        <f>HIYOKI!J8</f>
        <v>102.66373715615001</v>
      </c>
      <c r="Y32" s="221">
        <f>HIYOKI!K8</f>
        <v>28.028662742655964</v>
      </c>
      <c r="Z32" s="221">
        <f>HIYOKI!L8</f>
        <v>26.674720556447056</v>
      </c>
      <c r="AA32" s="221">
        <f>HIYOKI!M8</f>
        <v>27.957222222222221</v>
      </c>
      <c r="AB32" s="221">
        <f>HIYOKI!N8</f>
        <v>30.946936674430908</v>
      </c>
      <c r="AC32" s="221">
        <f>HIYOKI!O8</f>
        <v>26.446718605918342</v>
      </c>
    </row>
    <row r="34" spans="12:38">
      <c r="L34" s="260" t="s">
        <v>544</v>
      </c>
      <c r="M34" s="256">
        <f>Y15</f>
        <v>43.027548991763702</v>
      </c>
      <c r="N34" s="256">
        <f>AA15</f>
        <v>27.774423378818984</v>
      </c>
      <c r="O34" s="256">
        <f>AC15</f>
        <v>39.761688900401509</v>
      </c>
    </row>
    <row r="36" spans="12:38">
      <c r="L36" s="261" t="s">
        <v>543</v>
      </c>
      <c r="M36" s="262">
        <f>M8+M30-M24+M34</f>
        <v>504.27999090311431</v>
      </c>
      <c r="N36" s="262">
        <f>N8+N30-N24+N34</f>
        <v>491.63216342227821</v>
      </c>
      <c r="O36" s="262">
        <f>O8+O30-O24+O34</f>
        <v>567.14946812984647</v>
      </c>
    </row>
    <row r="41" spans="12:38">
      <c r="L41" s="224" t="s">
        <v>533</v>
      </c>
      <c r="M41" s="221">
        <f>M32/(M7-M6)</f>
        <v>47.007826715023093</v>
      </c>
      <c r="N41" s="221">
        <f>N32/(N7-N6)</f>
        <v>72.631899435786693</v>
      </c>
      <c r="O41" s="221">
        <f>O32/(O7-O6)</f>
        <v>45.973819472416139</v>
      </c>
      <c r="AJ41">
        <v>25.8</v>
      </c>
      <c r="AK41">
        <v>34.299999999999997</v>
      </c>
      <c r="AL41">
        <v>40</v>
      </c>
    </row>
    <row r="42" spans="12:38">
      <c r="AJ42" s="33">
        <f>AJ41/$AL$41</f>
        <v>0.64500000000000002</v>
      </c>
      <c r="AK42" s="33">
        <f t="shared" ref="AK42:AL42" si="11">AK41/$AL$41</f>
        <v>0.85749999999999993</v>
      </c>
      <c r="AL42" s="33">
        <f t="shared" si="11"/>
        <v>1</v>
      </c>
    </row>
    <row r="44" spans="12:38">
      <c r="R44">
        <f>12.5*12.5*3.14</f>
        <v>490.625</v>
      </c>
      <c r="AJ44">
        <v>26.4</v>
      </c>
      <c r="AK44">
        <v>34.9</v>
      </c>
      <c r="AL44">
        <v>40.200000000000003</v>
      </c>
    </row>
    <row r="45" spans="12:38">
      <c r="AJ45" s="33">
        <f>AJ44/$AL$44</f>
        <v>0.65671641791044766</v>
      </c>
      <c r="AK45" s="33">
        <f t="shared" ref="AK45:AL45" si="12">AK44/$AL$44</f>
        <v>0.86815920398009938</v>
      </c>
      <c r="AL45" s="33">
        <f t="shared" si="12"/>
        <v>1</v>
      </c>
    </row>
    <row r="52" spans="17:20">
      <c r="Q52">
        <v>100</v>
      </c>
      <c r="R52">
        <v>0.9</v>
      </c>
      <c r="S52" s="80">
        <f>M$27*R52*(Q52+273.15)^4</f>
        <v>989.37140046616059</v>
      </c>
    </row>
    <row r="53" spans="17:20">
      <c r="Q53">
        <v>20</v>
      </c>
      <c r="R53">
        <v>0.9</v>
      </c>
      <c r="S53" s="80">
        <f>M$27*R53*(Q53+273.15)^4</f>
        <v>376.86444172678432</v>
      </c>
    </row>
    <row r="54" spans="17:20">
      <c r="S54" s="80">
        <f>S52-S53</f>
        <v>612.50695873937627</v>
      </c>
      <c r="T54">
        <f>M$27*R52*R53*((Q52+273.15)^4-(Q53+273.15)^4)</f>
        <v>551.25626286543866</v>
      </c>
    </row>
  </sheetData>
  <phoneticPr fontId="8"/>
  <pageMargins left="0.7" right="0.7" top="0.75" bottom="0.75" header="0.3" footer="0.3"/>
  <pageSetup paperSize="9"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608AD-0ADA-4A15-A632-6FD54A7F4169}">
  <dimension ref="A3:D16"/>
  <sheetViews>
    <sheetView topLeftCell="A2" workbookViewId="0">
      <selection activeCell="G29" sqref="G29"/>
    </sheetView>
  </sheetViews>
  <sheetFormatPr defaultRowHeight="12.45"/>
  <sheetData>
    <row r="3" spans="1:4">
      <c r="B3" s="15" t="s">
        <v>156</v>
      </c>
      <c r="C3" s="15" t="s">
        <v>158</v>
      </c>
      <c r="D3" s="15" t="s">
        <v>157</v>
      </c>
    </row>
    <row r="4" spans="1:4">
      <c r="B4">
        <v>37.1</v>
      </c>
      <c r="C4">
        <v>37.1</v>
      </c>
      <c r="D4">
        <v>37</v>
      </c>
    </row>
    <row r="5" spans="1:4">
      <c r="B5">
        <v>37</v>
      </c>
      <c r="C5">
        <v>37</v>
      </c>
      <c r="D5">
        <v>37</v>
      </c>
    </row>
    <row r="6" spans="1:4">
      <c r="B6">
        <v>36.700000000000003</v>
      </c>
      <c r="C6">
        <v>36.5</v>
      </c>
      <c r="D6">
        <v>36.799999999999997</v>
      </c>
    </row>
    <row r="7" spans="1:4">
      <c r="B7">
        <v>37</v>
      </c>
      <c r="C7">
        <v>37.1</v>
      </c>
      <c r="D7">
        <v>36.9</v>
      </c>
    </row>
    <row r="8" spans="1:4">
      <c r="B8">
        <v>37</v>
      </c>
      <c r="C8">
        <v>37</v>
      </c>
      <c r="D8">
        <v>37</v>
      </c>
    </row>
    <row r="9" spans="1:4">
      <c r="B9">
        <v>37</v>
      </c>
      <c r="C9">
        <v>37.1</v>
      </c>
      <c r="D9">
        <v>37</v>
      </c>
    </row>
    <row r="10" spans="1:4">
      <c r="B10">
        <v>37</v>
      </c>
      <c r="C10">
        <v>36.9</v>
      </c>
      <c r="D10">
        <v>37</v>
      </c>
    </row>
    <row r="11" spans="1:4">
      <c r="B11">
        <v>37</v>
      </c>
      <c r="C11">
        <v>37</v>
      </c>
      <c r="D11">
        <v>37</v>
      </c>
    </row>
    <row r="12" spans="1:4">
      <c r="B12">
        <v>37</v>
      </c>
      <c r="C12">
        <v>37</v>
      </c>
      <c r="D12">
        <v>37</v>
      </c>
    </row>
    <row r="13" spans="1:4">
      <c r="B13">
        <v>37</v>
      </c>
      <c r="C13">
        <v>37.1</v>
      </c>
      <c r="D13">
        <v>37</v>
      </c>
    </row>
    <row r="14" spans="1:4">
      <c r="B14">
        <v>37</v>
      </c>
      <c r="C14">
        <v>37</v>
      </c>
      <c r="D14">
        <v>36.9</v>
      </c>
    </row>
    <row r="15" spans="1:4">
      <c r="A15" s="224" t="s">
        <v>563</v>
      </c>
      <c r="B15" s="215">
        <f>AVERAGE(B4:B14)</f>
        <v>36.981818181818184</v>
      </c>
      <c r="C15" s="215">
        <f t="shared" ref="C15:D15" si="0">AVERAGE(C4:C14)</f>
        <v>36.981818181818184</v>
      </c>
      <c r="D15" s="215">
        <f t="shared" si="0"/>
        <v>36.963636363636361</v>
      </c>
    </row>
    <row r="16" spans="1:4">
      <c r="A16" s="224" t="s">
        <v>564</v>
      </c>
      <c r="B16" s="215">
        <f>STDEVP(B4:B14)</f>
        <v>9.359663764533574E-2</v>
      </c>
      <c r="C16" s="215">
        <f t="shared" ref="C16:D16" si="1">STDEVP(C4:C14)</f>
        <v>0.16414063713879848</v>
      </c>
      <c r="D16" s="215">
        <f t="shared" si="1"/>
        <v>6.4282434653323423E-2</v>
      </c>
    </row>
  </sheetData>
  <phoneticPr fontId="8"/>
  <pageMargins left="0.7" right="0.7" top="0.75" bottom="0.75" header="0.3" footer="0.3"/>
  <pageSetup paperSize="9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68517-00C1-4DB3-982F-10BCCC8CE90F}">
  <dimension ref="A1:AJ139"/>
  <sheetViews>
    <sheetView zoomScale="70" zoomScaleNormal="70" workbookViewId="0">
      <pane xSplit="2" ySplit="1" topLeftCell="S113" activePane="bottomRight" state="frozen"/>
      <selection pane="topRight" activeCell="C1" sqref="C1"/>
      <selection pane="bottomLeft" activeCell="A2" sqref="A2"/>
      <selection pane="bottomRight" activeCell="AE122" sqref="AE122"/>
    </sheetView>
  </sheetViews>
  <sheetFormatPr defaultRowHeight="12.45"/>
  <cols>
    <col min="1" max="1" width="14.3828125" bestFit="1" customWidth="1"/>
    <col min="2" max="2" width="10.53515625" bestFit="1" customWidth="1"/>
    <col min="5" max="5" width="12.3046875" bestFit="1" customWidth="1"/>
    <col min="6" max="7" width="11.15234375" bestFit="1" customWidth="1"/>
    <col min="8" max="9" width="10.69140625" bestFit="1" customWidth="1"/>
    <col min="10" max="10" width="10" bestFit="1" customWidth="1"/>
    <col min="11" max="12" width="10.69140625" bestFit="1" customWidth="1"/>
    <col min="13" max="18" width="10" bestFit="1" customWidth="1"/>
    <col min="19" max="21" width="10.69140625" bestFit="1" customWidth="1"/>
    <col min="22" max="23" width="10" bestFit="1" customWidth="1"/>
    <col min="24" max="28" width="10.69140625" bestFit="1" customWidth="1"/>
    <col min="29" max="32" width="11.15234375" bestFit="1" customWidth="1"/>
  </cols>
  <sheetData>
    <row r="1" spans="1:32" ht="136.75">
      <c r="A1" s="266" t="s">
        <v>0</v>
      </c>
      <c r="B1" s="266" t="s">
        <v>1</v>
      </c>
      <c r="C1" s="266" t="s">
        <v>2</v>
      </c>
      <c r="D1" s="266" t="s">
        <v>3</v>
      </c>
      <c r="E1" s="266" t="s">
        <v>4</v>
      </c>
      <c r="F1" s="266" t="s">
        <v>5</v>
      </c>
      <c r="G1" s="266" t="s">
        <v>6</v>
      </c>
      <c r="H1" s="266" t="s">
        <v>7</v>
      </c>
      <c r="I1" s="266" t="s">
        <v>7</v>
      </c>
      <c r="J1" s="266" t="s">
        <v>8</v>
      </c>
      <c r="K1" s="266" t="s">
        <v>9</v>
      </c>
      <c r="L1" s="266" t="s">
        <v>10</v>
      </c>
      <c r="M1" s="266" t="s">
        <v>11</v>
      </c>
      <c r="N1" s="266" t="s">
        <v>12</v>
      </c>
      <c r="O1" s="266" t="s">
        <v>13</v>
      </c>
      <c r="P1" s="266" t="s">
        <v>14</v>
      </c>
      <c r="Q1" s="266" t="s">
        <v>15</v>
      </c>
      <c r="R1" s="266" t="s">
        <v>16</v>
      </c>
      <c r="S1" s="266" t="s">
        <v>17</v>
      </c>
      <c r="T1" s="266" t="s">
        <v>17</v>
      </c>
      <c r="U1" s="266" t="s">
        <v>18</v>
      </c>
      <c r="V1" s="266" t="s">
        <v>13</v>
      </c>
      <c r="W1" s="266" t="s">
        <v>14</v>
      </c>
      <c r="X1" s="266" t="s">
        <v>15</v>
      </c>
      <c r="Y1" s="266" t="s">
        <v>16</v>
      </c>
      <c r="Z1" s="266" t="s">
        <v>17</v>
      </c>
      <c r="AA1" s="266" t="s">
        <v>17</v>
      </c>
      <c r="AB1" s="266" t="s">
        <v>19</v>
      </c>
      <c r="AC1" s="266" t="s">
        <v>20</v>
      </c>
      <c r="AD1" s="266" t="s">
        <v>21</v>
      </c>
      <c r="AE1" s="266" t="s">
        <v>20</v>
      </c>
      <c r="AF1" s="266" t="s">
        <v>21</v>
      </c>
    </row>
    <row r="2" spans="1:32">
      <c r="A2" s="267">
        <v>44264.492708333331</v>
      </c>
      <c r="B2" s="268" t="s">
        <v>26</v>
      </c>
      <c r="C2" s="268" t="s">
        <v>553</v>
      </c>
      <c r="D2" s="268" t="s">
        <v>23</v>
      </c>
      <c r="E2" s="269">
        <v>30.2</v>
      </c>
      <c r="F2" s="269">
        <v>29.3</v>
      </c>
      <c r="G2" s="269">
        <v>28.6</v>
      </c>
      <c r="H2" s="269">
        <v>1</v>
      </c>
      <c r="I2" s="269">
        <v>0.5</v>
      </c>
      <c r="J2" s="269">
        <v>-0.5</v>
      </c>
      <c r="K2" s="269">
        <v>0</v>
      </c>
      <c r="L2" s="269">
        <v>0</v>
      </c>
      <c r="M2" s="269">
        <v>0.5</v>
      </c>
      <c r="N2" s="269">
        <v>0.5</v>
      </c>
      <c r="O2" s="269">
        <v>2</v>
      </c>
      <c r="P2" s="269">
        <v>-0.5</v>
      </c>
      <c r="Q2" s="269">
        <v>-2</v>
      </c>
      <c r="R2" s="269">
        <v>0</v>
      </c>
      <c r="S2" s="269">
        <v>-2.5</v>
      </c>
      <c r="T2" s="269">
        <v>-2</v>
      </c>
      <c r="U2" s="269">
        <v>2</v>
      </c>
      <c r="V2" s="269">
        <v>1</v>
      </c>
      <c r="W2" s="269">
        <v>-0.5</v>
      </c>
      <c r="X2" s="269">
        <v>-0.5</v>
      </c>
      <c r="Y2" s="269">
        <v>1</v>
      </c>
      <c r="Z2" s="269">
        <v>-1</v>
      </c>
      <c r="AA2" s="269">
        <v>-1</v>
      </c>
      <c r="AB2" s="269">
        <v>1</v>
      </c>
      <c r="AC2" s="269">
        <v>33.5</v>
      </c>
      <c r="AD2" s="269">
        <v>33</v>
      </c>
      <c r="AE2" s="269">
        <v>33</v>
      </c>
      <c r="AF2" s="269">
        <v>32.700000000000003</v>
      </c>
    </row>
    <row r="3" spans="1:32">
      <c r="A3" s="267">
        <v>44264.498773148145</v>
      </c>
      <c r="B3" s="268" t="s">
        <v>27</v>
      </c>
      <c r="C3" s="268" t="s">
        <v>553</v>
      </c>
      <c r="D3" s="268" t="s">
        <v>23</v>
      </c>
      <c r="E3" s="269">
        <v>28.7</v>
      </c>
      <c r="F3" s="269">
        <v>29.5</v>
      </c>
      <c r="G3" s="269">
        <v>29.2</v>
      </c>
      <c r="H3" s="269">
        <v>3</v>
      </c>
      <c r="I3" s="269">
        <v>2</v>
      </c>
      <c r="J3" s="269">
        <v>-1.5</v>
      </c>
      <c r="K3" s="269">
        <v>1</v>
      </c>
      <c r="L3" s="269">
        <v>1</v>
      </c>
      <c r="M3" s="269">
        <v>-0.5</v>
      </c>
      <c r="N3" s="269">
        <v>-0.5</v>
      </c>
      <c r="O3" s="269">
        <v>2.5</v>
      </c>
      <c r="P3" s="269">
        <v>2.5</v>
      </c>
      <c r="Q3" s="269">
        <v>-1</v>
      </c>
      <c r="R3" s="269">
        <v>-1</v>
      </c>
      <c r="S3" s="269">
        <v>-0.5</v>
      </c>
      <c r="T3" s="269">
        <v>-0.5</v>
      </c>
      <c r="U3" s="269">
        <v>0.5</v>
      </c>
      <c r="V3" s="269">
        <v>2.5</v>
      </c>
      <c r="W3" s="269">
        <v>2.5</v>
      </c>
      <c r="X3" s="269">
        <v>-1.5</v>
      </c>
      <c r="Y3" s="269">
        <v>-1.5</v>
      </c>
      <c r="Z3" s="269">
        <v>-0.5</v>
      </c>
      <c r="AA3" s="269">
        <v>-0.5</v>
      </c>
      <c r="AB3" s="269">
        <v>0.5</v>
      </c>
      <c r="AC3" s="269">
        <v>36.83</v>
      </c>
      <c r="AD3" s="269">
        <v>34.61</v>
      </c>
      <c r="AE3" s="269">
        <v>33.54</v>
      </c>
      <c r="AF3" s="269">
        <v>34.130000000000003</v>
      </c>
    </row>
    <row r="4" spans="1:32">
      <c r="A4" s="267">
        <v>44264.526886574073</v>
      </c>
      <c r="B4" s="268" t="s">
        <v>28</v>
      </c>
      <c r="C4" s="268" t="s">
        <v>553</v>
      </c>
      <c r="D4" s="268" t="s">
        <v>23</v>
      </c>
      <c r="E4" s="269">
        <v>37.799999999999997</v>
      </c>
      <c r="F4" s="269">
        <v>36.1</v>
      </c>
      <c r="G4" s="269">
        <v>36.299999999999997</v>
      </c>
      <c r="H4" s="269">
        <v>0.5</v>
      </c>
      <c r="I4" s="269">
        <v>0</v>
      </c>
      <c r="J4" s="269">
        <v>0.5</v>
      </c>
      <c r="K4" s="269">
        <v>0</v>
      </c>
      <c r="L4" s="269">
        <v>0</v>
      </c>
      <c r="M4" s="269">
        <v>0</v>
      </c>
      <c r="N4" s="269">
        <v>0</v>
      </c>
      <c r="O4" s="269">
        <v>0</v>
      </c>
      <c r="P4" s="269">
        <v>0</v>
      </c>
      <c r="Q4" s="269">
        <v>-0.5</v>
      </c>
      <c r="R4" s="269">
        <v>0</v>
      </c>
      <c r="S4" s="269">
        <v>0.5</v>
      </c>
      <c r="T4" s="269">
        <v>0</v>
      </c>
      <c r="U4" s="269">
        <v>0</v>
      </c>
      <c r="V4" s="269">
        <v>0</v>
      </c>
      <c r="W4" s="269">
        <v>0.5</v>
      </c>
      <c r="X4" s="269">
        <v>0</v>
      </c>
      <c r="Y4" s="269">
        <v>0</v>
      </c>
      <c r="Z4" s="269">
        <v>0.5</v>
      </c>
      <c r="AA4" s="269">
        <v>0</v>
      </c>
      <c r="AB4" s="269">
        <v>0</v>
      </c>
      <c r="AC4" s="269">
        <v>33.56</v>
      </c>
      <c r="AD4" s="269">
        <v>33.770000000000003</v>
      </c>
      <c r="AE4" s="269">
        <v>32.409999999999997</v>
      </c>
      <c r="AF4" s="269">
        <v>32.450000000000003</v>
      </c>
    </row>
    <row r="5" spans="1:32">
      <c r="A5" s="267">
        <v>44264.53365740741</v>
      </c>
      <c r="B5" s="268" t="s">
        <v>29</v>
      </c>
      <c r="C5" s="268" t="s">
        <v>553</v>
      </c>
      <c r="D5" s="268" t="s">
        <v>23</v>
      </c>
      <c r="E5" s="269">
        <v>31.6</v>
      </c>
      <c r="F5" s="269">
        <v>31.4</v>
      </c>
      <c r="G5" s="269">
        <v>31.4</v>
      </c>
      <c r="H5" s="269">
        <v>2</v>
      </c>
      <c r="I5" s="269">
        <v>2</v>
      </c>
      <c r="J5" s="269">
        <v>1</v>
      </c>
      <c r="K5" s="269">
        <v>0</v>
      </c>
      <c r="L5" s="269">
        <v>0</v>
      </c>
      <c r="M5" s="269">
        <v>0</v>
      </c>
      <c r="N5" s="269">
        <v>0</v>
      </c>
      <c r="O5" s="269">
        <v>1.5</v>
      </c>
      <c r="P5" s="269">
        <v>0.5</v>
      </c>
      <c r="Q5" s="269">
        <v>0</v>
      </c>
      <c r="R5" s="269">
        <v>1</v>
      </c>
      <c r="S5" s="269">
        <v>-2</v>
      </c>
      <c r="T5" s="269">
        <v>-1</v>
      </c>
      <c r="U5" s="269">
        <v>1</v>
      </c>
      <c r="V5" s="269">
        <v>1</v>
      </c>
      <c r="W5" s="269">
        <v>0</v>
      </c>
      <c r="X5" s="269">
        <v>-1</v>
      </c>
      <c r="Y5" s="269">
        <v>-1</v>
      </c>
      <c r="Z5" s="269">
        <v>-1</v>
      </c>
      <c r="AA5" s="269">
        <v>-1</v>
      </c>
      <c r="AB5" s="269">
        <v>1</v>
      </c>
      <c r="AC5" s="269">
        <v>34.159999999999997</v>
      </c>
      <c r="AD5" s="269">
        <v>33.08</v>
      </c>
      <c r="AE5" s="269">
        <v>33.270000000000003</v>
      </c>
      <c r="AF5" s="269">
        <v>32.47</v>
      </c>
    </row>
    <row r="6" spans="1:32">
      <c r="A6" s="267">
        <v>44264.609826388885</v>
      </c>
      <c r="B6" s="268" t="s">
        <v>30</v>
      </c>
      <c r="C6" s="268" t="s">
        <v>553</v>
      </c>
      <c r="D6" s="268" t="s">
        <v>23</v>
      </c>
      <c r="E6" s="269">
        <v>32.5</v>
      </c>
      <c r="F6" s="269">
        <v>32.1</v>
      </c>
      <c r="G6" s="269">
        <v>32</v>
      </c>
      <c r="H6" s="269">
        <v>1</v>
      </c>
      <c r="I6" s="269">
        <v>2</v>
      </c>
      <c r="J6" s="269">
        <v>-1</v>
      </c>
      <c r="K6" s="269">
        <v>0</v>
      </c>
      <c r="L6" s="269">
        <v>0</v>
      </c>
      <c r="M6" s="269">
        <v>0</v>
      </c>
      <c r="N6" s="269">
        <v>0.5</v>
      </c>
      <c r="O6" s="269">
        <v>1.5</v>
      </c>
      <c r="P6" s="269">
        <v>1</v>
      </c>
      <c r="Q6" s="269">
        <v>1.5</v>
      </c>
      <c r="R6" s="269">
        <v>1</v>
      </c>
      <c r="S6" s="269">
        <v>-0.5</v>
      </c>
      <c r="T6" s="269">
        <v>-0.5</v>
      </c>
      <c r="U6" s="269">
        <v>-0.5</v>
      </c>
      <c r="V6" s="269">
        <v>1.5</v>
      </c>
      <c r="W6" s="269">
        <v>1</v>
      </c>
      <c r="X6" s="269">
        <v>1.5</v>
      </c>
      <c r="Y6" s="269">
        <v>1</v>
      </c>
      <c r="Z6" s="269">
        <v>0.5</v>
      </c>
      <c r="AA6" s="269">
        <v>0.5</v>
      </c>
      <c r="AB6" s="269">
        <v>0.5</v>
      </c>
      <c r="AC6" s="269">
        <v>37.17</v>
      </c>
      <c r="AD6" s="269">
        <v>36.4</v>
      </c>
      <c r="AE6" s="269">
        <v>33.61</v>
      </c>
      <c r="AF6" s="269">
        <v>33.99</v>
      </c>
    </row>
    <row r="7" spans="1:32">
      <c r="A7" s="267">
        <v>44264.615624999999</v>
      </c>
      <c r="B7" s="268" t="s">
        <v>31</v>
      </c>
      <c r="C7" s="268" t="s">
        <v>553</v>
      </c>
      <c r="D7" s="268" t="s">
        <v>23</v>
      </c>
      <c r="E7" s="269">
        <v>30.8</v>
      </c>
      <c r="F7" s="269">
        <v>31.4</v>
      </c>
      <c r="G7" s="269">
        <v>32.700000000000003</v>
      </c>
      <c r="H7" s="269">
        <v>0.5</v>
      </c>
      <c r="I7" s="269">
        <v>1</v>
      </c>
      <c r="J7" s="269">
        <v>-0.5</v>
      </c>
      <c r="K7" s="269">
        <v>0</v>
      </c>
      <c r="L7" s="269">
        <v>1</v>
      </c>
      <c r="M7" s="269">
        <v>0</v>
      </c>
      <c r="N7" s="269">
        <v>0.5</v>
      </c>
      <c r="O7" s="269">
        <v>1</v>
      </c>
      <c r="P7" s="269">
        <v>2</v>
      </c>
      <c r="Q7" s="269">
        <v>0.5</v>
      </c>
      <c r="R7" s="269">
        <v>1</v>
      </c>
      <c r="S7" s="269">
        <v>-0.5</v>
      </c>
      <c r="T7" s="269">
        <v>-1</v>
      </c>
      <c r="U7" s="269">
        <v>0.5</v>
      </c>
      <c r="V7" s="269">
        <v>1</v>
      </c>
      <c r="W7" s="269">
        <v>1.5</v>
      </c>
      <c r="X7" s="269">
        <v>-0.5</v>
      </c>
      <c r="Y7" s="269">
        <v>-1</v>
      </c>
      <c r="Z7" s="269">
        <v>0.5</v>
      </c>
      <c r="AA7" s="269">
        <v>1</v>
      </c>
      <c r="AB7" s="269">
        <v>0</v>
      </c>
      <c r="AC7" s="269">
        <v>38.299999999999997</v>
      </c>
      <c r="AD7" s="269">
        <v>37.200000000000003</v>
      </c>
      <c r="AE7" s="269">
        <v>34.1</v>
      </c>
      <c r="AF7" s="269">
        <v>34.6</v>
      </c>
    </row>
    <row r="8" spans="1:32">
      <c r="A8" s="267">
        <v>44264.642638888887</v>
      </c>
      <c r="B8" s="268" t="s">
        <v>32</v>
      </c>
      <c r="C8" s="268" t="s">
        <v>553</v>
      </c>
      <c r="D8" s="268" t="s">
        <v>23</v>
      </c>
      <c r="E8" s="269">
        <v>32.799999999999997</v>
      </c>
      <c r="F8" s="269">
        <v>31.7</v>
      </c>
      <c r="G8" s="269">
        <v>33.700000000000003</v>
      </c>
      <c r="H8" s="269">
        <v>2.5</v>
      </c>
      <c r="I8" s="269">
        <v>2</v>
      </c>
      <c r="J8" s="269">
        <v>-1</v>
      </c>
      <c r="K8" s="269">
        <v>-0.5</v>
      </c>
      <c r="L8" s="269">
        <v>-0.5</v>
      </c>
      <c r="M8" s="269">
        <v>-0.5</v>
      </c>
      <c r="N8" s="269">
        <v>-0.5</v>
      </c>
      <c r="O8" s="269">
        <v>0</v>
      </c>
      <c r="P8" s="269">
        <v>0.5</v>
      </c>
      <c r="Q8" s="269">
        <v>0</v>
      </c>
      <c r="R8" s="269">
        <v>-0.5</v>
      </c>
      <c r="S8" s="269">
        <v>0.5</v>
      </c>
      <c r="T8" s="269">
        <v>1</v>
      </c>
      <c r="U8" s="269">
        <v>-0.5</v>
      </c>
      <c r="V8" s="269">
        <v>0</v>
      </c>
      <c r="W8" s="269">
        <v>1</v>
      </c>
      <c r="X8" s="269">
        <v>0</v>
      </c>
      <c r="Y8" s="269">
        <v>-0.5</v>
      </c>
      <c r="Z8" s="269">
        <v>0.5</v>
      </c>
      <c r="AA8" s="269">
        <v>0.5</v>
      </c>
      <c r="AB8" s="269">
        <v>-0.5</v>
      </c>
      <c r="AC8" s="269">
        <v>35.369999999999997</v>
      </c>
      <c r="AD8" s="269">
        <v>36.01</v>
      </c>
      <c r="AE8" s="269">
        <v>33.369999999999997</v>
      </c>
      <c r="AF8" s="269">
        <v>33.409999999999997</v>
      </c>
    </row>
    <row r="9" spans="1:32">
      <c r="A9" s="267">
        <v>44264.649907407409</v>
      </c>
      <c r="B9" s="268" t="s">
        <v>33</v>
      </c>
      <c r="C9" s="268" t="s">
        <v>553</v>
      </c>
      <c r="D9" s="268" t="s">
        <v>23</v>
      </c>
      <c r="E9" s="269">
        <v>31.9</v>
      </c>
      <c r="F9" s="269">
        <v>30.3</v>
      </c>
      <c r="G9" s="269">
        <v>29</v>
      </c>
      <c r="H9" s="269">
        <v>2.5</v>
      </c>
      <c r="I9" s="269">
        <v>1.5</v>
      </c>
      <c r="J9" s="269">
        <v>-0.5</v>
      </c>
      <c r="K9" s="269">
        <v>0.5</v>
      </c>
      <c r="L9" s="269">
        <v>0.5</v>
      </c>
      <c r="M9" s="269">
        <v>-0.5</v>
      </c>
      <c r="N9" s="269">
        <v>-0.5</v>
      </c>
      <c r="O9" s="269">
        <v>0.5</v>
      </c>
      <c r="P9" s="269">
        <v>0.5</v>
      </c>
      <c r="Q9" s="269">
        <v>-1</v>
      </c>
      <c r="R9" s="269">
        <v>-0.5</v>
      </c>
      <c r="S9" s="269">
        <v>0</v>
      </c>
      <c r="T9" s="269">
        <v>-1</v>
      </c>
      <c r="U9" s="269">
        <v>-0.5</v>
      </c>
      <c r="V9" s="269">
        <v>1</v>
      </c>
      <c r="W9" s="269">
        <v>1</v>
      </c>
      <c r="X9" s="269">
        <v>-0.5</v>
      </c>
      <c r="Y9" s="269">
        <v>-0.5</v>
      </c>
      <c r="Z9" s="269">
        <v>-1</v>
      </c>
      <c r="AA9" s="269">
        <v>-0.5</v>
      </c>
      <c r="AB9" s="269">
        <v>0.5</v>
      </c>
      <c r="AC9" s="269">
        <v>34.01</v>
      </c>
      <c r="AD9" s="269">
        <v>33.32</v>
      </c>
      <c r="AE9" s="269">
        <v>32.97</v>
      </c>
      <c r="AF9" s="269">
        <v>32.89</v>
      </c>
    </row>
    <row r="10" spans="1:32">
      <c r="A10" s="267">
        <v>44264.67523148148</v>
      </c>
      <c r="B10" s="268" t="s">
        <v>557</v>
      </c>
      <c r="C10" s="268" t="s">
        <v>553</v>
      </c>
      <c r="D10" s="268" t="s">
        <v>23</v>
      </c>
      <c r="E10" s="268" t="s">
        <v>557</v>
      </c>
      <c r="F10" s="268" t="s">
        <v>557</v>
      </c>
      <c r="G10" s="268" t="s">
        <v>557</v>
      </c>
      <c r="H10" s="269">
        <v>-0.5</v>
      </c>
      <c r="I10" s="269">
        <v>-0.5</v>
      </c>
      <c r="J10" s="269">
        <v>-0.5</v>
      </c>
      <c r="K10" s="269">
        <v>-0.5</v>
      </c>
      <c r="L10" s="269">
        <v>-0.5</v>
      </c>
      <c r="M10" s="269">
        <v>-0.5</v>
      </c>
      <c r="N10" s="269">
        <v>-0.5</v>
      </c>
      <c r="O10" s="269">
        <v>-1</v>
      </c>
      <c r="P10" s="269">
        <v>-1</v>
      </c>
      <c r="Q10" s="269">
        <v>-1</v>
      </c>
      <c r="R10" s="269">
        <v>-1</v>
      </c>
      <c r="S10" s="269">
        <v>-1</v>
      </c>
      <c r="T10" s="269">
        <v>-1</v>
      </c>
      <c r="U10" s="269">
        <v>-1</v>
      </c>
      <c r="V10" s="269">
        <v>2.5</v>
      </c>
      <c r="W10" s="269">
        <v>2</v>
      </c>
      <c r="X10" s="269">
        <v>-1.5</v>
      </c>
      <c r="Y10" s="269">
        <v>-1</v>
      </c>
      <c r="Z10" s="269">
        <v>-1.5</v>
      </c>
      <c r="AA10" s="269">
        <v>-2</v>
      </c>
      <c r="AB10" s="269">
        <v>-0.5</v>
      </c>
      <c r="AC10" s="269">
        <v>39.549999999999997</v>
      </c>
      <c r="AD10" s="269">
        <v>36.1</v>
      </c>
      <c r="AE10" s="268" t="s">
        <v>557</v>
      </c>
      <c r="AF10" s="268" t="s">
        <v>557</v>
      </c>
    </row>
    <row r="11" spans="1:32">
      <c r="A11" s="267">
        <v>44264.731481481482</v>
      </c>
      <c r="B11" s="268" t="s">
        <v>34</v>
      </c>
      <c r="C11" s="268" t="s">
        <v>553</v>
      </c>
      <c r="D11" s="268" t="s">
        <v>23</v>
      </c>
      <c r="E11" s="269">
        <v>32.200000000000003</v>
      </c>
      <c r="F11" s="269">
        <v>33.299999999999997</v>
      </c>
      <c r="G11" s="269">
        <v>33</v>
      </c>
      <c r="H11" s="269">
        <v>2.5</v>
      </c>
      <c r="I11" s="269">
        <v>2</v>
      </c>
      <c r="J11" s="269">
        <v>-2</v>
      </c>
      <c r="K11" s="269">
        <v>0.5</v>
      </c>
      <c r="L11" s="269">
        <v>0</v>
      </c>
      <c r="M11" s="269">
        <v>0</v>
      </c>
      <c r="N11" s="269">
        <v>0</v>
      </c>
      <c r="O11" s="269">
        <v>1</v>
      </c>
      <c r="P11" s="269">
        <v>1</v>
      </c>
      <c r="Q11" s="269">
        <v>-0.5</v>
      </c>
      <c r="R11" s="269">
        <v>-0.5</v>
      </c>
      <c r="S11" s="269">
        <v>-1</v>
      </c>
      <c r="T11" s="269">
        <v>-1</v>
      </c>
      <c r="U11" s="269">
        <v>0.5</v>
      </c>
      <c r="V11" s="269">
        <v>2</v>
      </c>
      <c r="W11" s="269">
        <v>2</v>
      </c>
      <c r="X11" s="269">
        <v>-1.5</v>
      </c>
      <c r="Y11" s="269">
        <v>-1.5</v>
      </c>
      <c r="Z11" s="269">
        <v>-1</v>
      </c>
      <c r="AA11" s="269">
        <v>-1</v>
      </c>
      <c r="AB11" s="269">
        <v>0</v>
      </c>
      <c r="AC11" s="269">
        <v>38.03</v>
      </c>
      <c r="AD11" s="269">
        <v>37.270000000000003</v>
      </c>
      <c r="AE11" s="269">
        <v>35.31</v>
      </c>
      <c r="AF11" s="269">
        <v>34.67</v>
      </c>
    </row>
    <row r="12" spans="1:32">
      <c r="A12" s="267">
        <v>44264.737893518519</v>
      </c>
      <c r="B12" s="268" t="s">
        <v>22</v>
      </c>
      <c r="C12" s="268" t="s">
        <v>553</v>
      </c>
      <c r="D12" s="268" t="s">
        <v>23</v>
      </c>
      <c r="E12" s="269">
        <v>26</v>
      </c>
      <c r="F12" s="269">
        <v>27.2</v>
      </c>
      <c r="G12" s="269">
        <v>30.7</v>
      </c>
      <c r="H12" s="269">
        <v>1.5</v>
      </c>
      <c r="I12" s="269">
        <v>1</v>
      </c>
      <c r="J12" s="269">
        <v>-1</v>
      </c>
      <c r="K12" s="269">
        <v>1.5</v>
      </c>
      <c r="L12" s="269">
        <v>1</v>
      </c>
      <c r="M12" s="269">
        <v>-1</v>
      </c>
      <c r="N12" s="269">
        <v>-1</v>
      </c>
      <c r="O12" s="269">
        <v>1</v>
      </c>
      <c r="P12" s="269">
        <v>0.5</v>
      </c>
      <c r="Q12" s="269">
        <v>-1</v>
      </c>
      <c r="R12" s="269">
        <v>0</v>
      </c>
      <c r="S12" s="269">
        <v>-1</v>
      </c>
      <c r="T12" s="269">
        <v>-1</v>
      </c>
      <c r="U12" s="269">
        <v>1</v>
      </c>
      <c r="V12" s="269">
        <v>2</v>
      </c>
      <c r="W12" s="269">
        <v>1</v>
      </c>
      <c r="X12" s="269">
        <v>-2</v>
      </c>
      <c r="Y12" s="269">
        <v>-1.5</v>
      </c>
      <c r="Z12" s="269">
        <v>-1.5</v>
      </c>
      <c r="AA12" s="269">
        <v>-1</v>
      </c>
      <c r="AB12" s="269">
        <v>1.5</v>
      </c>
      <c r="AC12" s="269">
        <v>38.020000000000003</v>
      </c>
      <c r="AD12" s="269">
        <v>36.81</v>
      </c>
      <c r="AE12" s="269">
        <v>34.51</v>
      </c>
      <c r="AF12" s="269">
        <v>34.31</v>
      </c>
    </row>
    <row r="13" spans="1:32">
      <c r="A13" s="267">
        <v>44265.458993055552</v>
      </c>
      <c r="B13" s="268" t="s">
        <v>35</v>
      </c>
      <c r="C13" s="268" t="s">
        <v>553</v>
      </c>
      <c r="D13" s="268" t="s">
        <v>23</v>
      </c>
      <c r="E13" s="269">
        <v>30.7</v>
      </c>
      <c r="F13" s="269">
        <v>31.1</v>
      </c>
      <c r="G13" s="269">
        <v>31.2</v>
      </c>
      <c r="H13" s="269">
        <v>0.5</v>
      </c>
      <c r="I13" s="269">
        <v>0</v>
      </c>
      <c r="J13" s="269">
        <v>0.5</v>
      </c>
      <c r="K13" s="269">
        <v>0</v>
      </c>
      <c r="L13" s="269">
        <v>0</v>
      </c>
      <c r="M13" s="269">
        <v>0</v>
      </c>
      <c r="N13" s="269">
        <v>0</v>
      </c>
      <c r="O13" s="269">
        <v>1.5</v>
      </c>
      <c r="P13" s="269">
        <v>0.5</v>
      </c>
      <c r="Q13" s="269">
        <v>-1.5</v>
      </c>
      <c r="R13" s="269">
        <v>-0.5</v>
      </c>
      <c r="S13" s="269">
        <v>3</v>
      </c>
      <c r="T13" s="269">
        <v>2</v>
      </c>
      <c r="U13" s="269">
        <v>-3</v>
      </c>
      <c r="V13" s="269">
        <v>2.5</v>
      </c>
      <c r="W13" s="269">
        <v>0.5</v>
      </c>
      <c r="X13" s="269">
        <v>-2.5</v>
      </c>
      <c r="Y13" s="269">
        <v>-0.5</v>
      </c>
      <c r="Z13" s="269">
        <v>3</v>
      </c>
      <c r="AA13" s="269">
        <v>2</v>
      </c>
      <c r="AB13" s="269">
        <v>-2.5</v>
      </c>
      <c r="AC13" s="269">
        <v>32.33</v>
      </c>
      <c r="AD13" s="269">
        <v>33.85</v>
      </c>
      <c r="AE13" s="269">
        <v>31.12</v>
      </c>
      <c r="AF13" s="269">
        <v>30.31</v>
      </c>
    </row>
    <row r="14" spans="1:32">
      <c r="A14" s="267">
        <v>44265.466400462959</v>
      </c>
      <c r="B14" s="268" t="s">
        <v>36</v>
      </c>
      <c r="C14" s="268" t="s">
        <v>553</v>
      </c>
      <c r="D14" s="268" t="s">
        <v>23</v>
      </c>
      <c r="E14" s="269">
        <v>25.3</v>
      </c>
      <c r="F14" s="269">
        <v>26.6</v>
      </c>
      <c r="G14" s="269">
        <v>27.3</v>
      </c>
      <c r="H14" s="269">
        <v>0</v>
      </c>
      <c r="I14" s="269">
        <v>0</v>
      </c>
      <c r="J14" s="269">
        <v>2</v>
      </c>
      <c r="K14" s="269">
        <v>-0.5</v>
      </c>
      <c r="L14" s="269">
        <v>-0.5</v>
      </c>
      <c r="M14" s="269">
        <v>1.5</v>
      </c>
      <c r="N14" s="269">
        <v>1.5</v>
      </c>
      <c r="O14" s="269">
        <v>0.5</v>
      </c>
      <c r="P14" s="269">
        <v>1</v>
      </c>
      <c r="Q14" s="269">
        <v>0.5</v>
      </c>
      <c r="R14" s="269">
        <v>0</v>
      </c>
      <c r="S14" s="269">
        <v>1</v>
      </c>
      <c r="T14" s="269">
        <v>0.5</v>
      </c>
      <c r="U14" s="269">
        <v>-0.5</v>
      </c>
      <c r="V14" s="269">
        <v>0.5</v>
      </c>
      <c r="W14" s="269">
        <v>2</v>
      </c>
      <c r="X14" s="269">
        <v>-0.5</v>
      </c>
      <c r="Y14" s="269">
        <v>-1.5</v>
      </c>
      <c r="Z14" s="269">
        <v>2</v>
      </c>
      <c r="AA14" s="269">
        <v>1</v>
      </c>
      <c r="AB14" s="269">
        <v>-2</v>
      </c>
      <c r="AC14" s="269">
        <v>34.24</v>
      </c>
      <c r="AD14" s="269">
        <v>33</v>
      </c>
      <c r="AE14" s="269">
        <v>31.79</v>
      </c>
      <c r="AF14" s="269">
        <v>31.67</v>
      </c>
    </row>
    <row r="15" spans="1:32">
      <c r="A15" s="267">
        <v>44265.549583333333</v>
      </c>
      <c r="B15" s="268" t="s">
        <v>37</v>
      </c>
      <c r="C15" s="268" t="s">
        <v>553</v>
      </c>
      <c r="D15" s="268" t="s">
        <v>23</v>
      </c>
      <c r="E15" s="269">
        <v>30.8</v>
      </c>
      <c r="F15" s="269">
        <v>30</v>
      </c>
      <c r="G15" s="269">
        <v>30.1</v>
      </c>
      <c r="H15" s="269">
        <v>0</v>
      </c>
      <c r="I15" s="269">
        <v>0</v>
      </c>
      <c r="J15" s="269">
        <v>-1</v>
      </c>
      <c r="K15" s="269">
        <v>-0.5</v>
      </c>
      <c r="L15" s="269">
        <v>-0.5</v>
      </c>
      <c r="M15" s="269">
        <v>0</v>
      </c>
      <c r="N15" s="269">
        <v>0</v>
      </c>
      <c r="O15" s="269">
        <v>1</v>
      </c>
      <c r="P15" s="269">
        <v>1.5</v>
      </c>
      <c r="Q15" s="269">
        <v>0</v>
      </c>
      <c r="R15" s="269">
        <v>0</v>
      </c>
      <c r="S15" s="269">
        <v>2</v>
      </c>
      <c r="T15" s="269">
        <v>1.5</v>
      </c>
      <c r="U15" s="269">
        <v>-1</v>
      </c>
      <c r="V15" s="269">
        <v>0.5</v>
      </c>
      <c r="W15" s="269">
        <v>1</v>
      </c>
      <c r="X15" s="269">
        <v>0</v>
      </c>
      <c r="Y15" s="269">
        <v>0</v>
      </c>
      <c r="Z15" s="269">
        <v>0</v>
      </c>
      <c r="AA15" s="269">
        <v>0</v>
      </c>
      <c r="AB15" s="269">
        <v>0</v>
      </c>
      <c r="AC15" s="269">
        <v>34.880000000000003</v>
      </c>
      <c r="AD15" s="269">
        <v>34.85</v>
      </c>
      <c r="AE15" s="269">
        <v>32.25</v>
      </c>
      <c r="AF15" s="269">
        <v>31.83</v>
      </c>
    </row>
    <row r="16" spans="1:32">
      <c r="A16" s="267">
        <v>44265.556585648148</v>
      </c>
      <c r="B16" s="268" t="s">
        <v>38</v>
      </c>
      <c r="C16" s="268" t="s">
        <v>553</v>
      </c>
      <c r="D16" s="268" t="s">
        <v>23</v>
      </c>
      <c r="E16" s="269">
        <v>26.1</v>
      </c>
      <c r="F16" s="269">
        <v>28.2</v>
      </c>
      <c r="G16" s="269">
        <v>28.8</v>
      </c>
      <c r="H16" s="269">
        <v>-1</v>
      </c>
      <c r="I16" s="269">
        <v>-1</v>
      </c>
      <c r="J16" s="269">
        <v>-1</v>
      </c>
      <c r="K16" s="269">
        <v>0.5</v>
      </c>
      <c r="L16" s="269">
        <v>-1</v>
      </c>
      <c r="M16" s="269">
        <v>-0.5</v>
      </c>
      <c r="N16" s="269">
        <v>0.5</v>
      </c>
      <c r="O16" s="269">
        <v>2.5</v>
      </c>
      <c r="P16" s="269">
        <v>1.5</v>
      </c>
      <c r="Q16" s="269">
        <v>-2</v>
      </c>
      <c r="R16" s="269">
        <v>-1</v>
      </c>
      <c r="S16" s="269">
        <v>-2.5</v>
      </c>
      <c r="T16" s="269">
        <v>-2.5</v>
      </c>
      <c r="U16" s="269">
        <v>1.5</v>
      </c>
      <c r="V16" s="269">
        <v>2</v>
      </c>
      <c r="W16" s="269">
        <v>1</v>
      </c>
      <c r="X16" s="269">
        <v>-1.5</v>
      </c>
      <c r="Y16" s="269">
        <v>-0.5</v>
      </c>
      <c r="Z16" s="269">
        <v>-1</v>
      </c>
      <c r="AA16" s="269">
        <v>-1.5</v>
      </c>
      <c r="AB16" s="269">
        <v>1.5</v>
      </c>
      <c r="AC16" s="269">
        <v>35.18</v>
      </c>
      <c r="AD16" s="269">
        <v>33.08</v>
      </c>
      <c r="AE16" s="269">
        <v>31.47</v>
      </c>
      <c r="AF16" s="269">
        <v>30.78</v>
      </c>
    </row>
    <row r="17" spans="1:32">
      <c r="A17" s="267">
        <v>44265.563263888886</v>
      </c>
      <c r="B17" s="268" t="s">
        <v>37</v>
      </c>
      <c r="C17" s="268" t="s">
        <v>553</v>
      </c>
      <c r="D17" s="268" t="s">
        <v>23</v>
      </c>
      <c r="E17" s="269">
        <v>30.2</v>
      </c>
      <c r="F17" s="269">
        <v>30.1</v>
      </c>
      <c r="G17" s="269">
        <v>30.4</v>
      </c>
      <c r="H17" s="269">
        <v>0</v>
      </c>
      <c r="I17" s="269">
        <v>0</v>
      </c>
      <c r="J17" s="269">
        <v>0</v>
      </c>
      <c r="K17" s="269">
        <v>0</v>
      </c>
      <c r="L17" s="269">
        <v>0</v>
      </c>
      <c r="M17" s="269">
        <v>0</v>
      </c>
      <c r="N17" s="269">
        <v>0</v>
      </c>
      <c r="O17" s="269">
        <v>0.5</v>
      </c>
      <c r="P17" s="269">
        <v>1</v>
      </c>
      <c r="Q17" s="269">
        <v>0</v>
      </c>
      <c r="R17" s="269">
        <v>0</v>
      </c>
      <c r="S17" s="269">
        <v>0</v>
      </c>
      <c r="T17" s="269">
        <v>0</v>
      </c>
      <c r="U17" s="269">
        <v>0</v>
      </c>
      <c r="V17" s="269">
        <v>0.5</v>
      </c>
      <c r="W17" s="269">
        <v>1</v>
      </c>
      <c r="X17" s="269">
        <v>0</v>
      </c>
      <c r="Y17" s="269">
        <v>0</v>
      </c>
      <c r="Z17" s="269">
        <v>0.5</v>
      </c>
      <c r="AA17" s="269">
        <v>0.5</v>
      </c>
      <c r="AB17" s="269">
        <v>0</v>
      </c>
      <c r="AC17" s="269">
        <v>32.83</v>
      </c>
      <c r="AD17" s="269">
        <v>32.520000000000003</v>
      </c>
      <c r="AE17" s="269">
        <v>32.42</v>
      </c>
      <c r="AF17" s="269">
        <v>32</v>
      </c>
    </row>
    <row r="18" spans="1:32">
      <c r="A18" s="267">
        <v>44265.598715277774</v>
      </c>
      <c r="B18" s="268" t="s">
        <v>39</v>
      </c>
      <c r="C18" s="268" t="s">
        <v>553</v>
      </c>
      <c r="D18" s="268" t="s">
        <v>23</v>
      </c>
      <c r="E18" s="269">
        <v>25.1</v>
      </c>
      <c r="F18" s="269">
        <v>26.2</v>
      </c>
      <c r="G18" s="269">
        <v>25.1</v>
      </c>
      <c r="H18" s="269">
        <v>0.5</v>
      </c>
      <c r="I18" s="269">
        <v>0</v>
      </c>
      <c r="J18" s="269">
        <v>2</v>
      </c>
      <c r="K18" s="269">
        <v>0</v>
      </c>
      <c r="L18" s="269">
        <v>0</v>
      </c>
      <c r="M18" s="269">
        <v>0</v>
      </c>
      <c r="N18" s="269">
        <v>0</v>
      </c>
      <c r="O18" s="269">
        <v>1</v>
      </c>
      <c r="P18" s="269">
        <v>1.5</v>
      </c>
      <c r="Q18" s="269">
        <v>0</v>
      </c>
      <c r="R18" s="269">
        <v>1</v>
      </c>
      <c r="S18" s="269">
        <v>-2</v>
      </c>
      <c r="T18" s="269">
        <v>-1</v>
      </c>
      <c r="U18" s="269">
        <v>-0.5</v>
      </c>
      <c r="V18" s="269">
        <v>2</v>
      </c>
      <c r="W18" s="269">
        <v>1</v>
      </c>
      <c r="X18" s="269">
        <v>-1</v>
      </c>
      <c r="Y18" s="269">
        <v>0</v>
      </c>
      <c r="Z18" s="269">
        <v>-1</v>
      </c>
      <c r="AA18" s="269">
        <v>-1</v>
      </c>
      <c r="AB18" s="269">
        <v>1</v>
      </c>
      <c r="AC18" s="269">
        <v>33.229999999999997</v>
      </c>
      <c r="AD18" s="269">
        <v>33.86</v>
      </c>
      <c r="AE18" s="269">
        <v>31.97</v>
      </c>
      <c r="AF18" s="269">
        <v>31.77</v>
      </c>
    </row>
    <row r="19" spans="1:32">
      <c r="A19" s="267">
        <v>44265.605451388888</v>
      </c>
      <c r="B19" s="268" t="s">
        <v>559</v>
      </c>
      <c r="C19" s="268" t="s">
        <v>553</v>
      </c>
      <c r="D19" s="268" t="s">
        <v>23</v>
      </c>
      <c r="E19" s="269">
        <v>1</v>
      </c>
      <c r="F19" s="269">
        <v>1</v>
      </c>
      <c r="G19" s="269">
        <v>1</v>
      </c>
      <c r="H19" s="269">
        <v>-1</v>
      </c>
      <c r="I19" s="269">
        <v>-1</v>
      </c>
      <c r="J19" s="269">
        <v>-1</v>
      </c>
      <c r="K19" s="269">
        <v>-1</v>
      </c>
      <c r="L19" s="269">
        <v>-1</v>
      </c>
      <c r="M19" s="269">
        <v>-1</v>
      </c>
      <c r="N19" s="269">
        <v>-1</v>
      </c>
      <c r="O19" s="269">
        <v>0</v>
      </c>
      <c r="P19" s="269">
        <v>0</v>
      </c>
      <c r="Q19" s="269">
        <v>0</v>
      </c>
      <c r="R19" s="269">
        <v>0</v>
      </c>
      <c r="S19" s="269">
        <v>0</v>
      </c>
      <c r="T19" s="269">
        <v>0</v>
      </c>
      <c r="U19" s="269">
        <v>0</v>
      </c>
      <c r="V19" s="269">
        <v>1</v>
      </c>
      <c r="W19" s="269">
        <v>0.5</v>
      </c>
      <c r="X19" s="269">
        <v>0.5</v>
      </c>
      <c r="Y19" s="269">
        <v>0</v>
      </c>
      <c r="Z19" s="269">
        <v>-1</v>
      </c>
      <c r="AA19" s="269">
        <v>-0.5</v>
      </c>
      <c r="AB19" s="269">
        <v>0.5</v>
      </c>
      <c r="AC19" s="269">
        <v>35.369999999999997</v>
      </c>
      <c r="AD19" s="269">
        <v>33.15</v>
      </c>
      <c r="AE19" s="269">
        <v>1</v>
      </c>
      <c r="AF19" s="269">
        <v>1</v>
      </c>
    </row>
    <row r="20" spans="1:32">
      <c r="A20" s="267">
        <v>44265.696122685185</v>
      </c>
      <c r="B20" s="268" t="s">
        <v>41</v>
      </c>
      <c r="C20" s="268" t="s">
        <v>553</v>
      </c>
      <c r="D20" s="268" t="s">
        <v>23</v>
      </c>
      <c r="E20" s="269">
        <v>28.9</v>
      </c>
      <c r="F20" s="269">
        <v>30.7</v>
      </c>
      <c r="G20" s="269">
        <v>30.2</v>
      </c>
      <c r="H20" s="269">
        <v>1</v>
      </c>
      <c r="I20" s="269">
        <v>0.5</v>
      </c>
      <c r="J20" s="269">
        <v>1</v>
      </c>
      <c r="K20" s="269">
        <v>0</v>
      </c>
      <c r="L20" s="269">
        <v>-0.5</v>
      </c>
      <c r="M20" s="269">
        <v>1</v>
      </c>
      <c r="N20" s="269">
        <v>1</v>
      </c>
      <c r="O20" s="269">
        <v>2</v>
      </c>
      <c r="P20" s="269">
        <v>0.5</v>
      </c>
      <c r="Q20" s="269">
        <v>2</v>
      </c>
      <c r="R20" s="269">
        <v>1.5</v>
      </c>
      <c r="S20" s="269">
        <v>-1.5</v>
      </c>
      <c r="T20" s="269">
        <v>-1</v>
      </c>
      <c r="U20" s="269">
        <v>-1</v>
      </c>
      <c r="V20" s="269">
        <v>2</v>
      </c>
      <c r="W20" s="269">
        <v>1</v>
      </c>
      <c r="X20" s="269">
        <v>2</v>
      </c>
      <c r="Y20" s="269">
        <v>1.5</v>
      </c>
      <c r="Z20" s="269">
        <v>-2</v>
      </c>
      <c r="AA20" s="269">
        <v>-1.5</v>
      </c>
      <c r="AB20" s="269">
        <v>-1</v>
      </c>
      <c r="AC20" s="269">
        <v>32.450000000000003</v>
      </c>
      <c r="AD20" s="269">
        <v>32.74</v>
      </c>
      <c r="AE20" s="269">
        <v>31.27</v>
      </c>
      <c r="AF20" s="269">
        <v>31.38</v>
      </c>
    </row>
    <row r="21" spans="1:32">
      <c r="A21" s="267">
        <v>44265.702974537038</v>
      </c>
      <c r="B21" s="268" t="s">
        <v>42</v>
      </c>
      <c r="C21" s="268" t="s">
        <v>553</v>
      </c>
      <c r="D21" s="268" t="s">
        <v>23</v>
      </c>
      <c r="E21" s="269">
        <v>28.9</v>
      </c>
      <c r="F21" s="269">
        <v>26.7</v>
      </c>
      <c r="G21" s="269">
        <v>30.6</v>
      </c>
      <c r="H21" s="269">
        <v>-0.5</v>
      </c>
      <c r="I21" s="269">
        <v>0</v>
      </c>
      <c r="J21" s="269">
        <v>0.5</v>
      </c>
      <c r="K21" s="269">
        <v>-1</v>
      </c>
      <c r="L21" s="269">
        <v>-0.5</v>
      </c>
      <c r="M21" s="269">
        <v>-0.5</v>
      </c>
      <c r="N21" s="269">
        <v>0</v>
      </c>
      <c r="O21" s="269">
        <v>1.5</v>
      </c>
      <c r="P21" s="269">
        <v>0</v>
      </c>
      <c r="Q21" s="269">
        <v>0.5</v>
      </c>
      <c r="R21" s="269">
        <v>0</v>
      </c>
      <c r="S21" s="269">
        <v>-2.5</v>
      </c>
      <c r="T21" s="269">
        <v>-1.5</v>
      </c>
      <c r="U21" s="269">
        <v>-1</v>
      </c>
      <c r="V21" s="269">
        <v>2</v>
      </c>
      <c r="W21" s="269">
        <v>0</v>
      </c>
      <c r="X21" s="269">
        <v>-1</v>
      </c>
      <c r="Y21" s="269">
        <v>0</v>
      </c>
      <c r="Z21" s="269">
        <v>-3</v>
      </c>
      <c r="AA21" s="269">
        <v>-2</v>
      </c>
      <c r="AB21" s="269">
        <v>0.5</v>
      </c>
      <c r="AC21" s="269">
        <v>34.909999999999997</v>
      </c>
      <c r="AD21" s="269">
        <v>32.71</v>
      </c>
      <c r="AE21" s="269">
        <v>32.03</v>
      </c>
      <c r="AF21" s="269">
        <v>31.83</v>
      </c>
    </row>
    <row r="22" spans="1:32">
      <c r="A22" s="267">
        <v>44265.736793981479</v>
      </c>
      <c r="B22" s="268" t="s">
        <v>561</v>
      </c>
      <c r="C22" s="268" t="s">
        <v>553</v>
      </c>
      <c r="D22" s="268" t="s">
        <v>23</v>
      </c>
      <c r="E22" s="269">
        <v>34</v>
      </c>
      <c r="F22" s="269">
        <v>33.799999999999997</v>
      </c>
      <c r="G22" s="269">
        <v>32.799999999999997</v>
      </c>
      <c r="H22" s="269">
        <v>-0.5</v>
      </c>
      <c r="I22" s="269">
        <v>-0.5</v>
      </c>
      <c r="J22" s="269">
        <v>1</v>
      </c>
      <c r="K22" s="269">
        <v>0</v>
      </c>
      <c r="L22" s="269">
        <v>0</v>
      </c>
      <c r="M22" s="269">
        <v>2</v>
      </c>
      <c r="N22" s="269">
        <v>2</v>
      </c>
      <c r="O22" s="269">
        <v>2</v>
      </c>
      <c r="P22" s="269">
        <v>2</v>
      </c>
      <c r="Q22" s="269">
        <v>0.5</v>
      </c>
      <c r="R22" s="269">
        <v>0.5</v>
      </c>
      <c r="S22" s="269">
        <v>0</v>
      </c>
      <c r="T22" s="269">
        <v>0</v>
      </c>
      <c r="U22" s="269">
        <v>0</v>
      </c>
      <c r="V22" s="269">
        <v>2</v>
      </c>
      <c r="W22" s="269">
        <v>2</v>
      </c>
      <c r="X22" s="269">
        <v>0</v>
      </c>
      <c r="Y22" s="269">
        <v>0</v>
      </c>
      <c r="Z22" s="269">
        <v>-0.5</v>
      </c>
      <c r="AA22" s="269">
        <v>0</v>
      </c>
      <c r="AB22" s="269">
        <v>0</v>
      </c>
      <c r="AC22" s="269">
        <v>33.44</v>
      </c>
      <c r="AD22" s="269">
        <v>33.479999999999997</v>
      </c>
      <c r="AE22" s="269">
        <v>32.18</v>
      </c>
      <c r="AF22" s="269">
        <v>31.88</v>
      </c>
    </row>
    <row r="23" spans="1:32">
      <c r="A23" s="267">
        <v>44265.743344907409</v>
      </c>
      <c r="B23" s="268" t="s">
        <v>43</v>
      </c>
      <c r="C23" s="268" t="s">
        <v>553</v>
      </c>
      <c r="D23" s="268" t="s">
        <v>23</v>
      </c>
      <c r="E23" s="269">
        <v>33.4</v>
      </c>
      <c r="F23" s="269">
        <v>34</v>
      </c>
      <c r="G23" s="269">
        <v>35.1</v>
      </c>
      <c r="H23" s="269">
        <v>1.5</v>
      </c>
      <c r="I23" s="269">
        <v>1</v>
      </c>
      <c r="J23" s="269">
        <v>-0.5</v>
      </c>
      <c r="K23" s="269">
        <v>0.5</v>
      </c>
      <c r="L23" s="269">
        <v>0.5</v>
      </c>
      <c r="M23" s="269">
        <v>0</v>
      </c>
      <c r="N23" s="269">
        <v>0</v>
      </c>
      <c r="O23" s="269">
        <v>2</v>
      </c>
      <c r="P23" s="269">
        <v>1</v>
      </c>
      <c r="Q23" s="269">
        <v>-1</v>
      </c>
      <c r="R23" s="269">
        <v>-0.5</v>
      </c>
      <c r="S23" s="269">
        <v>-1</v>
      </c>
      <c r="T23" s="269">
        <v>-1</v>
      </c>
      <c r="U23" s="269">
        <v>1.5</v>
      </c>
      <c r="V23" s="269">
        <v>2</v>
      </c>
      <c r="W23" s="269">
        <v>1</v>
      </c>
      <c r="X23" s="269">
        <v>-2</v>
      </c>
      <c r="Y23" s="269">
        <v>-1</v>
      </c>
      <c r="Z23" s="269">
        <v>-2</v>
      </c>
      <c r="AA23" s="269">
        <v>-2</v>
      </c>
      <c r="AB23" s="269">
        <v>1</v>
      </c>
      <c r="AC23" s="269">
        <v>35.93</v>
      </c>
      <c r="AD23" s="269">
        <v>33.380000000000003</v>
      </c>
      <c r="AE23" s="269">
        <v>32.369999999999997</v>
      </c>
      <c r="AF23" s="269">
        <v>32.479999999999997</v>
      </c>
    </row>
    <row r="24" spans="1:32">
      <c r="A24" s="267">
        <v>44266.592268518521</v>
      </c>
      <c r="B24" s="268" t="s">
        <v>559</v>
      </c>
      <c r="C24" s="268" t="s">
        <v>553</v>
      </c>
      <c r="D24" s="268" t="s">
        <v>23</v>
      </c>
      <c r="E24" s="268" t="s">
        <v>481</v>
      </c>
      <c r="F24" s="268" t="s">
        <v>562</v>
      </c>
      <c r="G24" s="268" t="s">
        <v>562</v>
      </c>
      <c r="H24" s="269">
        <v>-1</v>
      </c>
      <c r="I24" s="269">
        <v>-1</v>
      </c>
      <c r="J24" s="269">
        <v>-1</v>
      </c>
      <c r="K24" s="269">
        <v>-1</v>
      </c>
      <c r="L24" s="269">
        <v>-1</v>
      </c>
      <c r="M24" s="269">
        <v>-1</v>
      </c>
      <c r="N24" s="269">
        <v>-1</v>
      </c>
      <c r="O24" s="269">
        <v>1.5</v>
      </c>
      <c r="P24" s="269">
        <v>2</v>
      </c>
      <c r="Q24" s="269">
        <v>1</v>
      </c>
      <c r="R24" s="269">
        <v>1.5</v>
      </c>
      <c r="S24" s="269">
        <v>1</v>
      </c>
      <c r="T24" s="269">
        <v>1</v>
      </c>
      <c r="U24" s="269">
        <v>-1.5</v>
      </c>
      <c r="V24" s="269">
        <v>1</v>
      </c>
      <c r="W24" s="269">
        <v>2</v>
      </c>
      <c r="X24" s="269">
        <v>-1</v>
      </c>
      <c r="Y24" s="269">
        <v>-1.5</v>
      </c>
      <c r="Z24" s="269">
        <v>1.5</v>
      </c>
      <c r="AA24" s="269">
        <v>1</v>
      </c>
      <c r="AB24" s="269">
        <v>-1.5</v>
      </c>
      <c r="AC24" s="269">
        <v>37.01</v>
      </c>
      <c r="AD24" s="269">
        <v>38.32</v>
      </c>
      <c r="AE24" s="269">
        <v>45</v>
      </c>
      <c r="AF24" s="269">
        <v>45</v>
      </c>
    </row>
    <row r="25" spans="1:32">
      <c r="A25" s="270">
        <v>44264.479513888888</v>
      </c>
      <c r="B25" s="271" t="s">
        <v>26</v>
      </c>
      <c r="C25" s="271" t="s">
        <v>553</v>
      </c>
      <c r="D25" s="271" t="s">
        <v>24</v>
      </c>
      <c r="E25" s="6">
        <v>29.1</v>
      </c>
      <c r="F25" s="6">
        <v>31.1</v>
      </c>
      <c r="G25" s="6">
        <v>30.5</v>
      </c>
      <c r="H25" s="6">
        <v>2</v>
      </c>
      <c r="I25" s="6">
        <v>1</v>
      </c>
      <c r="J25" s="6">
        <v>-1</v>
      </c>
      <c r="K25" s="6">
        <v>0.5</v>
      </c>
      <c r="L25" s="6">
        <v>0.5</v>
      </c>
      <c r="M25" s="6">
        <v>0</v>
      </c>
      <c r="N25" s="6">
        <v>0</v>
      </c>
      <c r="O25" s="6">
        <v>0.5</v>
      </c>
      <c r="P25" s="6">
        <v>0</v>
      </c>
      <c r="Q25" s="6">
        <v>0</v>
      </c>
      <c r="R25" s="6">
        <v>0.5</v>
      </c>
      <c r="S25" s="6">
        <v>0.5</v>
      </c>
      <c r="T25" s="6">
        <v>0.5</v>
      </c>
      <c r="U25" s="6">
        <v>-0.5</v>
      </c>
      <c r="V25" s="6">
        <v>0.5</v>
      </c>
      <c r="W25" s="6">
        <v>0</v>
      </c>
      <c r="X25" s="6">
        <v>0</v>
      </c>
      <c r="Y25" s="6">
        <v>0</v>
      </c>
      <c r="Z25" s="6">
        <v>0.5</v>
      </c>
      <c r="AA25" s="6">
        <v>0.5</v>
      </c>
      <c r="AB25" s="6">
        <v>-0.5</v>
      </c>
      <c r="AC25" s="6">
        <v>33.4</v>
      </c>
      <c r="AD25" s="6">
        <v>33.1</v>
      </c>
      <c r="AE25" s="6">
        <v>32.4</v>
      </c>
      <c r="AF25" s="6">
        <v>32.799999999999997</v>
      </c>
    </row>
    <row r="26" spans="1:32">
      <c r="A26" s="270">
        <v>44264.485312500001</v>
      </c>
      <c r="B26" s="271" t="s">
        <v>27</v>
      </c>
      <c r="C26" s="271" t="s">
        <v>553</v>
      </c>
      <c r="D26" s="271" t="s">
        <v>24</v>
      </c>
      <c r="E26" s="6">
        <v>30.3</v>
      </c>
      <c r="F26" s="6">
        <v>29.9</v>
      </c>
      <c r="G26" s="6">
        <v>30</v>
      </c>
      <c r="H26" s="6">
        <v>2.5</v>
      </c>
      <c r="I26" s="6">
        <v>2</v>
      </c>
      <c r="J26" s="6">
        <v>-2</v>
      </c>
      <c r="K26" s="6">
        <v>0.5</v>
      </c>
      <c r="L26" s="6">
        <v>0.5</v>
      </c>
      <c r="M26" s="6">
        <v>0</v>
      </c>
      <c r="N26" s="6">
        <v>0</v>
      </c>
      <c r="O26" s="6">
        <v>1.5</v>
      </c>
      <c r="P26" s="6">
        <v>3</v>
      </c>
      <c r="Q26" s="6">
        <v>-1</v>
      </c>
      <c r="R26" s="6">
        <v>-1.5</v>
      </c>
      <c r="S26" s="6">
        <v>2</v>
      </c>
      <c r="T26" s="6">
        <v>2</v>
      </c>
      <c r="U26" s="6">
        <v>-2</v>
      </c>
      <c r="V26" s="6">
        <v>2.5</v>
      </c>
      <c r="W26" s="6">
        <v>3</v>
      </c>
      <c r="X26" s="6">
        <v>-2</v>
      </c>
      <c r="Y26" s="6">
        <v>-2.5</v>
      </c>
      <c r="Z26" s="6">
        <v>1.5</v>
      </c>
      <c r="AA26" s="6">
        <v>1.5</v>
      </c>
      <c r="AB26" s="6">
        <v>-1</v>
      </c>
      <c r="AC26" s="6">
        <v>34.979999999999997</v>
      </c>
      <c r="AD26" s="6">
        <v>35.409999999999997</v>
      </c>
      <c r="AE26" s="6">
        <v>32.86</v>
      </c>
      <c r="AF26" s="6">
        <v>33.61</v>
      </c>
    </row>
    <row r="27" spans="1:32">
      <c r="A27" s="270">
        <v>44264.540381944447</v>
      </c>
      <c r="B27" s="271" t="s">
        <v>28</v>
      </c>
      <c r="C27" s="271" t="s">
        <v>553</v>
      </c>
      <c r="D27" s="271" t="s">
        <v>24</v>
      </c>
      <c r="E27" s="6">
        <v>36.1</v>
      </c>
      <c r="F27" s="6">
        <v>38</v>
      </c>
      <c r="G27" s="6">
        <v>35.799999999999997</v>
      </c>
      <c r="H27" s="6">
        <v>0.5</v>
      </c>
      <c r="I27" s="6">
        <v>0</v>
      </c>
      <c r="J27" s="6">
        <v>0.5</v>
      </c>
      <c r="K27" s="6">
        <v>0</v>
      </c>
      <c r="L27" s="6">
        <v>0</v>
      </c>
      <c r="M27" s="6">
        <v>0</v>
      </c>
      <c r="N27" s="6">
        <v>0</v>
      </c>
      <c r="O27" s="6">
        <v>0.5</v>
      </c>
      <c r="P27" s="6">
        <v>0</v>
      </c>
      <c r="Q27" s="6">
        <v>0</v>
      </c>
      <c r="R27" s="6">
        <v>0</v>
      </c>
      <c r="S27" s="6">
        <v>-0.5</v>
      </c>
      <c r="T27" s="6">
        <v>-0.5</v>
      </c>
      <c r="U27" s="6">
        <v>0</v>
      </c>
      <c r="V27" s="6">
        <v>0.5</v>
      </c>
      <c r="W27" s="6">
        <v>0.5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34.39</v>
      </c>
      <c r="AD27" s="6">
        <v>35.39</v>
      </c>
      <c r="AE27" s="6">
        <v>33.020000000000003</v>
      </c>
      <c r="AF27" s="6">
        <v>33.020000000000003</v>
      </c>
    </row>
    <row r="28" spans="1:32">
      <c r="A28" s="270">
        <v>44264.546493055554</v>
      </c>
      <c r="B28" s="271" t="s">
        <v>29</v>
      </c>
      <c r="C28" s="271" t="s">
        <v>553</v>
      </c>
      <c r="D28" s="271" t="s">
        <v>24</v>
      </c>
      <c r="E28" s="6">
        <v>29.3</v>
      </c>
      <c r="F28" s="6">
        <v>30.7</v>
      </c>
      <c r="G28" s="6">
        <v>30</v>
      </c>
      <c r="H28" s="6">
        <v>1</v>
      </c>
      <c r="I28" s="6">
        <v>1</v>
      </c>
      <c r="J28" s="6">
        <v>1</v>
      </c>
      <c r="K28" s="6">
        <v>0</v>
      </c>
      <c r="L28" s="6">
        <v>0</v>
      </c>
      <c r="M28" s="6">
        <v>0</v>
      </c>
      <c r="N28" s="6">
        <v>0</v>
      </c>
      <c r="O28" s="6">
        <v>1</v>
      </c>
      <c r="P28" s="6">
        <v>0</v>
      </c>
      <c r="Q28" s="6">
        <v>1</v>
      </c>
      <c r="R28" s="6">
        <v>1</v>
      </c>
      <c r="S28" s="6">
        <v>-0.5</v>
      </c>
      <c r="T28" s="6">
        <v>-0.5</v>
      </c>
      <c r="U28" s="6">
        <v>0.5</v>
      </c>
      <c r="V28" s="6">
        <v>2</v>
      </c>
      <c r="W28" s="6">
        <v>0.5</v>
      </c>
      <c r="X28" s="6">
        <v>-1</v>
      </c>
      <c r="Y28" s="6">
        <v>0</v>
      </c>
      <c r="Z28" s="6">
        <v>-2</v>
      </c>
      <c r="AA28" s="6">
        <v>-2</v>
      </c>
      <c r="AB28" s="6">
        <v>2</v>
      </c>
      <c r="AC28" s="6">
        <v>36.42</v>
      </c>
      <c r="AD28" s="6">
        <v>33.950000000000003</v>
      </c>
      <c r="AE28" s="6">
        <v>33.76</v>
      </c>
      <c r="AF28" s="6">
        <v>32.729999999999997</v>
      </c>
    </row>
    <row r="29" spans="1:32">
      <c r="A29" s="270">
        <v>44264.598020833335</v>
      </c>
      <c r="B29" s="271" t="s">
        <v>30</v>
      </c>
      <c r="C29" s="271" t="s">
        <v>553</v>
      </c>
      <c r="D29" s="271" t="s">
        <v>24</v>
      </c>
      <c r="E29" s="6">
        <v>30.1</v>
      </c>
      <c r="F29" s="6">
        <v>31.1</v>
      </c>
      <c r="G29" s="6">
        <v>31.9</v>
      </c>
      <c r="H29" s="6">
        <v>2.5</v>
      </c>
      <c r="I29" s="6">
        <v>2.5</v>
      </c>
      <c r="J29" s="6">
        <v>2</v>
      </c>
      <c r="K29" s="6">
        <v>0</v>
      </c>
      <c r="L29" s="6">
        <v>0</v>
      </c>
      <c r="M29" s="6">
        <v>0</v>
      </c>
      <c r="N29" s="6">
        <v>0</v>
      </c>
      <c r="O29" s="6">
        <v>1</v>
      </c>
      <c r="P29" s="6">
        <v>1.5</v>
      </c>
      <c r="Q29" s="6">
        <v>0.5</v>
      </c>
      <c r="R29" s="6">
        <v>1</v>
      </c>
      <c r="S29" s="6">
        <v>1</v>
      </c>
      <c r="T29" s="6">
        <v>1</v>
      </c>
      <c r="U29" s="6">
        <v>1</v>
      </c>
      <c r="V29" s="6">
        <v>1</v>
      </c>
      <c r="W29" s="6">
        <v>2</v>
      </c>
      <c r="X29" s="6">
        <v>1</v>
      </c>
      <c r="Y29" s="6">
        <v>2</v>
      </c>
      <c r="Z29" s="6">
        <v>2</v>
      </c>
      <c r="AA29" s="6">
        <v>2</v>
      </c>
      <c r="AB29" s="6">
        <v>1.5</v>
      </c>
      <c r="AC29" s="6">
        <v>36.409999999999997</v>
      </c>
      <c r="AD29" s="6">
        <v>38.49</v>
      </c>
      <c r="AE29" s="6">
        <v>33.409999999999997</v>
      </c>
      <c r="AF29" s="6">
        <v>33.520000000000003</v>
      </c>
    </row>
    <row r="30" spans="1:32">
      <c r="A30" s="270">
        <v>44264.604201388887</v>
      </c>
      <c r="B30" s="271" t="s">
        <v>31</v>
      </c>
      <c r="C30" s="271" t="s">
        <v>553</v>
      </c>
      <c r="D30" s="271" t="s">
        <v>24</v>
      </c>
      <c r="E30" s="6">
        <v>30.9</v>
      </c>
      <c r="F30" s="6">
        <v>30.6</v>
      </c>
      <c r="G30" s="6">
        <v>30.5</v>
      </c>
      <c r="H30" s="6">
        <v>2.5</v>
      </c>
      <c r="I30" s="6">
        <v>2.5</v>
      </c>
      <c r="J30" s="6">
        <v>-1.5</v>
      </c>
      <c r="K30" s="6">
        <v>0.5</v>
      </c>
      <c r="L30" s="6">
        <v>0.5</v>
      </c>
      <c r="M30" s="6">
        <v>-0.5</v>
      </c>
      <c r="N30" s="6">
        <v>-0.5</v>
      </c>
      <c r="O30" s="6">
        <v>2</v>
      </c>
      <c r="P30" s="6">
        <v>2</v>
      </c>
      <c r="Q30" s="6">
        <v>1</v>
      </c>
      <c r="R30" s="6">
        <v>2</v>
      </c>
      <c r="S30" s="6">
        <v>2</v>
      </c>
      <c r="T30" s="6">
        <v>2.5</v>
      </c>
      <c r="U30" s="6">
        <v>-1</v>
      </c>
      <c r="V30" s="6">
        <v>0.5</v>
      </c>
      <c r="W30" s="6">
        <v>2.5</v>
      </c>
      <c r="X30" s="6">
        <v>0</v>
      </c>
      <c r="Y30" s="6">
        <v>-0.5</v>
      </c>
      <c r="Z30" s="6">
        <v>1</v>
      </c>
      <c r="AA30" s="6">
        <v>1.5</v>
      </c>
      <c r="AB30" s="6">
        <v>-0.5</v>
      </c>
      <c r="AC30" s="6">
        <v>36.700000000000003</v>
      </c>
      <c r="AD30" s="6">
        <v>37.799999999999997</v>
      </c>
      <c r="AE30" s="6">
        <v>33.799999999999997</v>
      </c>
      <c r="AF30" s="6">
        <v>34.1</v>
      </c>
    </row>
    <row r="31" spans="1:32">
      <c r="A31" s="270">
        <v>44264.656099537038</v>
      </c>
      <c r="B31" s="271" t="s">
        <v>32</v>
      </c>
      <c r="C31" s="271" t="s">
        <v>553</v>
      </c>
      <c r="D31" s="271" t="s">
        <v>24</v>
      </c>
      <c r="E31" s="6">
        <v>32</v>
      </c>
      <c r="F31" s="6">
        <v>32.799999999999997</v>
      </c>
      <c r="G31" s="6">
        <v>33.700000000000003</v>
      </c>
      <c r="H31" s="6">
        <v>2.5</v>
      </c>
      <c r="I31" s="6">
        <v>1.5</v>
      </c>
      <c r="J31" s="6">
        <v>-0.5</v>
      </c>
      <c r="K31" s="6">
        <v>0</v>
      </c>
      <c r="L31" s="6">
        <v>0</v>
      </c>
      <c r="M31" s="6">
        <v>-0.5</v>
      </c>
      <c r="N31" s="6">
        <v>-0.5</v>
      </c>
      <c r="O31" s="6">
        <v>0</v>
      </c>
      <c r="P31" s="6">
        <v>0.5</v>
      </c>
      <c r="Q31" s="6">
        <v>0.5</v>
      </c>
      <c r="R31" s="6">
        <v>-0.5</v>
      </c>
      <c r="S31" s="6">
        <v>0.5</v>
      </c>
      <c r="T31" s="6">
        <v>0.5</v>
      </c>
      <c r="U31" s="6">
        <v>-0.5</v>
      </c>
      <c r="V31" s="6">
        <v>0</v>
      </c>
      <c r="W31" s="6">
        <v>1</v>
      </c>
      <c r="X31" s="6">
        <v>0</v>
      </c>
      <c r="Y31" s="6">
        <v>-0.5</v>
      </c>
      <c r="Z31" s="6">
        <v>0.5</v>
      </c>
      <c r="AA31" s="6">
        <v>0.5</v>
      </c>
      <c r="AB31" s="6">
        <v>-0.5</v>
      </c>
      <c r="AC31" s="6">
        <v>36.57</v>
      </c>
      <c r="AD31" s="6">
        <v>35.840000000000003</v>
      </c>
      <c r="AE31" s="6">
        <v>34.39</v>
      </c>
      <c r="AF31" s="6">
        <v>34.33</v>
      </c>
    </row>
    <row r="32" spans="1:32">
      <c r="A32" s="270">
        <v>44264.662974537037</v>
      </c>
      <c r="B32" s="271" t="s">
        <v>33</v>
      </c>
      <c r="C32" s="271" t="s">
        <v>553</v>
      </c>
      <c r="D32" s="271" t="s">
        <v>24</v>
      </c>
      <c r="E32" s="6">
        <v>30.7</v>
      </c>
      <c r="F32" s="6">
        <v>31.4</v>
      </c>
      <c r="G32" s="6">
        <v>30.9</v>
      </c>
      <c r="H32" s="6">
        <v>2.5</v>
      </c>
      <c r="I32" s="6">
        <v>2.5</v>
      </c>
      <c r="J32" s="6">
        <v>-0.5</v>
      </c>
      <c r="K32" s="6">
        <v>0.5</v>
      </c>
      <c r="L32" s="6">
        <v>0</v>
      </c>
      <c r="M32" s="6">
        <v>0</v>
      </c>
      <c r="N32" s="6">
        <v>0</v>
      </c>
      <c r="O32" s="6">
        <v>-0.5</v>
      </c>
      <c r="P32" s="6">
        <v>-0.5</v>
      </c>
      <c r="Q32" s="6">
        <v>0</v>
      </c>
      <c r="R32" s="6">
        <v>0</v>
      </c>
      <c r="S32" s="6">
        <v>-1.5</v>
      </c>
      <c r="T32" s="6">
        <v>-0.5</v>
      </c>
      <c r="U32" s="6">
        <v>0.5</v>
      </c>
      <c r="V32" s="6">
        <v>2.5</v>
      </c>
      <c r="W32" s="6">
        <v>2</v>
      </c>
      <c r="X32" s="6">
        <v>-2</v>
      </c>
      <c r="Y32" s="6">
        <v>-0.5</v>
      </c>
      <c r="Z32" s="6">
        <v>-0.5</v>
      </c>
      <c r="AA32" s="6">
        <v>-1</v>
      </c>
      <c r="AB32" s="6">
        <v>0.5</v>
      </c>
      <c r="AC32" s="6">
        <v>34.700000000000003</v>
      </c>
      <c r="AD32" s="6">
        <v>34.96</v>
      </c>
      <c r="AE32" s="6">
        <v>33.630000000000003</v>
      </c>
      <c r="AF32" s="6">
        <v>33.54</v>
      </c>
    </row>
    <row r="33" spans="1:32">
      <c r="A33" s="270">
        <v>44264.71974537037</v>
      </c>
      <c r="B33" s="271" t="s">
        <v>34</v>
      </c>
      <c r="C33" s="271" t="s">
        <v>553</v>
      </c>
      <c r="D33" s="271" t="s">
        <v>24</v>
      </c>
      <c r="E33" s="6">
        <v>32.299999999999997</v>
      </c>
      <c r="F33" s="6">
        <v>31.9</v>
      </c>
      <c r="G33" s="6">
        <v>32.700000000000003</v>
      </c>
      <c r="H33" s="6">
        <v>2.5</v>
      </c>
      <c r="I33" s="6">
        <v>2</v>
      </c>
      <c r="J33" s="6">
        <v>-1.5</v>
      </c>
      <c r="K33" s="6">
        <v>0.5</v>
      </c>
      <c r="L33" s="6">
        <v>-0.5</v>
      </c>
      <c r="M33" s="6">
        <v>0</v>
      </c>
      <c r="N33" s="6">
        <v>0</v>
      </c>
      <c r="O33" s="6">
        <v>1.5</v>
      </c>
      <c r="P33" s="6">
        <v>2</v>
      </c>
      <c r="Q33" s="6">
        <v>-1</v>
      </c>
      <c r="R33" s="6">
        <v>-1</v>
      </c>
      <c r="S33" s="6">
        <v>0.5</v>
      </c>
      <c r="T33" s="6">
        <v>1.5</v>
      </c>
      <c r="U33" s="6">
        <v>-0.5</v>
      </c>
      <c r="V33" s="6">
        <v>3</v>
      </c>
      <c r="W33" s="6">
        <v>3</v>
      </c>
      <c r="X33" s="6">
        <v>-1.5</v>
      </c>
      <c r="Y33" s="6">
        <v>-1.5</v>
      </c>
      <c r="Z33" s="6">
        <v>2.5</v>
      </c>
      <c r="AA33" s="6">
        <v>2</v>
      </c>
      <c r="AB33" s="6">
        <v>-1</v>
      </c>
      <c r="AC33" s="6">
        <v>37.520000000000003</v>
      </c>
      <c r="AD33" s="6">
        <v>37.409999999999997</v>
      </c>
      <c r="AE33" s="6">
        <v>35.32</v>
      </c>
      <c r="AF33" s="6">
        <v>34.47</v>
      </c>
    </row>
    <row r="34" spans="1:32">
      <c r="A34" s="270">
        <v>44264.725902777776</v>
      </c>
      <c r="B34" s="271" t="s">
        <v>22</v>
      </c>
      <c r="C34" s="271" t="s">
        <v>553</v>
      </c>
      <c r="D34" s="271" t="s">
        <v>24</v>
      </c>
      <c r="E34" s="6">
        <v>28.6</v>
      </c>
      <c r="F34" s="6">
        <v>27.5</v>
      </c>
      <c r="G34" s="6">
        <v>30</v>
      </c>
      <c r="H34" s="6">
        <v>1</v>
      </c>
      <c r="I34" s="6">
        <v>1</v>
      </c>
      <c r="J34" s="6">
        <v>-1</v>
      </c>
      <c r="K34" s="6">
        <v>1.5</v>
      </c>
      <c r="L34" s="6">
        <v>1</v>
      </c>
      <c r="M34" s="6">
        <v>-1</v>
      </c>
      <c r="N34" s="6">
        <v>-1</v>
      </c>
      <c r="O34" s="6">
        <v>1</v>
      </c>
      <c r="P34" s="6">
        <v>2</v>
      </c>
      <c r="Q34" s="6">
        <v>-1</v>
      </c>
      <c r="R34" s="6">
        <v>-1.5</v>
      </c>
      <c r="S34" s="6">
        <v>1.5</v>
      </c>
      <c r="T34" s="6">
        <v>1</v>
      </c>
      <c r="U34" s="6">
        <v>-1</v>
      </c>
      <c r="V34" s="6">
        <v>2</v>
      </c>
      <c r="W34" s="6">
        <v>1.5</v>
      </c>
      <c r="X34" s="6">
        <v>-1</v>
      </c>
      <c r="Y34" s="6">
        <v>-1.5</v>
      </c>
      <c r="Z34" s="6">
        <v>1</v>
      </c>
      <c r="AA34" s="6">
        <v>0.5</v>
      </c>
      <c r="AB34" s="6">
        <v>-1</v>
      </c>
      <c r="AC34" s="6">
        <v>36.31</v>
      </c>
      <c r="AD34" s="6">
        <v>35.21</v>
      </c>
      <c r="AE34" s="6">
        <v>34.35</v>
      </c>
      <c r="AF34" s="6">
        <v>33.61</v>
      </c>
    </row>
    <row r="35" spans="1:32">
      <c r="A35" s="270">
        <v>44265.472905092596</v>
      </c>
      <c r="B35" s="271" t="s">
        <v>35</v>
      </c>
      <c r="C35" s="271" t="s">
        <v>553</v>
      </c>
      <c r="D35" s="271" t="s">
        <v>24</v>
      </c>
      <c r="E35" s="6">
        <v>36.299999999999997</v>
      </c>
      <c r="F35" s="6">
        <v>35.6</v>
      </c>
      <c r="G35" s="6">
        <v>34.700000000000003</v>
      </c>
      <c r="H35" s="6">
        <v>-1</v>
      </c>
      <c r="I35" s="6">
        <v>-0.5</v>
      </c>
      <c r="J35" s="6">
        <v>1.5</v>
      </c>
      <c r="K35" s="6">
        <v>-0.5</v>
      </c>
      <c r="L35" s="6">
        <v>0</v>
      </c>
      <c r="M35" s="6">
        <v>0.5</v>
      </c>
      <c r="N35" s="6">
        <v>0</v>
      </c>
      <c r="O35" s="6">
        <v>0</v>
      </c>
      <c r="P35" s="6">
        <v>0.5</v>
      </c>
      <c r="Q35" s="6">
        <v>0</v>
      </c>
      <c r="R35" s="6">
        <v>-1</v>
      </c>
      <c r="S35" s="6">
        <v>1</v>
      </c>
      <c r="T35" s="6">
        <v>1.5</v>
      </c>
      <c r="U35" s="6">
        <v>-1</v>
      </c>
      <c r="V35" s="6">
        <v>1</v>
      </c>
      <c r="W35" s="6">
        <v>1.5</v>
      </c>
      <c r="X35" s="6">
        <v>-1</v>
      </c>
      <c r="Y35" s="6">
        <v>-1.5</v>
      </c>
      <c r="Z35" s="6">
        <v>1</v>
      </c>
      <c r="AA35" s="6">
        <v>0.5</v>
      </c>
      <c r="AB35" s="6">
        <v>-1</v>
      </c>
      <c r="AC35" s="6">
        <v>32.979999999999997</v>
      </c>
      <c r="AD35" s="6">
        <v>34.96</v>
      </c>
      <c r="AE35" s="6">
        <v>31.26</v>
      </c>
      <c r="AF35" s="6">
        <v>31.94</v>
      </c>
    </row>
    <row r="36" spans="1:32">
      <c r="A36" s="270">
        <v>44265.480393518519</v>
      </c>
      <c r="B36" s="271" t="s">
        <v>36</v>
      </c>
      <c r="C36" s="271" t="s">
        <v>553</v>
      </c>
      <c r="D36" s="271" t="s">
        <v>24</v>
      </c>
      <c r="E36" s="6">
        <v>26.7</v>
      </c>
      <c r="F36" s="6">
        <v>26.4</v>
      </c>
      <c r="G36" s="6">
        <v>26.5</v>
      </c>
      <c r="H36" s="6">
        <v>0</v>
      </c>
      <c r="I36" s="6">
        <v>0</v>
      </c>
      <c r="J36" s="6">
        <v>2</v>
      </c>
      <c r="K36" s="6">
        <v>-0.5</v>
      </c>
      <c r="L36" s="6">
        <v>-0.5</v>
      </c>
      <c r="M36" s="6">
        <v>1.5</v>
      </c>
      <c r="N36" s="6">
        <v>1.5</v>
      </c>
      <c r="O36" s="6">
        <v>0.5</v>
      </c>
      <c r="P36" s="6">
        <v>0</v>
      </c>
      <c r="Q36" s="6">
        <v>0</v>
      </c>
      <c r="R36" s="6">
        <v>0</v>
      </c>
      <c r="S36" s="6">
        <v>-1</v>
      </c>
      <c r="T36" s="6">
        <v>-0.5</v>
      </c>
      <c r="U36" s="6">
        <v>0.5</v>
      </c>
      <c r="V36" s="6">
        <v>1</v>
      </c>
      <c r="W36" s="6">
        <v>1</v>
      </c>
      <c r="X36" s="6">
        <v>-0.5</v>
      </c>
      <c r="Y36" s="6">
        <v>-0.5</v>
      </c>
      <c r="Z36" s="6">
        <v>-0.5</v>
      </c>
      <c r="AA36" s="6">
        <v>-0.5</v>
      </c>
      <c r="AB36" s="6">
        <v>1.5</v>
      </c>
      <c r="AC36" s="6">
        <v>33.15</v>
      </c>
      <c r="AD36" s="6">
        <v>36.35</v>
      </c>
      <c r="AE36" s="6">
        <v>32.43</v>
      </c>
      <c r="AF36" s="6">
        <v>31.95</v>
      </c>
    </row>
    <row r="37" spans="1:32">
      <c r="A37" s="270">
        <v>44265.542824074073</v>
      </c>
      <c r="B37" s="271" t="s">
        <v>38</v>
      </c>
      <c r="C37" s="271" t="s">
        <v>553</v>
      </c>
      <c r="D37" s="271" t="s">
        <v>24</v>
      </c>
      <c r="E37" s="6">
        <v>28.2</v>
      </c>
      <c r="F37" s="6">
        <v>28.9</v>
      </c>
      <c r="G37" s="6">
        <v>28.8</v>
      </c>
      <c r="H37" s="6">
        <v>1.5</v>
      </c>
      <c r="I37" s="6">
        <v>1</v>
      </c>
      <c r="J37" s="6">
        <v>-1.5</v>
      </c>
      <c r="K37" s="6">
        <v>1</v>
      </c>
      <c r="L37" s="6">
        <v>1</v>
      </c>
      <c r="M37" s="6">
        <v>-1.5</v>
      </c>
      <c r="N37" s="6">
        <v>-1.5</v>
      </c>
      <c r="O37" s="6">
        <v>0.5</v>
      </c>
      <c r="P37" s="6">
        <v>0.5</v>
      </c>
      <c r="Q37" s="6">
        <v>-0.5</v>
      </c>
      <c r="R37" s="6">
        <v>-0.5</v>
      </c>
      <c r="S37" s="6">
        <v>0.5</v>
      </c>
      <c r="T37" s="6">
        <v>0.5</v>
      </c>
      <c r="U37" s="6">
        <v>-1</v>
      </c>
      <c r="V37" s="6">
        <v>0.5</v>
      </c>
      <c r="W37" s="6">
        <v>-1</v>
      </c>
      <c r="X37" s="6">
        <v>-1</v>
      </c>
      <c r="Y37" s="6">
        <v>1</v>
      </c>
      <c r="Z37" s="6">
        <v>1.5</v>
      </c>
      <c r="AA37" s="6">
        <v>1</v>
      </c>
      <c r="AB37" s="6">
        <v>-2.5</v>
      </c>
      <c r="AC37" s="6">
        <v>33.840000000000003</v>
      </c>
      <c r="AD37" s="6">
        <v>32.04</v>
      </c>
      <c r="AE37" s="6">
        <v>31.23</v>
      </c>
      <c r="AF37" s="6">
        <v>30.85</v>
      </c>
    </row>
    <row r="38" spans="1:32">
      <c r="A38" s="270">
        <v>44265.61277777778</v>
      </c>
      <c r="B38" s="271" t="s">
        <v>39</v>
      </c>
      <c r="C38" s="271" t="s">
        <v>553</v>
      </c>
      <c r="D38" s="271" t="s">
        <v>24</v>
      </c>
      <c r="E38" s="6">
        <v>24</v>
      </c>
      <c r="F38" s="6">
        <v>24.8</v>
      </c>
      <c r="G38" s="6">
        <v>25.9</v>
      </c>
      <c r="H38" s="6">
        <v>1</v>
      </c>
      <c r="I38" s="6">
        <v>0</v>
      </c>
      <c r="J38" s="6">
        <v>1</v>
      </c>
      <c r="K38" s="6">
        <v>0</v>
      </c>
      <c r="L38" s="6">
        <v>0</v>
      </c>
      <c r="M38" s="6">
        <v>0</v>
      </c>
      <c r="N38" s="6">
        <v>0</v>
      </c>
      <c r="O38" s="6">
        <v>2</v>
      </c>
      <c r="P38" s="6">
        <v>1</v>
      </c>
      <c r="Q38" s="6">
        <v>-0.5</v>
      </c>
      <c r="R38" s="6">
        <v>0</v>
      </c>
      <c r="S38" s="6">
        <v>-1.5</v>
      </c>
      <c r="T38" s="6">
        <v>-1.5</v>
      </c>
      <c r="U38" s="6">
        <v>0</v>
      </c>
      <c r="V38" s="6">
        <v>2</v>
      </c>
      <c r="W38" s="6">
        <v>1.5</v>
      </c>
      <c r="X38" s="6">
        <v>-0.5</v>
      </c>
      <c r="Y38" s="6">
        <v>0</v>
      </c>
      <c r="Z38" s="6">
        <v>-1</v>
      </c>
      <c r="AA38" s="6">
        <v>-1</v>
      </c>
      <c r="AB38" s="6">
        <v>0.5</v>
      </c>
      <c r="AC38" s="6">
        <v>34.5</v>
      </c>
      <c r="AD38" s="6">
        <v>33.880000000000003</v>
      </c>
      <c r="AE38" s="6">
        <v>31.98</v>
      </c>
      <c r="AF38" s="6">
        <v>32.49</v>
      </c>
    </row>
    <row r="39" spans="1:32">
      <c r="A39" s="270">
        <v>44265.619768518518</v>
      </c>
      <c r="B39" s="271" t="s">
        <v>40</v>
      </c>
      <c r="C39" s="271" t="s">
        <v>553</v>
      </c>
      <c r="D39" s="271" t="s">
        <v>24</v>
      </c>
      <c r="E39" s="6">
        <v>30.4</v>
      </c>
      <c r="F39" s="6">
        <v>30.3</v>
      </c>
      <c r="G39" s="6">
        <v>30.4</v>
      </c>
      <c r="H39" s="6">
        <v>0</v>
      </c>
      <c r="I39" s="6">
        <v>0</v>
      </c>
      <c r="J39" s="6">
        <v>1</v>
      </c>
      <c r="K39" s="6">
        <v>0.5</v>
      </c>
      <c r="L39" s="6">
        <v>0</v>
      </c>
      <c r="M39" s="6">
        <v>0</v>
      </c>
      <c r="N39" s="6">
        <v>0</v>
      </c>
      <c r="O39" s="6">
        <v>0</v>
      </c>
      <c r="P39" s="6">
        <v>0.5</v>
      </c>
      <c r="Q39" s="6">
        <v>0</v>
      </c>
      <c r="R39" s="6">
        <v>-0.5</v>
      </c>
      <c r="S39" s="6">
        <v>1</v>
      </c>
      <c r="T39" s="6">
        <v>0.5</v>
      </c>
      <c r="U39" s="6">
        <v>-1</v>
      </c>
      <c r="V39" s="6">
        <v>0.5</v>
      </c>
      <c r="W39" s="6">
        <v>1.5</v>
      </c>
      <c r="X39" s="6">
        <v>0</v>
      </c>
      <c r="Y39" s="6">
        <v>-1</v>
      </c>
      <c r="Z39" s="6">
        <v>1.5</v>
      </c>
      <c r="AA39" s="6">
        <v>1</v>
      </c>
      <c r="AB39" s="6">
        <v>-1</v>
      </c>
      <c r="AC39" s="6">
        <v>34.54</v>
      </c>
      <c r="AD39" s="6">
        <v>35.979999999999997</v>
      </c>
      <c r="AE39" s="6">
        <v>32.39</v>
      </c>
      <c r="AF39" s="6">
        <v>31.17</v>
      </c>
    </row>
    <row r="40" spans="1:32">
      <c r="A40" s="270">
        <v>44265.682592592595</v>
      </c>
      <c r="B40" s="271" t="s">
        <v>41</v>
      </c>
      <c r="C40" s="271" t="s">
        <v>553</v>
      </c>
      <c r="D40" s="271" t="s">
        <v>24</v>
      </c>
      <c r="E40" s="6">
        <v>31.6</v>
      </c>
      <c r="F40" s="6">
        <v>29.9</v>
      </c>
      <c r="G40" s="6">
        <v>29.5</v>
      </c>
      <c r="H40" s="6">
        <v>2</v>
      </c>
      <c r="I40" s="6">
        <v>0.5</v>
      </c>
      <c r="J40" s="6">
        <v>2</v>
      </c>
      <c r="K40" s="6">
        <v>0</v>
      </c>
      <c r="L40" s="6">
        <v>0</v>
      </c>
      <c r="M40" s="6">
        <v>2</v>
      </c>
      <c r="N40" s="6">
        <v>2</v>
      </c>
      <c r="O40" s="6">
        <v>1</v>
      </c>
      <c r="P40" s="6">
        <v>1.5</v>
      </c>
      <c r="Q40" s="6">
        <v>1</v>
      </c>
      <c r="R40" s="6">
        <v>1.5</v>
      </c>
      <c r="S40" s="6">
        <v>2</v>
      </c>
      <c r="T40" s="6">
        <v>1</v>
      </c>
      <c r="U40" s="6">
        <v>1</v>
      </c>
      <c r="V40" s="6">
        <v>2</v>
      </c>
      <c r="W40" s="6">
        <v>1.5</v>
      </c>
      <c r="X40" s="6">
        <v>0.5</v>
      </c>
      <c r="Y40" s="6">
        <v>1</v>
      </c>
      <c r="Z40" s="6">
        <v>2</v>
      </c>
      <c r="AA40" s="6">
        <v>1</v>
      </c>
      <c r="AB40" s="6">
        <v>0.5</v>
      </c>
      <c r="AC40" s="6">
        <v>34.520000000000003</v>
      </c>
      <c r="AD40" s="6">
        <v>34.85</v>
      </c>
      <c r="AE40" s="6">
        <v>30.91</v>
      </c>
      <c r="AF40" s="6">
        <v>30.94</v>
      </c>
    </row>
    <row r="41" spans="1:32">
      <c r="A41" s="270">
        <v>44265.688958333332</v>
      </c>
      <c r="B41" s="271" t="s">
        <v>42</v>
      </c>
      <c r="C41" s="271" t="s">
        <v>553</v>
      </c>
      <c r="D41" s="271" t="s">
        <v>24</v>
      </c>
      <c r="E41" s="6">
        <v>30.3</v>
      </c>
      <c r="F41" s="6">
        <v>29.1</v>
      </c>
      <c r="G41" s="6">
        <v>27.8</v>
      </c>
      <c r="H41" s="6">
        <v>1</v>
      </c>
      <c r="I41" s="6">
        <v>0.5</v>
      </c>
      <c r="J41" s="6">
        <v>0.5</v>
      </c>
      <c r="K41" s="6">
        <v>-0.5</v>
      </c>
      <c r="L41" s="6">
        <v>-0.5</v>
      </c>
      <c r="M41" s="6">
        <v>0</v>
      </c>
      <c r="N41" s="6">
        <v>0</v>
      </c>
      <c r="O41" s="6">
        <v>1</v>
      </c>
      <c r="P41" s="6">
        <v>1.5</v>
      </c>
      <c r="Q41" s="6">
        <v>0.5</v>
      </c>
      <c r="R41" s="6">
        <v>1</v>
      </c>
      <c r="S41" s="6">
        <v>0.5</v>
      </c>
      <c r="T41" s="6">
        <v>0.5</v>
      </c>
      <c r="U41" s="6">
        <v>0.5</v>
      </c>
      <c r="V41" s="6">
        <v>1</v>
      </c>
      <c r="W41" s="6">
        <v>0</v>
      </c>
      <c r="X41" s="6">
        <v>0.5</v>
      </c>
      <c r="Y41" s="6">
        <v>0</v>
      </c>
      <c r="Z41" s="6">
        <v>-1.5</v>
      </c>
      <c r="AA41" s="6">
        <v>-0.5</v>
      </c>
      <c r="AB41" s="6">
        <v>-2</v>
      </c>
      <c r="AC41" s="271" t="s">
        <v>560</v>
      </c>
      <c r="AD41" s="6">
        <v>33.54</v>
      </c>
      <c r="AE41" s="6">
        <v>32.229999999999997</v>
      </c>
      <c r="AF41" s="6">
        <v>31.45</v>
      </c>
    </row>
    <row r="42" spans="1:32">
      <c r="A42" s="270">
        <v>44265.751562500001</v>
      </c>
      <c r="B42" s="271" t="s">
        <v>561</v>
      </c>
      <c r="C42" s="271" t="s">
        <v>553</v>
      </c>
      <c r="D42" s="271" t="s">
        <v>24</v>
      </c>
      <c r="E42" s="6">
        <v>30.6</v>
      </c>
      <c r="F42" s="6">
        <v>31.2</v>
      </c>
      <c r="G42" s="6">
        <v>29.3</v>
      </c>
      <c r="H42" s="6">
        <v>-1</v>
      </c>
      <c r="I42" s="6">
        <v>-0.5</v>
      </c>
      <c r="J42" s="6">
        <v>1</v>
      </c>
      <c r="K42" s="6">
        <v>0</v>
      </c>
      <c r="L42" s="6">
        <v>0</v>
      </c>
      <c r="M42" s="6">
        <v>1</v>
      </c>
      <c r="N42" s="6">
        <v>1</v>
      </c>
      <c r="O42" s="6">
        <v>2</v>
      </c>
      <c r="P42" s="6">
        <v>2</v>
      </c>
      <c r="Q42" s="6">
        <v>-0.5</v>
      </c>
      <c r="R42" s="6">
        <v>-1</v>
      </c>
      <c r="S42" s="6">
        <v>2</v>
      </c>
      <c r="T42" s="6">
        <v>1.5</v>
      </c>
      <c r="U42" s="6">
        <v>-2</v>
      </c>
      <c r="V42" s="6">
        <v>3</v>
      </c>
      <c r="W42" s="6">
        <v>3</v>
      </c>
      <c r="X42" s="6">
        <v>-2</v>
      </c>
      <c r="Y42" s="6">
        <v>-2</v>
      </c>
      <c r="Z42" s="6">
        <v>0.5</v>
      </c>
      <c r="AA42" s="6">
        <v>0</v>
      </c>
      <c r="AB42" s="6">
        <v>0</v>
      </c>
      <c r="AC42" s="6">
        <v>33.590000000000003</v>
      </c>
      <c r="AD42" s="6">
        <v>37.630000000000003</v>
      </c>
      <c r="AE42" s="6">
        <v>32.96</v>
      </c>
      <c r="AF42" s="6">
        <v>32.75</v>
      </c>
    </row>
    <row r="43" spans="1:32">
      <c r="A43" s="270">
        <v>44265.771747685183</v>
      </c>
      <c r="B43" s="271" t="s">
        <v>43</v>
      </c>
      <c r="C43" s="271" t="s">
        <v>553</v>
      </c>
      <c r="D43" s="271" t="s">
        <v>24</v>
      </c>
      <c r="E43" s="6">
        <v>35.1</v>
      </c>
      <c r="F43" s="6">
        <v>32.9</v>
      </c>
      <c r="G43" s="6">
        <v>33.799999999999997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1.5</v>
      </c>
      <c r="P43" s="6">
        <v>1</v>
      </c>
      <c r="Q43" s="6">
        <v>-1</v>
      </c>
      <c r="R43" s="6">
        <v>-0.5</v>
      </c>
      <c r="S43" s="6">
        <v>-1</v>
      </c>
      <c r="T43" s="6">
        <v>-1</v>
      </c>
      <c r="U43" s="6">
        <v>0.5</v>
      </c>
      <c r="V43" s="6">
        <v>2</v>
      </c>
      <c r="W43" s="6">
        <v>1.5</v>
      </c>
      <c r="X43" s="6">
        <v>-2</v>
      </c>
      <c r="Y43" s="6">
        <v>-2</v>
      </c>
      <c r="Z43" s="6">
        <v>-0.5</v>
      </c>
      <c r="AA43" s="6">
        <v>-0.5</v>
      </c>
      <c r="AB43" s="6">
        <v>0.5</v>
      </c>
      <c r="AC43" s="6">
        <v>34.130000000000003</v>
      </c>
      <c r="AD43" s="6">
        <v>36.229999999999997</v>
      </c>
      <c r="AE43" s="6">
        <v>32.68</v>
      </c>
      <c r="AF43" s="6">
        <v>32.46</v>
      </c>
    </row>
    <row r="44" spans="1:32">
      <c r="A44" s="272">
        <v>44264.464756944442</v>
      </c>
      <c r="B44" s="273" t="s">
        <v>26</v>
      </c>
      <c r="C44" s="273" t="s">
        <v>553</v>
      </c>
      <c r="D44" s="273" t="s">
        <v>25</v>
      </c>
      <c r="E44" s="274">
        <v>30.3</v>
      </c>
      <c r="F44" s="274">
        <v>29.7</v>
      </c>
      <c r="G44" s="274">
        <v>30.9</v>
      </c>
      <c r="H44" s="274">
        <v>2.5</v>
      </c>
      <c r="I44" s="274">
        <v>2</v>
      </c>
      <c r="J44" s="274">
        <v>-1</v>
      </c>
      <c r="K44" s="274">
        <v>1</v>
      </c>
      <c r="L44" s="274">
        <v>1</v>
      </c>
      <c r="M44" s="274">
        <v>-0.5</v>
      </c>
      <c r="N44" s="274">
        <v>-0.5</v>
      </c>
      <c r="O44" s="274">
        <v>0.5</v>
      </c>
      <c r="P44" s="274">
        <v>0</v>
      </c>
      <c r="Q44" s="274">
        <v>-0.5</v>
      </c>
      <c r="R44" s="274">
        <v>0</v>
      </c>
      <c r="S44" s="274">
        <v>2</v>
      </c>
      <c r="T44" s="274">
        <v>1</v>
      </c>
      <c r="U44" s="274">
        <v>-2</v>
      </c>
      <c r="V44" s="274">
        <v>0.5</v>
      </c>
      <c r="W44" s="274">
        <v>0</v>
      </c>
      <c r="X44" s="274">
        <v>-0.5</v>
      </c>
      <c r="Y44" s="274">
        <v>0.5</v>
      </c>
      <c r="Z44" s="274">
        <v>0.5</v>
      </c>
      <c r="AA44" s="274">
        <v>1</v>
      </c>
      <c r="AB44" s="274">
        <v>-2</v>
      </c>
      <c r="AC44" s="274">
        <v>32.5</v>
      </c>
      <c r="AD44" s="274">
        <v>33.700000000000003</v>
      </c>
      <c r="AE44" s="274">
        <v>31.52</v>
      </c>
      <c r="AF44" s="274">
        <v>31.42</v>
      </c>
    </row>
    <row r="45" spans="1:32">
      <c r="A45" s="272">
        <v>44264.471087962964</v>
      </c>
      <c r="B45" s="273" t="s">
        <v>27</v>
      </c>
      <c r="C45" s="273" t="s">
        <v>553</v>
      </c>
      <c r="D45" s="273" t="s">
        <v>25</v>
      </c>
      <c r="E45" s="274">
        <v>29</v>
      </c>
      <c r="F45" s="274">
        <v>29.1</v>
      </c>
      <c r="G45" s="274">
        <v>32</v>
      </c>
      <c r="H45" s="274">
        <v>3</v>
      </c>
      <c r="I45" s="274">
        <v>2</v>
      </c>
      <c r="J45" s="274">
        <v>-1</v>
      </c>
      <c r="K45" s="274">
        <v>1</v>
      </c>
      <c r="L45" s="274">
        <v>1</v>
      </c>
      <c r="M45" s="274">
        <v>-0.5</v>
      </c>
      <c r="N45" s="274">
        <v>-0.5</v>
      </c>
      <c r="O45" s="274">
        <v>1</v>
      </c>
      <c r="P45" s="274">
        <v>3</v>
      </c>
      <c r="Q45" s="274">
        <v>0</v>
      </c>
      <c r="R45" s="274">
        <v>-2</v>
      </c>
      <c r="S45" s="274">
        <v>3</v>
      </c>
      <c r="T45" s="274">
        <v>2.5</v>
      </c>
      <c r="U45" s="274">
        <v>-2</v>
      </c>
      <c r="V45" s="274">
        <v>1</v>
      </c>
      <c r="W45" s="274">
        <v>3</v>
      </c>
      <c r="X45" s="274">
        <v>0</v>
      </c>
      <c r="Y45" s="274">
        <v>-2</v>
      </c>
      <c r="Z45" s="274">
        <v>3</v>
      </c>
      <c r="AA45" s="274">
        <v>2</v>
      </c>
      <c r="AB45" s="274">
        <v>-2</v>
      </c>
      <c r="AC45" s="274">
        <v>33.42</v>
      </c>
      <c r="AD45" s="274">
        <v>35.5</v>
      </c>
      <c r="AE45" s="274">
        <v>32.21</v>
      </c>
      <c r="AF45" s="274">
        <v>32.54</v>
      </c>
    </row>
    <row r="46" spans="1:32">
      <c r="A46" s="272">
        <v>44264.553946759261</v>
      </c>
      <c r="B46" s="273" t="s">
        <v>28</v>
      </c>
      <c r="C46" s="273" t="s">
        <v>553</v>
      </c>
      <c r="D46" s="273" t="s">
        <v>25</v>
      </c>
      <c r="E46" s="274">
        <v>35.799999999999997</v>
      </c>
      <c r="F46" s="274">
        <v>34.6</v>
      </c>
      <c r="G46" s="274">
        <v>35.9</v>
      </c>
      <c r="H46" s="274">
        <v>1</v>
      </c>
      <c r="I46" s="274">
        <v>0.5</v>
      </c>
      <c r="J46" s="274">
        <v>0</v>
      </c>
      <c r="K46" s="274">
        <v>0</v>
      </c>
      <c r="L46" s="274">
        <v>0</v>
      </c>
      <c r="M46" s="274">
        <v>0</v>
      </c>
      <c r="N46" s="274">
        <v>0</v>
      </c>
      <c r="O46" s="274">
        <v>0</v>
      </c>
      <c r="P46" s="274">
        <v>0.5</v>
      </c>
      <c r="Q46" s="274">
        <v>0</v>
      </c>
      <c r="R46" s="274">
        <v>0</v>
      </c>
      <c r="S46" s="274">
        <v>1</v>
      </c>
      <c r="T46" s="274">
        <v>0.5</v>
      </c>
      <c r="U46" s="274">
        <v>-0.5</v>
      </c>
      <c r="V46" s="274">
        <v>0</v>
      </c>
      <c r="W46" s="274">
        <v>1</v>
      </c>
      <c r="X46" s="274">
        <v>0.5</v>
      </c>
      <c r="Y46" s="274">
        <v>-0.5</v>
      </c>
      <c r="Z46" s="274">
        <v>1.5</v>
      </c>
      <c r="AA46" s="274">
        <v>1</v>
      </c>
      <c r="AB46" s="274">
        <v>-1</v>
      </c>
      <c r="AC46" s="274">
        <v>34.200000000000003</v>
      </c>
      <c r="AD46" s="274">
        <v>37.74</v>
      </c>
      <c r="AE46" s="274">
        <v>33.4</v>
      </c>
      <c r="AF46" s="274">
        <v>33.35</v>
      </c>
    </row>
    <row r="47" spans="1:32">
      <c r="A47" s="272">
        <v>44264.559641203705</v>
      </c>
      <c r="B47" s="273" t="s">
        <v>29</v>
      </c>
      <c r="C47" s="273" t="s">
        <v>553</v>
      </c>
      <c r="D47" s="273" t="s">
        <v>25</v>
      </c>
      <c r="E47" s="274">
        <v>30.5</v>
      </c>
      <c r="F47" s="274">
        <v>30.8</v>
      </c>
      <c r="G47" s="274">
        <v>30.4</v>
      </c>
      <c r="H47" s="274">
        <v>1</v>
      </c>
      <c r="I47" s="274">
        <v>0.5</v>
      </c>
      <c r="J47" s="274">
        <v>1</v>
      </c>
      <c r="K47" s="274">
        <v>0.5</v>
      </c>
      <c r="L47" s="274">
        <v>0</v>
      </c>
      <c r="M47" s="274">
        <v>0</v>
      </c>
      <c r="N47" s="274">
        <v>0</v>
      </c>
      <c r="O47" s="274">
        <v>0.5</v>
      </c>
      <c r="P47" s="274">
        <v>1</v>
      </c>
      <c r="Q47" s="274">
        <v>0</v>
      </c>
      <c r="R47" s="274">
        <v>0</v>
      </c>
      <c r="S47" s="274">
        <v>1.5</v>
      </c>
      <c r="T47" s="274">
        <v>1</v>
      </c>
      <c r="U47" s="274">
        <v>-0.5</v>
      </c>
      <c r="V47" s="274">
        <v>2</v>
      </c>
      <c r="W47" s="274">
        <v>2.5</v>
      </c>
      <c r="X47" s="274">
        <v>-1</v>
      </c>
      <c r="Y47" s="274">
        <v>-1</v>
      </c>
      <c r="Z47" s="274">
        <v>1</v>
      </c>
      <c r="AA47" s="274">
        <v>1</v>
      </c>
      <c r="AB47" s="274">
        <v>-0.5</v>
      </c>
      <c r="AC47" s="274">
        <v>35.51</v>
      </c>
      <c r="AD47" s="274">
        <v>36.869999999999997</v>
      </c>
      <c r="AE47" s="274">
        <v>34.369999999999997</v>
      </c>
      <c r="AF47" s="274">
        <v>33.15</v>
      </c>
    </row>
    <row r="48" spans="1:32">
      <c r="A48" s="272">
        <v>44264.585127314815</v>
      </c>
      <c r="B48" s="273" t="s">
        <v>30</v>
      </c>
      <c r="C48" s="273" t="s">
        <v>553</v>
      </c>
      <c r="D48" s="273" t="s">
        <v>25</v>
      </c>
      <c r="E48" s="274">
        <v>26.5</v>
      </c>
      <c r="F48" s="274">
        <v>23.7</v>
      </c>
      <c r="G48" s="274">
        <v>25.5</v>
      </c>
      <c r="H48" s="274">
        <v>2.5</v>
      </c>
      <c r="I48" s="274">
        <v>3</v>
      </c>
      <c r="J48" s="274">
        <v>-2</v>
      </c>
      <c r="K48" s="274">
        <v>0</v>
      </c>
      <c r="L48" s="274">
        <v>0</v>
      </c>
      <c r="M48" s="274">
        <v>0</v>
      </c>
      <c r="N48" s="274">
        <v>0</v>
      </c>
      <c r="O48" s="274">
        <v>1</v>
      </c>
      <c r="P48" s="274">
        <v>1.5</v>
      </c>
      <c r="Q48" s="274">
        <v>1</v>
      </c>
      <c r="R48" s="274">
        <v>1</v>
      </c>
      <c r="S48" s="274">
        <v>-1.5</v>
      </c>
      <c r="T48" s="274">
        <v>1</v>
      </c>
      <c r="U48" s="274">
        <v>0</v>
      </c>
      <c r="V48" s="274">
        <v>2</v>
      </c>
      <c r="W48" s="274">
        <v>2.5</v>
      </c>
      <c r="X48" s="274">
        <v>1</v>
      </c>
      <c r="Y48" s="274">
        <v>1.5</v>
      </c>
      <c r="Z48" s="274">
        <v>2</v>
      </c>
      <c r="AA48" s="274">
        <v>1.5</v>
      </c>
      <c r="AB48" s="274">
        <v>1.5</v>
      </c>
      <c r="AC48" s="274">
        <v>36.549999999999997</v>
      </c>
      <c r="AD48" s="274">
        <v>36.79</v>
      </c>
      <c r="AE48" s="274">
        <v>32.64</v>
      </c>
      <c r="AF48" s="274">
        <v>32.770000000000003</v>
      </c>
    </row>
    <row r="49" spans="1:32">
      <c r="A49" s="272">
        <v>44264.591319444444</v>
      </c>
      <c r="B49" s="273" t="s">
        <v>31</v>
      </c>
      <c r="C49" s="273" t="s">
        <v>553</v>
      </c>
      <c r="D49" s="273" t="s">
        <v>25</v>
      </c>
      <c r="E49" s="274">
        <v>30.3</v>
      </c>
      <c r="F49" s="274">
        <v>30</v>
      </c>
      <c r="G49" s="274">
        <v>30.1</v>
      </c>
      <c r="H49" s="274">
        <v>3</v>
      </c>
      <c r="I49" s="274">
        <v>3</v>
      </c>
      <c r="J49" s="274">
        <v>-2</v>
      </c>
      <c r="K49" s="274">
        <v>0</v>
      </c>
      <c r="L49" s="274">
        <v>0</v>
      </c>
      <c r="M49" s="274">
        <v>0</v>
      </c>
      <c r="N49" s="274">
        <v>0</v>
      </c>
      <c r="O49" s="274">
        <v>0</v>
      </c>
      <c r="P49" s="274">
        <v>1.5</v>
      </c>
      <c r="Q49" s="274">
        <v>-0.5</v>
      </c>
      <c r="R49" s="274">
        <v>1</v>
      </c>
      <c r="S49" s="274">
        <v>2</v>
      </c>
      <c r="T49" s="274">
        <v>2</v>
      </c>
      <c r="U49" s="274">
        <v>-1</v>
      </c>
      <c r="V49" s="274">
        <v>0</v>
      </c>
      <c r="W49" s="274">
        <v>2</v>
      </c>
      <c r="X49" s="274">
        <v>0</v>
      </c>
      <c r="Y49" s="274">
        <v>1</v>
      </c>
      <c r="Z49" s="274">
        <v>3</v>
      </c>
      <c r="AA49" s="274">
        <v>2</v>
      </c>
      <c r="AB49" s="274">
        <v>-1</v>
      </c>
      <c r="AC49" s="274">
        <v>35.799999999999997</v>
      </c>
      <c r="AD49" s="274">
        <v>36.9</v>
      </c>
      <c r="AE49" s="274">
        <v>33.299999999999997</v>
      </c>
      <c r="AF49" s="274">
        <v>33.4</v>
      </c>
    </row>
    <row r="50" spans="1:32">
      <c r="A50" s="272">
        <v>44264.668958333335</v>
      </c>
      <c r="B50" s="273" t="s">
        <v>32</v>
      </c>
      <c r="C50" s="273" t="s">
        <v>553</v>
      </c>
      <c r="D50" s="273" t="s">
        <v>25</v>
      </c>
      <c r="E50" s="274">
        <v>33.799999999999997</v>
      </c>
      <c r="F50" s="274">
        <v>33.5</v>
      </c>
      <c r="G50" s="274">
        <v>33.1</v>
      </c>
      <c r="H50" s="274">
        <v>2.5</v>
      </c>
      <c r="I50" s="274">
        <v>1.5</v>
      </c>
      <c r="J50" s="274">
        <v>-1</v>
      </c>
      <c r="K50" s="274">
        <v>0</v>
      </c>
      <c r="L50" s="274">
        <v>0.5</v>
      </c>
      <c r="M50" s="274">
        <v>0</v>
      </c>
      <c r="N50" s="274">
        <v>-0.5</v>
      </c>
      <c r="O50" s="274">
        <v>0.5</v>
      </c>
      <c r="P50" s="274">
        <v>0.5</v>
      </c>
      <c r="Q50" s="274">
        <v>0</v>
      </c>
      <c r="R50" s="274">
        <v>-0.5</v>
      </c>
      <c r="S50" s="274">
        <v>0.5</v>
      </c>
      <c r="T50" s="274">
        <v>0.5</v>
      </c>
      <c r="U50" s="274">
        <v>-0.5</v>
      </c>
      <c r="V50" s="274">
        <v>0.5</v>
      </c>
      <c r="W50" s="274">
        <v>1</v>
      </c>
      <c r="X50" s="274">
        <v>0</v>
      </c>
      <c r="Y50" s="274">
        <v>-0.5</v>
      </c>
      <c r="Z50" s="274">
        <v>1</v>
      </c>
      <c r="AA50" s="274">
        <v>1</v>
      </c>
      <c r="AB50" s="274">
        <v>-0.5</v>
      </c>
      <c r="AC50" s="274">
        <v>39.270000000000003</v>
      </c>
      <c r="AD50" s="274">
        <v>38.520000000000003</v>
      </c>
      <c r="AE50" s="274">
        <v>34.880000000000003</v>
      </c>
      <c r="AF50" s="274">
        <v>34.43</v>
      </c>
    </row>
    <row r="51" spans="1:32">
      <c r="A51" s="272">
        <v>44264.707974537036</v>
      </c>
      <c r="B51" s="273" t="s">
        <v>34</v>
      </c>
      <c r="C51" s="273" t="s">
        <v>553</v>
      </c>
      <c r="D51" s="273" t="s">
        <v>25</v>
      </c>
      <c r="E51" s="274">
        <v>32.200000000000003</v>
      </c>
      <c r="F51" s="274">
        <v>32.200000000000003</v>
      </c>
      <c r="G51" s="274">
        <v>32.6</v>
      </c>
      <c r="H51" s="274">
        <v>3</v>
      </c>
      <c r="I51" s="274">
        <v>2.5</v>
      </c>
      <c r="J51" s="274">
        <v>-2</v>
      </c>
      <c r="K51" s="274">
        <v>0.5</v>
      </c>
      <c r="L51" s="274">
        <v>0.5</v>
      </c>
      <c r="M51" s="274">
        <v>-0.5</v>
      </c>
      <c r="N51" s="274">
        <v>-0.5</v>
      </c>
      <c r="O51" s="274">
        <v>2</v>
      </c>
      <c r="P51" s="274">
        <v>2</v>
      </c>
      <c r="Q51" s="274">
        <v>0.5</v>
      </c>
      <c r="R51" s="274">
        <v>0.5</v>
      </c>
      <c r="S51" s="274">
        <v>0.5</v>
      </c>
      <c r="T51" s="274">
        <v>1</v>
      </c>
      <c r="U51" s="274">
        <v>-1</v>
      </c>
      <c r="V51" s="274">
        <v>2</v>
      </c>
      <c r="W51" s="274">
        <v>2</v>
      </c>
      <c r="X51" s="274">
        <v>-1</v>
      </c>
      <c r="Y51" s="274">
        <v>-1</v>
      </c>
      <c r="Z51" s="274">
        <v>2</v>
      </c>
      <c r="AA51" s="274">
        <v>2</v>
      </c>
      <c r="AB51" s="274">
        <v>-0.5</v>
      </c>
      <c r="AC51" s="274">
        <v>38.36</v>
      </c>
      <c r="AD51" s="274">
        <v>37.39</v>
      </c>
      <c r="AE51" s="274">
        <v>34.79</v>
      </c>
      <c r="AF51" s="274">
        <v>33.92</v>
      </c>
    </row>
    <row r="52" spans="1:32">
      <c r="A52" s="272">
        <v>44264.713761574072</v>
      </c>
      <c r="B52" s="273" t="s">
        <v>22</v>
      </c>
      <c r="C52" s="273" t="s">
        <v>553</v>
      </c>
      <c r="D52" s="273" t="s">
        <v>25</v>
      </c>
      <c r="E52" s="274">
        <v>23.7</v>
      </c>
      <c r="F52" s="274">
        <v>25.4</v>
      </c>
      <c r="G52" s="274">
        <v>26.5</v>
      </c>
      <c r="H52" s="274">
        <v>2</v>
      </c>
      <c r="I52" s="274">
        <v>1.5</v>
      </c>
      <c r="J52" s="274">
        <v>-1.5</v>
      </c>
      <c r="K52" s="274">
        <v>1.5</v>
      </c>
      <c r="L52" s="274">
        <v>1.5</v>
      </c>
      <c r="M52" s="274">
        <v>-0.5</v>
      </c>
      <c r="N52" s="274">
        <v>-0.5</v>
      </c>
      <c r="O52" s="274">
        <v>2</v>
      </c>
      <c r="P52" s="274">
        <v>1.5</v>
      </c>
      <c r="Q52" s="274">
        <v>-1.5</v>
      </c>
      <c r="R52" s="274">
        <v>-1.5</v>
      </c>
      <c r="S52" s="274">
        <v>-0.5</v>
      </c>
      <c r="T52" s="274">
        <v>-0.5</v>
      </c>
      <c r="U52" s="274">
        <v>0.5</v>
      </c>
      <c r="V52" s="274">
        <v>1.5</v>
      </c>
      <c r="W52" s="274">
        <v>1</v>
      </c>
      <c r="X52" s="274">
        <v>-1.5</v>
      </c>
      <c r="Y52" s="274">
        <v>-0.5</v>
      </c>
      <c r="Z52" s="274">
        <v>-1</v>
      </c>
      <c r="AA52" s="274">
        <v>-0.5</v>
      </c>
      <c r="AB52" s="274">
        <v>0.5</v>
      </c>
      <c r="AC52" s="274">
        <v>35.29</v>
      </c>
      <c r="AD52" s="274">
        <v>33.85</v>
      </c>
      <c r="AE52" s="274">
        <v>33.81</v>
      </c>
      <c r="AF52" s="274">
        <v>33.229999999999997</v>
      </c>
    </row>
    <row r="53" spans="1:32">
      <c r="A53" s="272">
        <v>44265.486805555556</v>
      </c>
      <c r="B53" s="273" t="s">
        <v>35</v>
      </c>
      <c r="C53" s="273" t="s">
        <v>553</v>
      </c>
      <c r="D53" s="273" t="s">
        <v>25</v>
      </c>
      <c r="E53" s="274">
        <v>34.200000000000003</v>
      </c>
      <c r="F53" s="274">
        <v>33.5</v>
      </c>
      <c r="G53" s="274">
        <v>35.299999999999997</v>
      </c>
      <c r="H53" s="274">
        <v>-1</v>
      </c>
      <c r="I53" s="274">
        <v>0</v>
      </c>
      <c r="J53" s="274">
        <v>1</v>
      </c>
      <c r="K53" s="274">
        <v>0</v>
      </c>
      <c r="L53" s="274">
        <v>0.5</v>
      </c>
      <c r="M53" s="274">
        <v>0</v>
      </c>
      <c r="N53" s="274">
        <v>-0.5</v>
      </c>
      <c r="O53" s="274">
        <v>1</v>
      </c>
      <c r="P53" s="274">
        <v>2</v>
      </c>
      <c r="Q53" s="274">
        <v>0</v>
      </c>
      <c r="R53" s="274">
        <v>-3</v>
      </c>
      <c r="S53" s="274">
        <v>3</v>
      </c>
      <c r="T53" s="274">
        <v>2.5</v>
      </c>
      <c r="U53" s="274">
        <v>-3</v>
      </c>
      <c r="V53" s="274">
        <v>1</v>
      </c>
      <c r="W53" s="274">
        <v>3</v>
      </c>
      <c r="X53" s="274">
        <v>-1</v>
      </c>
      <c r="Y53" s="274">
        <v>-3</v>
      </c>
      <c r="Z53" s="274">
        <v>3</v>
      </c>
      <c r="AA53" s="274">
        <v>2.5</v>
      </c>
      <c r="AB53" s="274">
        <v>-2</v>
      </c>
      <c r="AC53" s="274">
        <v>31.74</v>
      </c>
      <c r="AD53" s="274">
        <v>33.58</v>
      </c>
      <c r="AE53" s="274">
        <v>31.29</v>
      </c>
      <c r="AF53" s="274">
        <v>31.49</v>
      </c>
    </row>
    <row r="54" spans="1:32">
      <c r="A54" s="272">
        <v>44265.494166666664</v>
      </c>
      <c r="B54" s="273" t="s">
        <v>36</v>
      </c>
      <c r="C54" s="273" t="s">
        <v>553</v>
      </c>
      <c r="D54" s="273" t="s">
        <v>25</v>
      </c>
      <c r="E54" s="274">
        <v>25.1</v>
      </c>
      <c r="F54" s="274">
        <v>26.5</v>
      </c>
      <c r="G54" s="274">
        <v>27.4</v>
      </c>
      <c r="H54" s="274">
        <v>0</v>
      </c>
      <c r="I54" s="274">
        <v>0</v>
      </c>
      <c r="J54" s="274">
        <v>2</v>
      </c>
      <c r="K54" s="274">
        <v>-0.5</v>
      </c>
      <c r="L54" s="274">
        <v>-0.5</v>
      </c>
      <c r="M54" s="274">
        <v>2</v>
      </c>
      <c r="N54" s="274">
        <v>2</v>
      </c>
      <c r="O54" s="274">
        <v>1</v>
      </c>
      <c r="P54" s="274">
        <v>0.5</v>
      </c>
      <c r="Q54" s="274">
        <v>-0.5</v>
      </c>
      <c r="R54" s="274">
        <v>-0.5</v>
      </c>
      <c r="S54" s="274">
        <v>-1.5</v>
      </c>
      <c r="T54" s="274">
        <v>-0.5</v>
      </c>
      <c r="U54" s="274">
        <v>0.5</v>
      </c>
      <c r="V54" s="274">
        <v>1.5</v>
      </c>
      <c r="W54" s="274">
        <v>1.5</v>
      </c>
      <c r="X54" s="274">
        <v>-1.5</v>
      </c>
      <c r="Y54" s="274">
        <v>-1.5</v>
      </c>
      <c r="Z54" s="274">
        <v>-0.5</v>
      </c>
      <c r="AA54" s="274">
        <v>-0.5</v>
      </c>
      <c r="AB54" s="274">
        <v>1</v>
      </c>
      <c r="AC54" s="274">
        <v>34.46</v>
      </c>
      <c r="AD54" s="274">
        <v>36.28</v>
      </c>
      <c r="AE54" s="274">
        <v>32.47</v>
      </c>
      <c r="AF54" s="274">
        <v>32.520000000000003</v>
      </c>
    </row>
    <row r="55" spans="1:32">
      <c r="A55" s="272">
        <v>44265.529305555552</v>
      </c>
      <c r="B55" s="273" t="s">
        <v>38</v>
      </c>
      <c r="C55" s="273" t="s">
        <v>553</v>
      </c>
      <c r="D55" s="273" t="s">
        <v>25</v>
      </c>
      <c r="E55" s="274">
        <v>29.5</v>
      </c>
      <c r="F55" s="274">
        <v>30.4</v>
      </c>
      <c r="G55" s="274">
        <v>30.6</v>
      </c>
      <c r="H55" s="274">
        <v>-1.5</v>
      </c>
      <c r="I55" s="274">
        <v>-1</v>
      </c>
      <c r="J55" s="274">
        <v>1</v>
      </c>
      <c r="K55" s="274">
        <v>-1</v>
      </c>
      <c r="L55" s="274">
        <v>-1</v>
      </c>
      <c r="M55" s="274">
        <v>2</v>
      </c>
      <c r="N55" s="274">
        <v>2</v>
      </c>
      <c r="O55" s="274">
        <v>0.5</v>
      </c>
      <c r="P55" s="274">
        <v>2</v>
      </c>
      <c r="Q55" s="274">
        <v>0.5</v>
      </c>
      <c r="R55" s="274">
        <v>2</v>
      </c>
      <c r="S55" s="274">
        <v>2.5</v>
      </c>
      <c r="T55" s="274">
        <v>1</v>
      </c>
      <c r="U55" s="274">
        <v>1</v>
      </c>
      <c r="V55" s="274">
        <v>1</v>
      </c>
      <c r="W55" s="274">
        <v>0.5</v>
      </c>
      <c r="X55" s="274">
        <v>-2</v>
      </c>
      <c r="Y55" s="274">
        <v>-1</v>
      </c>
      <c r="Z55" s="274">
        <v>1.5</v>
      </c>
      <c r="AA55" s="274">
        <v>0.5</v>
      </c>
      <c r="AB55" s="274">
        <v>-2.5</v>
      </c>
      <c r="AC55" s="274">
        <v>32.6</v>
      </c>
      <c r="AD55" s="274">
        <v>33.42</v>
      </c>
      <c r="AE55" s="274">
        <v>31.08</v>
      </c>
      <c r="AF55" s="274">
        <v>30.31</v>
      </c>
    </row>
    <row r="56" spans="1:32">
      <c r="A56" s="272">
        <v>44265.535810185182</v>
      </c>
      <c r="B56" s="273" t="s">
        <v>37</v>
      </c>
      <c r="C56" s="273" t="s">
        <v>553</v>
      </c>
      <c r="D56" s="273" t="s">
        <v>25</v>
      </c>
      <c r="E56" s="274">
        <v>30.9</v>
      </c>
      <c r="F56" s="274">
        <v>31.6</v>
      </c>
      <c r="G56" s="274">
        <v>31.6</v>
      </c>
      <c r="H56" s="274">
        <v>1.5</v>
      </c>
      <c r="I56" s="274">
        <v>1</v>
      </c>
      <c r="J56" s="274">
        <v>-0.5</v>
      </c>
      <c r="K56" s="274">
        <v>0</v>
      </c>
      <c r="L56" s="274">
        <v>0</v>
      </c>
      <c r="M56" s="274">
        <v>0</v>
      </c>
      <c r="N56" s="274">
        <v>0</v>
      </c>
      <c r="O56" s="274">
        <v>0.5</v>
      </c>
      <c r="P56" s="274">
        <v>1</v>
      </c>
      <c r="Q56" s="274">
        <v>0</v>
      </c>
      <c r="R56" s="274">
        <v>-0.5</v>
      </c>
      <c r="S56" s="274">
        <v>1.5</v>
      </c>
      <c r="T56" s="274">
        <v>1</v>
      </c>
      <c r="U56" s="274">
        <v>-2</v>
      </c>
      <c r="V56" s="274">
        <v>0.5</v>
      </c>
      <c r="W56" s="274">
        <v>1.5</v>
      </c>
      <c r="X56" s="274">
        <v>0</v>
      </c>
      <c r="Y56" s="274">
        <v>0</v>
      </c>
      <c r="Z56" s="274">
        <v>2</v>
      </c>
      <c r="AA56" s="274">
        <v>2</v>
      </c>
      <c r="AB56" s="274">
        <v>-1</v>
      </c>
      <c r="AC56" s="274">
        <v>34.979999999999997</v>
      </c>
      <c r="AD56" s="274">
        <v>34.06</v>
      </c>
      <c r="AE56" s="274">
        <v>31.54</v>
      </c>
      <c r="AF56" s="274">
        <v>31.22</v>
      </c>
    </row>
    <row r="57" spans="1:32">
      <c r="A57" s="272">
        <v>44265.626400462963</v>
      </c>
      <c r="B57" s="273" t="s">
        <v>39</v>
      </c>
      <c r="C57" s="273" t="s">
        <v>553</v>
      </c>
      <c r="D57" s="273" t="s">
        <v>25</v>
      </c>
      <c r="E57" s="274">
        <v>26.1</v>
      </c>
      <c r="F57" s="274">
        <v>25.7</v>
      </c>
      <c r="G57" s="274">
        <v>25.6</v>
      </c>
      <c r="H57" s="274">
        <v>1</v>
      </c>
      <c r="I57" s="274">
        <v>0.5</v>
      </c>
      <c r="J57" s="274">
        <v>1.5</v>
      </c>
      <c r="K57" s="274">
        <v>1</v>
      </c>
      <c r="L57" s="274">
        <v>1</v>
      </c>
      <c r="M57" s="274">
        <v>0</v>
      </c>
      <c r="N57" s="274">
        <v>0</v>
      </c>
      <c r="O57" s="274">
        <v>2</v>
      </c>
      <c r="P57" s="274">
        <v>2</v>
      </c>
      <c r="Q57" s="274">
        <v>1</v>
      </c>
      <c r="R57" s="274">
        <v>1</v>
      </c>
      <c r="S57" s="274">
        <v>0</v>
      </c>
      <c r="T57" s="274">
        <v>0.5</v>
      </c>
      <c r="U57" s="274">
        <v>0</v>
      </c>
      <c r="V57" s="274">
        <v>2</v>
      </c>
      <c r="W57" s="274">
        <v>2</v>
      </c>
      <c r="X57" s="274">
        <v>-1</v>
      </c>
      <c r="Y57" s="274">
        <v>-1</v>
      </c>
      <c r="Z57" s="274">
        <v>0.5</v>
      </c>
      <c r="AA57" s="274">
        <v>0.5</v>
      </c>
      <c r="AB57" s="274">
        <v>-1</v>
      </c>
      <c r="AC57" s="274">
        <v>38.82</v>
      </c>
      <c r="AD57" s="274">
        <v>35.08</v>
      </c>
      <c r="AE57" s="274">
        <v>32.75</v>
      </c>
      <c r="AF57" s="274">
        <v>33.08</v>
      </c>
    </row>
    <row r="58" spans="1:32">
      <c r="A58" s="272">
        <v>44265.633553240739</v>
      </c>
      <c r="B58" s="273" t="s">
        <v>40</v>
      </c>
      <c r="C58" s="273" t="s">
        <v>553</v>
      </c>
      <c r="D58" s="273" t="s">
        <v>25</v>
      </c>
      <c r="E58" s="274">
        <v>30</v>
      </c>
      <c r="F58" s="274">
        <v>30.2</v>
      </c>
      <c r="G58" s="274">
        <v>30.6</v>
      </c>
      <c r="H58" s="274">
        <v>-0.5</v>
      </c>
      <c r="I58" s="274">
        <v>0</v>
      </c>
      <c r="J58" s="274">
        <v>0.5</v>
      </c>
      <c r="K58" s="274">
        <v>0.5</v>
      </c>
      <c r="L58" s="274">
        <v>0.5</v>
      </c>
      <c r="M58" s="274">
        <v>0</v>
      </c>
      <c r="N58" s="274">
        <v>0</v>
      </c>
      <c r="O58" s="274">
        <v>1.5</v>
      </c>
      <c r="P58" s="274">
        <v>1</v>
      </c>
      <c r="Q58" s="274">
        <v>-1</v>
      </c>
      <c r="R58" s="274">
        <v>-0.5</v>
      </c>
      <c r="S58" s="274">
        <v>-1.5</v>
      </c>
      <c r="T58" s="274">
        <v>-1</v>
      </c>
      <c r="U58" s="274">
        <v>0.5</v>
      </c>
      <c r="V58" s="274">
        <v>1</v>
      </c>
      <c r="W58" s="274">
        <v>1.5</v>
      </c>
      <c r="X58" s="274">
        <v>-0.5</v>
      </c>
      <c r="Y58" s="274">
        <v>-0.5</v>
      </c>
      <c r="Z58" s="274">
        <v>1</v>
      </c>
      <c r="AA58" s="274">
        <v>0.5</v>
      </c>
      <c r="AB58" s="274">
        <v>-0.5</v>
      </c>
      <c r="AC58" s="274">
        <v>36.520000000000003</v>
      </c>
      <c r="AD58" s="274">
        <v>33.590000000000003</v>
      </c>
      <c r="AE58" s="274">
        <v>32.380000000000003</v>
      </c>
      <c r="AF58" s="274">
        <v>32.31</v>
      </c>
    </row>
    <row r="59" spans="1:32">
      <c r="A59" s="272">
        <v>44265.668935185182</v>
      </c>
      <c r="B59" s="273" t="s">
        <v>41</v>
      </c>
      <c r="C59" s="273" t="s">
        <v>553</v>
      </c>
      <c r="D59" s="273" t="s">
        <v>25</v>
      </c>
      <c r="E59" s="274">
        <v>31.1</v>
      </c>
      <c r="F59" s="274">
        <v>31</v>
      </c>
      <c r="G59" s="274">
        <v>30.4</v>
      </c>
      <c r="H59" s="274">
        <v>1.5</v>
      </c>
      <c r="I59" s="274">
        <v>0.5</v>
      </c>
      <c r="J59" s="274">
        <v>2</v>
      </c>
      <c r="K59" s="274">
        <v>-0.5</v>
      </c>
      <c r="L59" s="274">
        <v>-0.5</v>
      </c>
      <c r="M59" s="274">
        <v>2.5</v>
      </c>
      <c r="N59" s="274">
        <v>2.5</v>
      </c>
      <c r="O59" s="274">
        <v>2.5</v>
      </c>
      <c r="P59" s="274">
        <v>1</v>
      </c>
      <c r="Q59" s="274">
        <v>1</v>
      </c>
      <c r="R59" s="274">
        <v>1.5</v>
      </c>
      <c r="S59" s="274">
        <v>-2</v>
      </c>
      <c r="T59" s="274">
        <v>-1.5</v>
      </c>
      <c r="U59" s="274">
        <v>2</v>
      </c>
      <c r="V59" s="274">
        <v>2</v>
      </c>
      <c r="W59" s="274">
        <v>2</v>
      </c>
      <c r="X59" s="274">
        <v>1.5</v>
      </c>
      <c r="Y59" s="274">
        <v>2</v>
      </c>
      <c r="Z59" s="274">
        <v>-2.5</v>
      </c>
      <c r="AA59" s="274">
        <v>-2</v>
      </c>
      <c r="AB59" s="274">
        <v>2</v>
      </c>
      <c r="AC59" s="274">
        <v>31.95</v>
      </c>
      <c r="AD59" s="274">
        <v>32.869999999999997</v>
      </c>
      <c r="AE59" s="274">
        <v>30.1</v>
      </c>
      <c r="AF59" s="274">
        <v>30.09</v>
      </c>
    </row>
    <row r="60" spans="1:32">
      <c r="A60" s="272">
        <v>44265.676539351851</v>
      </c>
      <c r="B60" s="273" t="s">
        <v>42</v>
      </c>
      <c r="C60" s="273" t="s">
        <v>553</v>
      </c>
      <c r="D60" s="273" t="s">
        <v>25</v>
      </c>
      <c r="E60" s="274">
        <v>26.8</v>
      </c>
      <c r="F60" s="274">
        <v>27.8</v>
      </c>
      <c r="G60" s="274">
        <v>26</v>
      </c>
      <c r="H60" s="274">
        <v>2</v>
      </c>
      <c r="I60" s="274">
        <v>1.5</v>
      </c>
      <c r="J60" s="274">
        <v>-1</v>
      </c>
      <c r="K60" s="274">
        <v>1.5</v>
      </c>
      <c r="L60" s="274">
        <v>0</v>
      </c>
      <c r="M60" s="274">
        <v>-0.5</v>
      </c>
      <c r="N60" s="274">
        <v>0</v>
      </c>
      <c r="O60" s="274">
        <v>2.5</v>
      </c>
      <c r="P60" s="274">
        <v>1</v>
      </c>
      <c r="Q60" s="274">
        <v>0.5</v>
      </c>
      <c r="R60" s="274">
        <v>-0.5</v>
      </c>
      <c r="S60" s="274">
        <v>-3</v>
      </c>
      <c r="T60" s="274">
        <v>-2</v>
      </c>
      <c r="U60" s="274">
        <v>-1</v>
      </c>
      <c r="V60" s="274">
        <v>2</v>
      </c>
      <c r="W60" s="274">
        <v>0.5</v>
      </c>
      <c r="X60" s="274">
        <v>0.5</v>
      </c>
      <c r="Y60" s="274">
        <v>-0.5</v>
      </c>
      <c r="Z60" s="274">
        <v>-2.5</v>
      </c>
      <c r="AA60" s="274">
        <v>-2</v>
      </c>
      <c r="AB60" s="274">
        <v>-0.5</v>
      </c>
      <c r="AC60" s="274">
        <v>34.36</v>
      </c>
      <c r="AD60" s="274">
        <v>32.28</v>
      </c>
      <c r="AE60" s="274">
        <v>31.63</v>
      </c>
      <c r="AF60" s="274">
        <v>31.07</v>
      </c>
    </row>
    <row r="61" spans="1:32">
      <c r="A61" s="272">
        <v>44265.758576388886</v>
      </c>
      <c r="B61" s="273" t="s">
        <v>43</v>
      </c>
      <c r="C61" s="273" t="s">
        <v>553</v>
      </c>
      <c r="D61" s="273" t="s">
        <v>25</v>
      </c>
      <c r="E61" s="274">
        <v>33.1</v>
      </c>
      <c r="F61" s="274">
        <v>34</v>
      </c>
      <c r="G61" s="274">
        <v>32</v>
      </c>
      <c r="H61" s="274">
        <v>0</v>
      </c>
      <c r="I61" s="274">
        <v>0</v>
      </c>
      <c r="J61" s="274">
        <v>0</v>
      </c>
      <c r="K61" s="274">
        <v>0</v>
      </c>
      <c r="L61" s="274">
        <v>0</v>
      </c>
      <c r="M61" s="274">
        <v>0</v>
      </c>
      <c r="N61" s="274">
        <v>0</v>
      </c>
      <c r="O61" s="274">
        <v>0</v>
      </c>
      <c r="P61" s="274">
        <v>2</v>
      </c>
      <c r="Q61" s="274">
        <v>0</v>
      </c>
      <c r="R61" s="274">
        <v>-1.5</v>
      </c>
      <c r="S61" s="274">
        <v>2.5</v>
      </c>
      <c r="T61" s="274">
        <v>2</v>
      </c>
      <c r="U61" s="274">
        <v>-1.5</v>
      </c>
      <c r="V61" s="274">
        <v>1</v>
      </c>
      <c r="W61" s="274">
        <v>2</v>
      </c>
      <c r="X61" s="274">
        <v>-0.5</v>
      </c>
      <c r="Y61" s="274">
        <v>-1.5</v>
      </c>
      <c r="Z61" s="274">
        <v>2</v>
      </c>
      <c r="AA61" s="274">
        <v>2</v>
      </c>
      <c r="AB61" s="274">
        <v>-1</v>
      </c>
      <c r="AC61" s="274">
        <v>34.46</v>
      </c>
      <c r="AD61" s="274">
        <v>36.9</v>
      </c>
      <c r="AE61" s="274">
        <v>32.96</v>
      </c>
      <c r="AF61" s="274">
        <v>32.47</v>
      </c>
    </row>
    <row r="62" spans="1:32">
      <c r="A62" s="272">
        <v>44265.764837962961</v>
      </c>
      <c r="B62" s="273" t="s">
        <v>44</v>
      </c>
      <c r="C62" s="273" t="s">
        <v>553</v>
      </c>
      <c r="D62" s="273" t="s">
        <v>25</v>
      </c>
      <c r="E62" s="274">
        <v>31.9</v>
      </c>
      <c r="F62" s="274">
        <v>32.4</v>
      </c>
      <c r="G62" s="274">
        <v>32.299999999999997</v>
      </c>
      <c r="H62" s="274">
        <v>0</v>
      </c>
      <c r="I62" s="274">
        <v>0</v>
      </c>
      <c r="J62" s="274">
        <v>2</v>
      </c>
      <c r="K62" s="274">
        <v>0.5</v>
      </c>
      <c r="L62" s="274">
        <v>1</v>
      </c>
      <c r="M62" s="274">
        <v>0</v>
      </c>
      <c r="N62" s="274">
        <v>0</v>
      </c>
      <c r="O62" s="274">
        <v>2.5</v>
      </c>
      <c r="P62" s="274">
        <v>2</v>
      </c>
      <c r="Q62" s="274">
        <v>0</v>
      </c>
      <c r="R62" s="274">
        <v>0</v>
      </c>
      <c r="S62" s="274">
        <v>0</v>
      </c>
      <c r="T62" s="274">
        <v>0</v>
      </c>
      <c r="U62" s="274">
        <v>0</v>
      </c>
      <c r="V62" s="274">
        <v>0</v>
      </c>
      <c r="W62" s="274">
        <v>0.5</v>
      </c>
      <c r="X62" s="274">
        <v>0</v>
      </c>
      <c r="Y62" s="274">
        <v>0</v>
      </c>
      <c r="Z62" s="274">
        <v>1</v>
      </c>
      <c r="AA62" s="274">
        <v>0.5</v>
      </c>
      <c r="AB62" s="274">
        <v>0</v>
      </c>
      <c r="AC62" s="274">
        <v>33.65</v>
      </c>
      <c r="AD62" s="274">
        <v>33.770000000000003</v>
      </c>
      <c r="AE62" s="274">
        <v>32.49</v>
      </c>
      <c r="AF62" s="274">
        <v>32.78</v>
      </c>
    </row>
    <row r="63" spans="1:32">
      <c r="S63">
        <f>AVERAGE(S35:S43)</f>
        <v>0.3888888888888889</v>
      </c>
      <c r="T63">
        <f>AVERAGE(T44:T62)</f>
        <v>0.57894736842105265</v>
      </c>
    </row>
    <row r="66" spans="1:32">
      <c r="A66" s="311" t="s">
        <v>565</v>
      </c>
      <c r="B66" s="312"/>
      <c r="C66" s="312"/>
      <c r="D66" s="312"/>
      <c r="E66" s="312"/>
    </row>
    <row r="68" spans="1:32">
      <c r="A68" s="275">
        <v>44264.492708333331</v>
      </c>
      <c r="B68" s="276" t="s">
        <v>26</v>
      </c>
      <c r="C68" s="276" t="s">
        <v>553</v>
      </c>
      <c r="D68" s="276" t="s">
        <v>23</v>
      </c>
      <c r="E68" s="277">
        <v>30.2</v>
      </c>
      <c r="F68" s="277">
        <v>29.3</v>
      </c>
      <c r="G68" s="277">
        <v>28.6</v>
      </c>
      <c r="H68" s="277">
        <v>1</v>
      </c>
      <c r="I68" s="277">
        <v>0.5</v>
      </c>
      <c r="J68" s="277">
        <v>-0.5</v>
      </c>
      <c r="K68" s="277">
        <v>0</v>
      </c>
      <c r="L68" s="277">
        <v>0</v>
      </c>
      <c r="M68" s="277">
        <v>0.5</v>
      </c>
      <c r="N68" s="277">
        <v>0.5</v>
      </c>
      <c r="O68" s="277">
        <v>2</v>
      </c>
      <c r="P68" s="277">
        <v>-0.5</v>
      </c>
      <c r="Q68" s="277">
        <v>-2</v>
      </c>
      <c r="R68" s="277">
        <v>0</v>
      </c>
      <c r="S68" s="277">
        <v>-2.5</v>
      </c>
      <c r="T68" s="277">
        <v>-2</v>
      </c>
      <c r="U68" s="277">
        <v>2</v>
      </c>
      <c r="V68" s="277">
        <v>1</v>
      </c>
      <c r="W68" s="277">
        <v>-0.5</v>
      </c>
      <c r="X68" s="277">
        <v>-0.5</v>
      </c>
      <c r="Y68" s="277">
        <v>1</v>
      </c>
      <c r="Z68" s="277">
        <v>-1</v>
      </c>
      <c r="AA68" s="277">
        <v>-1</v>
      </c>
      <c r="AB68" s="277">
        <v>1</v>
      </c>
      <c r="AC68" s="277">
        <v>33.5</v>
      </c>
      <c r="AD68" s="277">
        <v>33</v>
      </c>
      <c r="AE68" s="277">
        <v>33</v>
      </c>
      <c r="AF68" s="277">
        <v>32.700000000000003</v>
      </c>
    </row>
    <row r="69" spans="1:32">
      <c r="A69" s="275">
        <v>44264.498773148145</v>
      </c>
      <c r="B69" s="276" t="s">
        <v>27</v>
      </c>
      <c r="C69" s="276" t="s">
        <v>553</v>
      </c>
      <c r="D69" s="276" t="s">
        <v>23</v>
      </c>
      <c r="E69" s="277">
        <v>28.7</v>
      </c>
      <c r="F69" s="277">
        <v>29.5</v>
      </c>
      <c r="G69" s="277">
        <v>29.2</v>
      </c>
      <c r="H69" s="277">
        <v>3</v>
      </c>
      <c r="I69" s="277">
        <v>2</v>
      </c>
      <c r="J69" s="277">
        <v>-1.5</v>
      </c>
      <c r="K69" s="277">
        <v>1</v>
      </c>
      <c r="L69" s="277">
        <v>1</v>
      </c>
      <c r="M69" s="277">
        <v>-0.5</v>
      </c>
      <c r="N69" s="277">
        <v>-0.5</v>
      </c>
      <c r="O69" s="277">
        <v>2.5</v>
      </c>
      <c r="P69" s="277">
        <v>2.5</v>
      </c>
      <c r="Q69" s="277">
        <v>-1</v>
      </c>
      <c r="R69" s="277">
        <v>-1</v>
      </c>
      <c r="S69" s="277">
        <v>-0.5</v>
      </c>
      <c r="T69" s="277">
        <v>-0.5</v>
      </c>
      <c r="U69" s="277">
        <v>0.5</v>
      </c>
      <c r="V69" s="277">
        <v>2.5</v>
      </c>
      <c r="W69" s="277">
        <v>2.5</v>
      </c>
      <c r="X69" s="277">
        <v>-1.5</v>
      </c>
      <c r="Y69" s="277">
        <v>-1.5</v>
      </c>
      <c r="Z69" s="277">
        <v>-0.5</v>
      </c>
      <c r="AA69" s="277">
        <v>-0.5</v>
      </c>
      <c r="AB69" s="277">
        <v>0.5</v>
      </c>
      <c r="AC69" s="277">
        <v>36.83</v>
      </c>
      <c r="AD69" s="277">
        <v>34.61</v>
      </c>
      <c r="AE69" s="277">
        <v>33.54</v>
      </c>
      <c r="AF69" s="277">
        <v>34.130000000000003</v>
      </c>
    </row>
    <row r="70" spans="1:32">
      <c r="A70" s="275">
        <v>44264.526886574073</v>
      </c>
      <c r="B70" s="276" t="s">
        <v>28</v>
      </c>
      <c r="C70" s="276" t="s">
        <v>553</v>
      </c>
      <c r="D70" s="276" t="s">
        <v>23</v>
      </c>
      <c r="E70" s="277">
        <v>37.799999999999997</v>
      </c>
      <c r="F70" s="277">
        <v>36.1</v>
      </c>
      <c r="G70" s="277">
        <v>36.299999999999997</v>
      </c>
      <c r="H70" s="277">
        <v>0.5</v>
      </c>
      <c r="I70" s="277">
        <v>0</v>
      </c>
      <c r="J70" s="277">
        <v>0.5</v>
      </c>
      <c r="K70" s="277">
        <v>0</v>
      </c>
      <c r="L70" s="277">
        <v>0</v>
      </c>
      <c r="M70" s="277">
        <v>0</v>
      </c>
      <c r="N70" s="277">
        <v>0</v>
      </c>
      <c r="O70" s="277">
        <v>0</v>
      </c>
      <c r="P70" s="277">
        <v>0</v>
      </c>
      <c r="Q70" s="277">
        <v>-0.5</v>
      </c>
      <c r="R70" s="277">
        <v>0</v>
      </c>
      <c r="S70" s="277">
        <v>0.5</v>
      </c>
      <c r="T70" s="277">
        <v>0</v>
      </c>
      <c r="U70" s="277">
        <v>0</v>
      </c>
      <c r="V70" s="277">
        <v>0</v>
      </c>
      <c r="W70" s="277">
        <v>0.5</v>
      </c>
      <c r="X70" s="277">
        <v>0</v>
      </c>
      <c r="Y70" s="277">
        <v>0</v>
      </c>
      <c r="Z70" s="277">
        <v>0.5</v>
      </c>
      <c r="AA70" s="277">
        <v>0</v>
      </c>
      <c r="AB70" s="277">
        <v>0</v>
      </c>
      <c r="AC70" s="277">
        <v>33.56</v>
      </c>
      <c r="AD70" s="277">
        <v>33.770000000000003</v>
      </c>
      <c r="AE70" s="277">
        <v>32.409999999999997</v>
      </c>
      <c r="AF70" s="277">
        <v>32.450000000000003</v>
      </c>
    </row>
    <row r="71" spans="1:32">
      <c r="A71" s="275">
        <v>44264.53365740741</v>
      </c>
      <c r="B71" s="276" t="s">
        <v>29</v>
      </c>
      <c r="C71" s="276" t="s">
        <v>553</v>
      </c>
      <c r="D71" s="276" t="s">
        <v>23</v>
      </c>
      <c r="E71" s="277">
        <v>31.6</v>
      </c>
      <c r="F71" s="277">
        <v>31.4</v>
      </c>
      <c r="G71" s="277">
        <v>31.4</v>
      </c>
      <c r="H71" s="277">
        <v>2</v>
      </c>
      <c r="I71" s="277">
        <v>2</v>
      </c>
      <c r="J71" s="277">
        <v>1</v>
      </c>
      <c r="K71" s="277">
        <v>0</v>
      </c>
      <c r="L71" s="277">
        <v>0</v>
      </c>
      <c r="M71" s="277">
        <v>0</v>
      </c>
      <c r="N71" s="277">
        <v>0</v>
      </c>
      <c r="O71" s="277">
        <v>1.5</v>
      </c>
      <c r="P71" s="277">
        <v>0.5</v>
      </c>
      <c r="Q71" s="277">
        <v>0</v>
      </c>
      <c r="R71" s="277">
        <v>1</v>
      </c>
      <c r="S71" s="277">
        <v>-2</v>
      </c>
      <c r="T71" s="277">
        <v>-1</v>
      </c>
      <c r="U71" s="277">
        <v>1</v>
      </c>
      <c r="V71" s="277">
        <v>1</v>
      </c>
      <c r="W71" s="277">
        <v>0</v>
      </c>
      <c r="X71" s="277">
        <v>-1</v>
      </c>
      <c r="Y71" s="277">
        <v>-1</v>
      </c>
      <c r="Z71" s="277">
        <v>-1</v>
      </c>
      <c r="AA71" s="277">
        <v>-1</v>
      </c>
      <c r="AB71" s="277">
        <v>1</v>
      </c>
      <c r="AC71" s="277">
        <v>34.159999999999997</v>
      </c>
      <c r="AD71" s="277">
        <v>33.08</v>
      </c>
      <c r="AE71" s="277">
        <v>33.270000000000003</v>
      </c>
      <c r="AF71" s="277">
        <v>32.47</v>
      </c>
    </row>
    <row r="72" spans="1:32">
      <c r="A72" s="275">
        <v>44264.609826388885</v>
      </c>
      <c r="B72" s="276" t="s">
        <v>30</v>
      </c>
      <c r="C72" s="276" t="s">
        <v>553</v>
      </c>
      <c r="D72" s="276" t="s">
        <v>23</v>
      </c>
      <c r="E72" s="277">
        <v>32.5</v>
      </c>
      <c r="F72" s="277">
        <v>32.1</v>
      </c>
      <c r="G72" s="277">
        <v>32</v>
      </c>
      <c r="H72" s="277">
        <v>1</v>
      </c>
      <c r="I72" s="277">
        <v>2</v>
      </c>
      <c r="J72" s="277">
        <v>-1</v>
      </c>
      <c r="K72" s="277">
        <v>0</v>
      </c>
      <c r="L72" s="277">
        <v>0</v>
      </c>
      <c r="M72" s="277">
        <v>0</v>
      </c>
      <c r="N72" s="277">
        <v>0.5</v>
      </c>
      <c r="O72" s="277">
        <v>1.5</v>
      </c>
      <c r="P72" s="277">
        <v>1</v>
      </c>
      <c r="Q72" s="277">
        <v>1.5</v>
      </c>
      <c r="R72" s="277">
        <v>1</v>
      </c>
      <c r="S72" s="277">
        <v>-0.5</v>
      </c>
      <c r="T72" s="277">
        <v>-0.5</v>
      </c>
      <c r="U72" s="277">
        <v>-0.5</v>
      </c>
      <c r="V72" s="277">
        <v>1.5</v>
      </c>
      <c r="W72" s="277">
        <v>1</v>
      </c>
      <c r="X72" s="277">
        <v>1.5</v>
      </c>
      <c r="Y72" s="277">
        <v>1</v>
      </c>
      <c r="Z72" s="277">
        <v>0.5</v>
      </c>
      <c r="AA72" s="277">
        <v>0.5</v>
      </c>
      <c r="AB72" s="277">
        <v>0.5</v>
      </c>
      <c r="AC72" s="277">
        <v>37.17</v>
      </c>
      <c r="AD72" s="277">
        <v>36.4</v>
      </c>
      <c r="AE72" s="277">
        <v>33.61</v>
      </c>
      <c r="AF72" s="277">
        <v>33.99</v>
      </c>
    </row>
    <row r="73" spans="1:32">
      <c r="A73" s="275">
        <v>44264.615624999999</v>
      </c>
      <c r="B73" s="276" t="s">
        <v>31</v>
      </c>
      <c r="C73" s="276" t="s">
        <v>553</v>
      </c>
      <c r="D73" s="276" t="s">
        <v>23</v>
      </c>
      <c r="E73" s="277">
        <v>30.8</v>
      </c>
      <c r="F73" s="277">
        <v>31.4</v>
      </c>
      <c r="G73" s="277">
        <v>32.700000000000003</v>
      </c>
      <c r="H73" s="277">
        <v>0.5</v>
      </c>
      <c r="I73" s="277">
        <v>1</v>
      </c>
      <c r="J73" s="277">
        <v>-0.5</v>
      </c>
      <c r="K73" s="277">
        <v>0</v>
      </c>
      <c r="L73" s="277">
        <v>1</v>
      </c>
      <c r="M73" s="277">
        <v>0</v>
      </c>
      <c r="N73" s="277">
        <v>0.5</v>
      </c>
      <c r="O73" s="277">
        <v>1</v>
      </c>
      <c r="P73" s="277">
        <v>2</v>
      </c>
      <c r="Q73" s="277">
        <v>0.5</v>
      </c>
      <c r="R73" s="277">
        <v>1</v>
      </c>
      <c r="S73" s="277">
        <v>-0.5</v>
      </c>
      <c r="T73" s="277">
        <v>-1</v>
      </c>
      <c r="U73" s="277">
        <v>0.5</v>
      </c>
      <c r="V73" s="277">
        <v>1</v>
      </c>
      <c r="W73" s="277">
        <v>1.5</v>
      </c>
      <c r="X73" s="277">
        <v>-0.5</v>
      </c>
      <c r="Y73" s="277">
        <v>-1</v>
      </c>
      <c r="Z73" s="277">
        <v>0.5</v>
      </c>
      <c r="AA73" s="277">
        <v>1</v>
      </c>
      <c r="AB73" s="277">
        <v>0</v>
      </c>
      <c r="AC73" s="277">
        <v>38.299999999999997</v>
      </c>
      <c r="AD73" s="277">
        <v>37.200000000000003</v>
      </c>
      <c r="AE73" s="277">
        <v>34.1</v>
      </c>
      <c r="AF73" s="277">
        <v>34.6</v>
      </c>
    </row>
    <row r="74" spans="1:32">
      <c r="A74" s="275">
        <v>44264.642638888887</v>
      </c>
      <c r="B74" s="276" t="s">
        <v>32</v>
      </c>
      <c r="C74" s="276" t="s">
        <v>553</v>
      </c>
      <c r="D74" s="276" t="s">
        <v>23</v>
      </c>
      <c r="E74" s="277">
        <v>32.799999999999997</v>
      </c>
      <c r="F74" s="277">
        <v>31.7</v>
      </c>
      <c r="G74" s="277">
        <v>33.700000000000003</v>
      </c>
      <c r="H74" s="277">
        <v>2.5</v>
      </c>
      <c r="I74" s="277">
        <v>2</v>
      </c>
      <c r="J74" s="277">
        <v>-1</v>
      </c>
      <c r="K74" s="277">
        <v>-0.5</v>
      </c>
      <c r="L74" s="277">
        <v>-0.5</v>
      </c>
      <c r="M74" s="277">
        <v>-0.5</v>
      </c>
      <c r="N74" s="277">
        <v>-0.5</v>
      </c>
      <c r="O74" s="277">
        <v>0</v>
      </c>
      <c r="P74" s="277">
        <v>0.5</v>
      </c>
      <c r="Q74" s="277">
        <v>0</v>
      </c>
      <c r="R74" s="277">
        <v>-0.5</v>
      </c>
      <c r="S74" s="277">
        <v>0.5</v>
      </c>
      <c r="T74" s="277">
        <v>1</v>
      </c>
      <c r="U74" s="277">
        <v>-0.5</v>
      </c>
      <c r="V74" s="277">
        <v>0</v>
      </c>
      <c r="W74" s="277">
        <v>1</v>
      </c>
      <c r="X74" s="277">
        <v>0</v>
      </c>
      <c r="Y74" s="277">
        <v>-0.5</v>
      </c>
      <c r="Z74" s="277">
        <v>0.5</v>
      </c>
      <c r="AA74" s="277">
        <v>0.5</v>
      </c>
      <c r="AB74" s="277">
        <v>-0.5</v>
      </c>
      <c r="AC74" s="277">
        <v>35.369999999999997</v>
      </c>
      <c r="AD74" s="277">
        <v>36.01</v>
      </c>
      <c r="AE74" s="277">
        <v>33.369999999999997</v>
      </c>
      <c r="AF74" s="277">
        <v>33.409999999999997</v>
      </c>
    </row>
    <row r="75" spans="1:32">
      <c r="A75" s="275">
        <v>44264.649907407409</v>
      </c>
      <c r="B75" s="276" t="s">
        <v>33</v>
      </c>
      <c r="C75" s="276" t="s">
        <v>553</v>
      </c>
      <c r="D75" s="276" t="s">
        <v>23</v>
      </c>
      <c r="E75" s="277">
        <v>31.9</v>
      </c>
      <c r="F75" s="277">
        <v>30.3</v>
      </c>
      <c r="G75" s="277">
        <v>29</v>
      </c>
      <c r="H75" s="277">
        <v>2.5</v>
      </c>
      <c r="I75" s="277">
        <v>1.5</v>
      </c>
      <c r="J75" s="277">
        <v>-0.5</v>
      </c>
      <c r="K75" s="277">
        <v>0.5</v>
      </c>
      <c r="L75" s="277">
        <v>0.5</v>
      </c>
      <c r="M75" s="277">
        <v>-0.5</v>
      </c>
      <c r="N75" s="277">
        <v>-0.5</v>
      </c>
      <c r="O75" s="277">
        <v>0.5</v>
      </c>
      <c r="P75" s="277">
        <v>0.5</v>
      </c>
      <c r="Q75" s="277">
        <v>-1</v>
      </c>
      <c r="R75" s="277">
        <v>-0.5</v>
      </c>
      <c r="S75" s="277">
        <v>0</v>
      </c>
      <c r="T75" s="277">
        <v>-1</v>
      </c>
      <c r="U75" s="277">
        <v>-0.5</v>
      </c>
      <c r="V75" s="277">
        <v>1</v>
      </c>
      <c r="W75" s="277">
        <v>1</v>
      </c>
      <c r="X75" s="277">
        <v>-0.5</v>
      </c>
      <c r="Y75" s="277">
        <v>-0.5</v>
      </c>
      <c r="Z75" s="277">
        <v>-1</v>
      </c>
      <c r="AA75" s="277">
        <v>-0.5</v>
      </c>
      <c r="AB75" s="277">
        <v>0.5</v>
      </c>
      <c r="AC75" s="277">
        <v>34.01</v>
      </c>
      <c r="AD75" s="277">
        <v>33.32</v>
      </c>
      <c r="AE75" s="277">
        <v>32.97</v>
      </c>
      <c r="AF75" s="277">
        <v>32.89</v>
      </c>
    </row>
    <row r="76" spans="1:32">
      <c r="A76" s="275">
        <v>44264.67523148148</v>
      </c>
      <c r="B76" s="276" t="s">
        <v>557</v>
      </c>
      <c r="C76" s="276" t="s">
        <v>553</v>
      </c>
      <c r="D76" s="276" t="s">
        <v>23</v>
      </c>
      <c r="E76" s="276" t="s">
        <v>557</v>
      </c>
      <c r="F76" s="276" t="s">
        <v>557</v>
      </c>
      <c r="G76" s="276" t="s">
        <v>557</v>
      </c>
      <c r="H76" s="277">
        <v>-0.5</v>
      </c>
      <c r="I76" s="277">
        <v>-0.5</v>
      </c>
      <c r="J76" s="277">
        <v>-0.5</v>
      </c>
      <c r="K76" s="277">
        <v>-0.5</v>
      </c>
      <c r="L76" s="277">
        <v>-0.5</v>
      </c>
      <c r="M76" s="277">
        <v>-0.5</v>
      </c>
      <c r="N76" s="277">
        <v>-0.5</v>
      </c>
      <c r="O76" s="277">
        <v>-1</v>
      </c>
      <c r="P76" s="277">
        <v>-1</v>
      </c>
      <c r="Q76" s="277">
        <v>-1</v>
      </c>
      <c r="R76" s="277">
        <v>-1</v>
      </c>
      <c r="S76" s="277">
        <v>-1</v>
      </c>
      <c r="T76" s="277">
        <v>-1</v>
      </c>
      <c r="U76" s="277">
        <v>-1</v>
      </c>
      <c r="V76" s="277">
        <v>2.5</v>
      </c>
      <c r="W76" s="277">
        <v>2</v>
      </c>
      <c r="X76" s="277">
        <v>-1.5</v>
      </c>
      <c r="Y76" s="277">
        <v>-1</v>
      </c>
      <c r="Z76" s="277">
        <v>-1.5</v>
      </c>
      <c r="AA76" s="277">
        <v>-2</v>
      </c>
      <c r="AB76" s="277">
        <v>-0.5</v>
      </c>
      <c r="AC76" s="277">
        <v>39.549999999999997</v>
      </c>
      <c r="AD76" s="277">
        <v>36.1</v>
      </c>
      <c r="AE76" s="276" t="s">
        <v>557</v>
      </c>
      <c r="AF76" s="276" t="s">
        <v>557</v>
      </c>
    </row>
    <row r="77" spans="1:32">
      <c r="A77" s="275">
        <v>44264.731481481482</v>
      </c>
      <c r="B77" s="276" t="s">
        <v>34</v>
      </c>
      <c r="C77" s="276" t="s">
        <v>553</v>
      </c>
      <c r="D77" s="276" t="s">
        <v>23</v>
      </c>
      <c r="E77" s="277">
        <v>32.200000000000003</v>
      </c>
      <c r="F77" s="277">
        <v>33.299999999999997</v>
      </c>
      <c r="G77" s="277">
        <v>33</v>
      </c>
      <c r="H77" s="277">
        <v>2.5</v>
      </c>
      <c r="I77" s="277">
        <v>2</v>
      </c>
      <c r="J77" s="277">
        <v>-2</v>
      </c>
      <c r="K77" s="277">
        <v>0.5</v>
      </c>
      <c r="L77" s="277">
        <v>0</v>
      </c>
      <c r="M77" s="277">
        <v>0</v>
      </c>
      <c r="N77" s="277">
        <v>0</v>
      </c>
      <c r="O77" s="277">
        <v>1</v>
      </c>
      <c r="P77" s="277">
        <v>1</v>
      </c>
      <c r="Q77" s="277">
        <v>-0.5</v>
      </c>
      <c r="R77" s="277">
        <v>-0.5</v>
      </c>
      <c r="S77" s="277">
        <v>-1</v>
      </c>
      <c r="T77" s="277">
        <v>-1</v>
      </c>
      <c r="U77" s="277">
        <v>0.5</v>
      </c>
      <c r="V77" s="277">
        <v>2</v>
      </c>
      <c r="W77" s="277">
        <v>2</v>
      </c>
      <c r="X77" s="277">
        <v>-1.5</v>
      </c>
      <c r="Y77" s="277">
        <v>-1.5</v>
      </c>
      <c r="Z77" s="277">
        <v>-1</v>
      </c>
      <c r="AA77" s="277">
        <v>-1</v>
      </c>
      <c r="AB77" s="277">
        <v>0</v>
      </c>
      <c r="AC77" s="277">
        <v>38.03</v>
      </c>
      <c r="AD77" s="277">
        <v>37.270000000000003</v>
      </c>
      <c r="AE77" s="277">
        <v>35.31</v>
      </c>
      <c r="AF77" s="277">
        <v>34.67</v>
      </c>
    </row>
    <row r="78" spans="1:32">
      <c r="A78" s="275">
        <v>44264.737893518519</v>
      </c>
      <c r="B78" s="276" t="s">
        <v>22</v>
      </c>
      <c r="C78" s="276" t="s">
        <v>553</v>
      </c>
      <c r="D78" s="276" t="s">
        <v>23</v>
      </c>
      <c r="E78" s="277">
        <v>26</v>
      </c>
      <c r="F78" s="277">
        <v>27.2</v>
      </c>
      <c r="G78" s="277">
        <v>30.7</v>
      </c>
      <c r="H78" s="277">
        <v>1.5</v>
      </c>
      <c r="I78" s="277">
        <v>1</v>
      </c>
      <c r="J78" s="277">
        <v>-1</v>
      </c>
      <c r="K78" s="277">
        <v>1.5</v>
      </c>
      <c r="L78" s="277">
        <v>1</v>
      </c>
      <c r="M78" s="277">
        <v>-1</v>
      </c>
      <c r="N78" s="277">
        <v>-1</v>
      </c>
      <c r="O78" s="277">
        <v>1</v>
      </c>
      <c r="P78" s="277">
        <v>0.5</v>
      </c>
      <c r="Q78" s="277">
        <v>-1</v>
      </c>
      <c r="R78" s="277">
        <v>0</v>
      </c>
      <c r="S78" s="277">
        <v>-1</v>
      </c>
      <c r="T78" s="277">
        <v>-1</v>
      </c>
      <c r="U78" s="277">
        <v>1</v>
      </c>
      <c r="V78" s="277">
        <v>2</v>
      </c>
      <c r="W78" s="277">
        <v>1</v>
      </c>
      <c r="X78" s="277">
        <v>-2</v>
      </c>
      <c r="Y78" s="277">
        <v>-1.5</v>
      </c>
      <c r="Z78" s="277">
        <v>-1.5</v>
      </c>
      <c r="AA78" s="277">
        <v>-1</v>
      </c>
      <c r="AB78" s="277">
        <v>1.5</v>
      </c>
      <c r="AC78" s="277">
        <v>38.020000000000003</v>
      </c>
      <c r="AD78" s="277">
        <v>36.81</v>
      </c>
      <c r="AE78" s="277">
        <v>34.51</v>
      </c>
      <c r="AF78" s="277">
        <v>34.31</v>
      </c>
    </row>
    <row r="79" spans="1:32">
      <c r="A79" s="279"/>
      <c r="B79" s="280"/>
      <c r="C79" s="280"/>
      <c r="D79" s="280"/>
      <c r="E79" s="278">
        <f>AVERAGE(E68:E78)</f>
        <v>31.449999999999996</v>
      </c>
      <c r="F79" s="278">
        <f t="shared" ref="F79:AF79" si="0">AVERAGE(F68:F78)</f>
        <v>31.23</v>
      </c>
      <c r="G79" s="278">
        <f t="shared" si="0"/>
        <v>31.659999999999997</v>
      </c>
      <c r="H79" s="278">
        <f t="shared" si="0"/>
        <v>1.5</v>
      </c>
      <c r="I79" s="278">
        <f t="shared" si="0"/>
        <v>1.2272727272727273</v>
      </c>
      <c r="J79" s="278">
        <f t="shared" si="0"/>
        <v>-0.63636363636363635</v>
      </c>
      <c r="K79" s="278">
        <f t="shared" si="0"/>
        <v>0.22727272727272727</v>
      </c>
      <c r="L79" s="278">
        <f t="shared" si="0"/>
        <v>0.22727272727272727</v>
      </c>
      <c r="M79" s="278">
        <f t="shared" si="0"/>
        <v>-0.22727272727272727</v>
      </c>
      <c r="N79" s="278">
        <f t="shared" si="0"/>
        <v>-0.13636363636363635</v>
      </c>
      <c r="O79" s="278">
        <f t="shared" si="0"/>
        <v>0.90909090909090906</v>
      </c>
      <c r="P79" s="278">
        <f t="shared" si="0"/>
        <v>0.63636363636363635</v>
      </c>
      <c r="Q79" s="278">
        <f t="shared" si="0"/>
        <v>-0.45454545454545453</v>
      </c>
      <c r="R79" s="278">
        <f t="shared" si="0"/>
        <v>-4.5454545454545456E-2</v>
      </c>
      <c r="S79" s="278">
        <f t="shared" si="0"/>
        <v>-0.72727272727272729</v>
      </c>
      <c r="T79" s="278">
        <f t="shared" si="0"/>
        <v>-0.72727272727272729</v>
      </c>
      <c r="U79" s="278">
        <f t="shared" si="0"/>
        <v>0.27272727272727271</v>
      </c>
      <c r="V79" s="278">
        <f t="shared" si="0"/>
        <v>1.3181818181818181</v>
      </c>
      <c r="W79" s="278">
        <f t="shared" si="0"/>
        <v>1.0909090909090908</v>
      </c>
      <c r="X79" s="278">
        <f t="shared" si="0"/>
        <v>-0.68181818181818177</v>
      </c>
      <c r="Y79" s="278">
        <f t="shared" si="0"/>
        <v>-0.59090909090909094</v>
      </c>
      <c r="Z79" s="278">
        <f t="shared" si="0"/>
        <v>-0.5</v>
      </c>
      <c r="AA79" s="278">
        <f t="shared" si="0"/>
        <v>-0.45454545454545453</v>
      </c>
      <c r="AB79" s="278">
        <f t="shared" si="0"/>
        <v>0.36363636363636365</v>
      </c>
      <c r="AC79" s="278">
        <f t="shared" si="0"/>
        <v>36.227272727272727</v>
      </c>
      <c r="AD79" s="278">
        <f t="shared" si="0"/>
        <v>35.233636363636364</v>
      </c>
      <c r="AE79" s="278">
        <f t="shared" si="0"/>
        <v>33.608999999999995</v>
      </c>
      <c r="AF79" s="278">
        <f t="shared" si="0"/>
        <v>33.561999999999998</v>
      </c>
    </row>
    <row r="80" spans="1:32">
      <c r="A80" s="279"/>
      <c r="B80" s="280"/>
      <c r="C80" s="280"/>
      <c r="D80" s="280"/>
      <c r="E80" s="278">
        <f>_xlfn.STDEV.P(E68:E78)</f>
        <v>2.8859140666346939</v>
      </c>
      <c r="F80" s="278">
        <f t="shared" ref="F80:AF80" si="1">_xlfn.STDEV.P(F68:F78)</f>
        <v>2.2991520175925735</v>
      </c>
      <c r="G80" s="278">
        <f t="shared" si="1"/>
        <v>2.2839439572809135</v>
      </c>
      <c r="H80" s="278">
        <f t="shared" si="1"/>
        <v>1.044465935734187</v>
      </c>
      <c r="I80" s="278">
        <f t="shared" si="1"/>
        <v>0.86243936186410342</v>
      </c>
      <c r="J80" s="278">
        <f t="shared" si="1"/>
        <v>0.80030985734813676</v>
      </c>
      <c r="K80" s="278">
        <f t="shared" si="1"/>
        <v>0.57854191187990256</v>
      </c>
      <c r="L80" s="278">
        <f t="shared" si="1"/>
        <v>0.53782543482723777</v>
      </c>
      <c r="M80" s="278">
        <f t="shared" si="1"/>
        <v>0.39101478486557395</v>
      </c>
      <c r="N80" s="278">
        <f t="shared" si="1"/>
        <v>0.48104569292083466</v>
      </c>
      <c r="O80" s="278">
        <f t="shared" si="1"/>
        <v>0.94911877353732277</v>
      </c>
      <c r="P80" s="278">
        <f t="shared" si="1"/>
        <v>0.95562709280130176</v>
      </c>
      <c r="Q80" s="278">
        <f t="shared" si="1"/>
        <v>0.89072354283024657</v>
      </c>
      <c r="R80" s="278">
        <f t="shared" si="1"/>
        <v>0.72156853938125198</v>
      </c>
      <c r="S80" s="278">
        <f t="shared" si="1"/>
        <v>0.88840092207691201</v>
      </c>
      <c r="T80" s="278">
        <f t="shared" si="1"/>
        <v>0.71869946822008612</v>
      </c>
      <c r="U80" s="278">
        <f t="shared" si="1"/>
        <v>0.83567165049319259</v>
      </c>
      <c r="V80" s="278">
        <f t="shared" si="1"/>
        <v>0.83319558090106183</v>
      </c>
      <c r="W80" s="278">
        <f t="shared" si="1"/>
        <v>0.84794355028080137</v>
      </c>
      <c r="X80" s="278">
        <f t="shared" si="1"/>
        <v>0.93596637645336367</v>
      </c>
      <c r="Y80" s="278">
        <f t="shared" si="1"/>
        <v>0.87433563916687929</v>
      </c>
      <c r="Z80" s="278">
        <f t="shared" si="1"/>
        <v>0.7977240352174656</v>
      </c>
      <c r="AA80" s="278">
        <f t="shared" si="1"/>
        <v>0.83814040520844435</v>
      </c>
      <c r="AB80" s="278">
        <f t="shared" si="1"/>
        <v>0.60643927564210609</v>
      </c>
      <c r="AC80" s="278">
        <f t="shared" si="1"/>
        <v>2.0786713016168017</v>
      </c>
      <c r="AD80" s="278">
        <f t="shared" si="1"/>
        <v>1.6245965805660121</v>
      </c>
      <c r="AE80" s="278">
        <f t="shared" si="1"/>
        <v>0.79623426201087422</v>
      </c>
      <c r="AF80" s="278">
        <f t="shared" si="1"/>
        <v>0.837684904961287</v>
      </c>
    </row>
    <row r="81" spans="1:32">
      <c r="A81" s="270">
        <v>44264.479513888888</v>
      </c>
      <c r="B81" s="271" t="s">
        <v>26</v>
      </c>
      <c r="C81" s="271" t="s">
        <v>553</v>
      </c>
      <c r="D81" s="271" t="s">
        <v>24</v>
      </c>
      <c r="E81" s="6">
        <v>29.1</v>
      </c>
      <c r="F81" s="6">
        <v>31.1</v>
      </c>
      <c r="G81" s="6">
        <v>30.5</v>
      </c>
      <c r="H81" s="6">
        <v>2</v>
      </c>
      <c r="I81" s="6">
        <v>1</v>
      </c>
      <c r="J81" s="6">
        <v>-1</v>
      </c>
      <c r="K81" s="6">
        <v>0.5</v>
      </c>
      <c r="L81" s="6">
        <v>0.5</v>
      </c>
      <c r="M81" s="6">
        <v>0</v>
      </c>
      <c r="N81" s="6">
        <v>0</v>
      </c>
      <c r="O81" s="6">
        <v>0.5</v>
      </c>
      <c r="P81" s="6">
        <v>0</v>
      </c>
      <c r="Q81" s="6">
        <v>0</v>
      </c>
      <c r="R81" s="6">
        <v>0.5</v>
      </c>
      <c r="S81" s="6">
        <v>0.5</v>
      </c>
      <c r="T81" s="6">
        <v>0.5</v>
      </c>
      <c r="U81" s="6">
        <v>-0.5</v>
      </c>
      <c r="V81" s="6">
        <v>0.5</v>
      </c>
      <c r="W81" s="6">
        <v>0</v>
      </c>
      <c r="X81" s="6">
        <v>0</v>
      </c>
      <c r="Y81" s="6">
        <v>0</v>
      </c>
      <c r="Z81" s="6">
        <v>0.5</v>
      </c>
      <c r="AA81" s="6">
        <v>0.5</v>
      </c>
      <c r="AB81" s="6">
        <v>-0.5</v>
      </c>
      <c r="AC81" s="6">
        <v>33.4</v>
      </c>
      <c r="AD81" s="6">
        <v>33.1</v>
      </c>
      <c r="AE81" s="6">
        <v>32.4</v>
      </c>
      <c r="AF81" s="6">
        <v>32.799999999999997</v>
      </c>
    </row>
    <row r="82" spans="1:32">
      <c r="A82" s="270">
        <v>44264.485312500001</v>
      </c>
      <c r="B82" s="271" t="s">
        <v>27</v>
      </c>
      <c r="C82" s="271" t="s">
        <v>553</v>
      </c>
      <c r="D82" s="271" t="s">
        <v>24</v>
      </c>
      <c r="E82" s="6">
        <v>30.3</v>
      </c>
      <c r="F82" s="6">
        <v>29.9</v>
      </c>
      <c r="G82" s="6">
        <v>30</v>
      </c>
      <c r="H82" s="6">
        <v>2.5</v>
      </c>
      <c r="I82" s="6">
        <v>2</v>
      </c>
      <c r="J82" s="6">
        <v>-2</v>
      </c>
      <c r="K82" s="6">
        <v>0.5</v>
      </c>
      <c r="L82" s="6">
        <v>0.5</v>
      </c>
      <c r="M82" s="6">
        <v>0</v>
      </c>
      <c r="N82" s="6">
        <v>0</v>
      </c>
      <c r="O82" s="6">
        <v>1.5</v>
      </c>
      <c r="P82" s="6">
        <v>3</v>
      </c>
      <c r="Q82" s="6">
        <v>-1</v>
      </c>
      <c r="R82" s="6">
        <v>-1.5</v>
      </c>
      <c r="S82" s="6">
        <v>2</v>
      </c>
      <c r="T82" s="6">
        <v>2</v>
      </c>
      <c r="U82" s="6">
        <v>-2</v>
      </c>
      <c r="V82" s="6">
        <v>2.5</v>
      </c>
      <c r="W82" s="6">
        <v>3</v>
      </c>
      <c r="X82" s="6">
        <v>-2</v>
      </c>
      <c r="Y82" s="6">
        <v>-2.5</v>
      </c>
      <c r="Z82" s="6">
        <v>1.5</v>
      </c>
      <c r="AA82" s="6">
        <v>1.5</v>
      </c>
      <c r="AB82" s="6">
        <v>-1</v>
      </c>
      <c r="AC82" s="6">
        <v>34.979999999999997</v>
      </c>
      <c r="AD82" s="6">
        <v>35.409999999999997</v>
      </c>
      <c r="AE82" s="6">
        <v>32.86</v>
      </c>
      <c r="AF82" s="6">
        <v>33.61</v>
      </c>
    </row>
    <row r="83" spans="1:32">
      <c r="A83" s="270">
        <v>44264.540381944447</v>
      </c>
      <c r="B83" s="271" t="s">
        <v>28</v>
      </c>
      <c r="C83" s="271" t="s">
        <v>553</v>
      </c>
      <c r="D83" s="271" t="s">
        <v>24</v>
      </c>
      <c r="E83" s="6">
        <v>36.1</v>
      </c>
      <c r="F83" s="6">
        <v>38</v>
      </c>
      <c r="G83" s="6">
        <v>35.799999999999997</v>
      </c>
      <c r="H83" s="6">
        <v>0.5</v>
      </c>
      <c r="I83" s="6">
        <v>0</v>
      </c>
      <c r="J83" s="6">
        <v>0.5</v>
      </c>
      <c r="K83" s="6">
        <v>0</v>
      </c>
      <c r="L83" s="6">
        <v>0</v>
      </c>
      <c r="M83" s="6">
        <v>0</v>
      </c>
      <c r="N83" s="6">
        <v>0</v>
      </c>
      <c r="O83" s="6">
        <v>0.5</v>
      </c>
      <c r="P83" s="6">
        <v>0</v>
      </c>
      <c r="Q83" s="6">
        <v>0</v>
      </c>
      <c r="R83" s="6">
        <v>0</v>
      </c>
      <c r="S83" s="6">
        <v>-0.5</v>
      </c>
      <c r="T83" s="6">
        <v>-0.5</v>
      </c>
      <c r="U83" s="6">
        <v>0</v>
      </c>
      <c r="V83" s="6">
        <v>0.5</v>
      </c>
      <c r="W83" s="6">
        <v>0.5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34.39</v>
      </c>
      <c r="AD83" s="6">
        <v>35.39</v>
      </c>
      <c r="AE83" s="6">
        <v>33.020000000000003</v>
      </c>
      <c r="AF83" s="6">
        <v>33.020000000000003</v>
      </c>
    </row>
    <row r="84" spans="1:32">
      <c r="A84" s="270">
        <v>44264.546493055554</v>
      </c>
      <c r="B84" s="271" t="s">
        <v>29</v>
      </c>
      <c r="C84" s="271" t="s">
        <v>553</v>
      </c>
      <c r="D84" s="271" t="s">
        <v>24</v>
      </c>
      <c r="E84" s="6">
        <v>29.3</v>
      </c>
      <c r="F84" s="6">
        <v>30.7</v>
      </c>
      <c r="G84" s="6">
        <v>30</v>
      </c>
      <c r="H84" s="6">
        <v>1</v>
      </c>
      <c r="I84" s="6">
        <v>1</v>
      </c>
      <c r="J84" s="6">
        <v>1</v>
      </c>
      <c r="K84" s="6">
        <v>0</v>
      </c>
      <c r="L84" s="6">
        <v>0</v>
      </c>
      <c r="M84" s="6">
        <v>0</v>
      </c>
      <c r="N84" s="6">
        <v>0</v>
      </c>
      <c r="O84" s="6">
        <v>1</v>
      </c>
      <c r="P84" s="6">
        <v>0</v>
      </c>
      <c r="Q84" s="6">
        <v>1</v>
      </c>
      <c r="R84" s="6">
        <v>1</v>
      </c>
      <c r="S84" s="6">
        <v>-0.5</v>
      </c>
      <c r="T84" s="6">
        <v>-0.5</v>
      </c>
      <c r="U84" s="6">
        <v>0.5</v>
      </c>
      <c r="V84" s="6">
        <v>2</v>
      </c>
      <c r="W84" s="6">
        <v>0.5</v>
      </c>
      <c r="X84" s="6">
        <v>-1</v>
      </c>
      <c r="Y84" s="6">
        <v>0</v>
      </c>
      <c r="Z84" s="6">
        <v>-2</v>
      </c>
      <c r="AA84" s="6">
        <v>-2</v>
      </c>
      <c r="AB84" s="6">
        <v>2</v>
      </c>
      <c r="AC84" s="6">
        <v>36.42</v>
      </c>
      <c r="AD84" s="6">
        <v>33.950000000000003</v>
      </c>
      <c r="AE84" s="6">
        <v>33.76</v>
      </c>
      <c r="AF84" s="6">
        <v>32.729999999999997</v>
      </c>
    </row>
    <row r="85" spans="1:32">
      <c r="A85" s="270">
        <v>44264.598020833335</v>
      </c>
      <c r="B85" s="271" t="s">
        <v>30</v>
      </c>
      <c r="C85" s="271" t="s">
        <v>553</v>
      </c>
      <c r="D85" s="271" t="s">
        <v>24</v>
      </c>
      <c r="E85" s="6">
        <v>30.1</v>
      </c>
      <c r="F85" s="6">
        <v>31.1</v>
      </c>
      <c r="G85" s="6">
        <v>31.9</v>
      </c>
      <c r="H85" s="6">
        <v>2.5</v>
      </c>
      <c r="I85" s="6">
        <v>2.5</v>
      </c>
      <c r="J85" s="6">
        <v>2</v>
      </c>
      <c r="K85" s="6">
        <v>0</v>
      </c>
      <c r="L85" s="6">
        <v>0</v>
      </c>
      <c r="M85" s="6">
        <v>0</v>
      </c>
      <c r="N85" s="6">
        <v>0</v>
      </c>
      <c r="O85" s="6">
        <v>1</v>
      </c>
      <c r="P85" s="6">
        <v>1.5</v>
      </c>
      <c r="Q85" s="6">
        <v>0.5</v>
      </c>
      <c r="R85" s="6">
        <v>1</v>
      </c>
      <c r="S85" s="6">
        <v>1</v>
      </c>
      <c r="T85" s="6">
        <v>1</v>
      </c>
      <c r="U85" s="6">
        <v>1</v>
      </c>
      <c r="V85" s="6">
        <v>1</v>
      </c>
      <c r="W85" s="6">
        <v>2</v>
      </c>
      <c r="X85" s="6">
        <v>1</v>
      </c>
      <c r="Y85" s="6">
        <v>2</v>
      </c>
      <c r="Z85" s="6">
        <v>2</v>
      </c>
      <c r="AA85" s="6">
        <v>2</v>
      </c>
      <c r="AB85" s="6">
        <v>1.5</v>
      </c>
      <c r="AC85" s="6">
        <v>36.409999999999997</v>
      </c>
      <c r="AD85" s="6">
        <v>38.49</v>
      </c>
      <c r="AE85" s="6">
        <v>33.409999999999997</v>
      </c>
      <c r="AF85" s="6">
        <v>33.520000000000003</v>
      </c>
    </row>
    <row r="86" spans="1:32">
      <c r="A86" s="270">
        <v>44264.604201388887</v>
      </c>
      <c r="B86" s="271" t="s">
        <v>31</v>
      </c>
      <c r="C86" s="271" t="s">
        <v>553</v>
      </c>
      <c r="D86" s="271" t="s">
        <v>24</v>
      </c>
      <c r="E86" s="6">
        <v>30.9</v>
      </c>
      <c r="F86" s="6">
        <v>30.6</v>
      </c>
      <c r="G86" s="6">
        <v>30.5</v>
      </c>
      <c r="H86" s="6">
        <v>2.5</v>
      </c>
      <c r="I86" s="6">
        <v>2.5</v>
      </c>
      <c r="J86" s="6">
        <v>-1.5</v>
      </c>
      <c r="K86" s="6">
        <v>0.5</v>
      </c>
      <c r="L86" s="6">
        <v>0.5</v>
      </c>
      <c r="M86" s="6">
        <v>-0.5</v>
      </c>
      <c r="N86" s="6">
        <v>-0.5</v>
      </c>
      <c r="O86" s="6">
        <v>2</v>
      </c>
      <c r="P86" s="6">
        <v>2</v>
      </c>
      <c r="Q86" s="6">
        <v>1</v>
      </c>
      <c r="R86" s="6">
        <v>2</v>
      </c>
      <c r="S86" s="6">
        <v>2</v>
      </c>
      <c r="T86" s="6">
        <v>2.5</v>
      </c>
      <c r="U86" s="6">
        <v>-1</v>
      </c>
      <c r="V86" s="6">
        <v>0.5</v>
      </c>
      <c r="W86" s="6">
        <v>2.5</v>
      </c>
      <c r="X86" s="6">
        <v>0</v>
      </c>
      <c r="Y86" s="6">
        <v>-0.5</v>
      </c>
      <c r="Z86" s="6">
        <v>1</v>
      </c>
      <c r="AA86" s="6">
        <v>1.5</v>
      </c>
      <c r="AB86" s="6">
        <v>-0.5</v>
      </c>
      <c r="AC86" s="6">
        <v>36.700000000000003</v>
      </c>
      <c r="AD86" s="6">
        <v>37.799999999999997</v>
      </c>
      <c r="AE86" s="6">
        <v>33.799999999999997</v>
      </c>
      <c r="AF86" s="6">
        <v>34.1</v>
      </c>
    </row>
    <row r="87" spans="1:32">
      <c r="A87" s="270">
        <v>44264.656099537038</v>
      </c>
      <c r="B87" s="271" t="s">
        <v>32</v>
      </c>
      <c r="C87" s="271" t="s">
        <v>553</v>
      </c>
      <c r="D87" s="271" t="s">
        <v>24</v>
      </c>
      <c r="E87" s="6">
        <v>32</v>
      </c>
      <c r="F87" s="6">
        <v>32.799999999999997</v>
      </c>
      <c r="G87" s="6">
        <v>33.700000000000003</v>
      </c>
      <c r="H87" s="6">
        <v>2.5</v>
      </c>
      <c r="I87" s="6">
        <v>1.5</v>
      </c>
      <c r="J87" s="6">
        <v>-0.5</v>
      </c>
      <c r="K87" s="6">
        <v>0</v>
      </c>
      <c r="L87" s="6">
        <v>0</v>
      </c>
      <c r="M87" s="6">
        <v>-0.5</v>
      </c>
      <c r="N87" s="6">
        <v>-0.5</v>
      </c>
      <c r="O87" s="6">
        <v>0</v>
      </c>
      <c r="P87" s="6">
        <v>0.5</v>
      </c>
      <c r="Q87" s="6">
        <v>0.5</v>
      </c>
      <c r="R87" s="6">
        <v>-0.5</v>
      </c>
      <c r="S87" s="6">
        <v>0.5</v>
      </c>
      <c r="T87" s="6">
        <v>0.5</v>
      </c>
      <c r="U87" s="6">
        <v>-0.5</v>
      </c>
      <c r="V87" s="6">
        <v>0</v>
      </c>
      <c r="W87" s="6">
        <v>1</v>
      </c>
      <c r="X87" s="6">
        <v>0</v>
      </c>
      <c r="Y87" s="6">
        <v>-0.5</v>
      </c>
      <c r="Z87" s="6">
        <v>0.5</v>
      </c>
      <c r="AA87" s="6">
        <v>0.5</v>
      </c>
      <c r="AB87" s="6">
        <v>-0.5</v>
      </c>
      <c r="AC87" s="6">
        <v>36.57</v>
      </c>
      <c r="AD87" s="6">
        <v>35.840000000000003</v>
      </c>
      <c r="AE87" s="6">
        <v>34.39</v>
      </c>
      <c r="AF87" s="6">
        <v>34.33</v>
      </c>
    </row>
    <row r="88" spans="1:32">
      <c r="A88" s="270">
        <v>44264.662974537037</v>
      </c>
      <c r="B88" s="271" t="s">
        <v>33</v>
      </c>
      <c r="C88" s="271" t="s">
        <v>553</v>
      </c>
      <c r="D88" s="271" t="s">
        <v>24</v>
      </c>
      <c r="E88" s="6">
        <v>30.7</v>
      </c>
      <c r="F88" s="6">
        <v>31.4</v>
      </c>
      <c r="G88" s="6">
        <v>30.9</v>
      </c>
      <c r="H88" s="6">
        <v>2.5</v>
      </c>
      <c r="I88" s="6">
        <v>2.5</v>
      </c>
      <c r="J88" s="6">
        <v>-0.5</v>
      </c>
      <c r="K88" s="6">
        <v>0.5</v>
      </c>
      <c r="L88" s="6">
        <v>0</v>
      </c>
      <c r="M88" s="6">
        <v>0</v>
      </c>
      <c r="N88" s="6">
        <v>0</v>
      </c>
      <c r="O88" s="6">
        <v>-0.5</v>
      </c>
      <c r="P88" s="6">
        <v>-0.5</v>
      </c>
      <c r="Q88" s="6">
        <v>0</v>
      </c>
      <c r="R88" s="6">
        <v>0</v>
      </c>
      <c r="S88" s="6">
        <v>-1.5</v>
      </c>
      <c r="T88" s="6">
        <v>-0.5</v>
      </c>
      <c r="U88" s="6">
        <v>0.5</v>
      </c>
      <c r="V88" s="6">
        <v>2.5</v>
      </c>
      <c r="W88" s="6">
        <v>2</v>
      </c>
      <c r="X88" s="6">
        <v>-2</v>
      </c>
      <c r="Y88" s="6">
        <v>-0.5</v>
      </c>
      <c r="Z88" s="6">
        <v>-0.5</v>
      </c>
      <c r="AA88" s="6">
        <v>-1</v>
      </c>
      <c r="AB88" s="6">
        <v>0.5</v>
      </c>
      <c r="AC88" s="6">
        <v>34.700000000000003</v>
      </c>
      <c r="AD88" s="6">
        <v>34.96</v>
      </c>
      <c r="AE88" s="6">
        <v>33.630000000000003</v>
      </c>
      <c r="AF88" s="6">
        <v>33.54</v>
      </c>
    </row>
    <row r="89" spans="1:32">
      <c r="A89" s="270">
        <v>44264.71974537037</v>
      </c>
      <c r="B89" s="271" t="s">
        <v>34</v>
      </c>
      <c r="C89" s="271" t="s">
        <v>553</v>
      </c>
      <c r="D89" s="271" t="s">
        <v>24</v>
      </c>
      <c r="E89" s="6">
        <v>32.299999999999997</v>
      </c>
      <c r="F89" s="6">
        <v>31.9</v>
      </c>
      <c r="G89" s="6">
        <v>32.700000000000003</v>
      </c>
      <c r="H89" s="6">
        <v>2.5</v>
      </c>
      <c r="I89" s="6">
        <v>2</v>
      </c>
      <c r="J89" s="6">
        <v>-1.5</v>
      </c>
      <c r="K89" s="6">
        <v>0.5</v>
      </c>
      <c r="L89" s="6">
        <v>-0.5</v>
      </c>
      <c r="M89" s="6">
        <v>0</v>
      </c>
      <c r="N89" s="6">
        <v>0</v>
      </c>
      <c r="O89" s="6">
        <v>1.5</v>
      </c>
      <c r="P89" s="6">
        <v>2</v>
      </c>
      <c r="Q89" s="6">
        <v>-1</v>
      </c>
      <c r="R89" s="6">
        <v>-1</v>
      </c>
      <c r="S89" s="6">
        <v>0.5</v>
      </c>
      <c r="T89" s="6">
        <v>1.5</v>
      </c>
      <c r="U89" s="6">
        <v>-0.5</v>
      </c>
      <c r="V89" s="6">
        <v>3</v>
      </c>
      <c r="W89" s="6">
        <v>3</v>
      </c>
      <c r="X89" s="6">
        <v>-1.5</v>
      </c>
      <c r="Y89" s="6">
        <v>-1.5</v>
      </c>
      <c r="Z89" s="6">
        <v>2.5</v>
      </c>
      <c r="AA89" s="6">
        <v>2</v>
      </c>
      <c r="AB89" s="6">
        <v>-1</v>
      </c>
      <c r="AC89" s="6">
        <v>37.520000000000003</v>
      </c>
      <c r="AD89" s="6">
        <v>37.409999999999997</v>
      </c>
      <c r="AE89" s="6">
        <v>35.32</v>
      </c>
      <c r="AF89" s="6">
        <v>34.47</v>
      </c>
    </row>
    <row r="90" spans="1:32">
      <c r="A90" s="270">
        <v>44264.725902777776</v>
      </c>
      <c r="B90" s="271" t="s">
        <v>22</v>
      </c>
      <c r="C90" s="271" t="s">
        <v>553</v>
      </c>
      <c r="D90" s="271" t="s">
        <v>24</v>
      </c>
      <c r="E90" s="6">
        <v>28.6</v>
      </c>
      <c r="F90" s="6">
        <v>27.5</v>
      </c>
      <c r="G90" s="6">
        <v>30</v>
      </c>
      <c r="H90" s="6">
        <v>1</v>
      </c>
      <c r="I90" s="6">
        <v>1</v>
      </c>
      <c r="J90" s="6">
        <v>-1</v>
      </c>
      <c r="K90" s="6">
        <v>1.5</v>
      </c>
      <c r="L90" s="6">
        <v>1</v>
      </c>
      <c r="M90" s="6">
        <v>-1</v>
      </c>
      <c r="N90" s="6">
        <v>-1</v>
      </c>
      <c r="O90" s="6">
        <v>1</v>
      </c>
      <c r="P90" s="6">
        <v>2</v>
      </c>
      <c r="Q90" s="6">
        <v>-1</v>
      </c>
      <c r="R90" s="6">
        <v>-1.5</v>
      </c>
      <c r="S90" s="6">
        <v>1.5</v>
      </c>
      <c r="T90" s="6">
        <v>1</v>
      </c>
      <c r="U90" s="6">
        <v>-1</v>
      </c>
      <c r="V90" s="6">
        <v>2</v>
      </c>
      <c r="W90" s="6">
        <v>1.5</v>
      </c>
      <c r="X90" s="6">
        <v>-1</v>
      </c>
      <c r="Y90" s="6">
        <v>-1.5</v>
      </c>
      <c r="Z90" s="6">
        <v>1</v>
      </c>
      <c r="AA90" s="6">
        <v>0.5</v>
      </c>
      <c r="AB90" s="6">
        <v>-1</v>
      </c>
      <c r="AC90" s="6">
        <v>36.31</v>
      </c>
      <c r="AD90" s="6">
        <v>35.21</v>
      </c>
      <c r="AE90" s="6">
        <v>34.35</v>
      </c>
      <c r="AF90" s="6">
        <v>33.61</v>
      </c>
    </row>
    <row r="91" spans="1:32">
      <c r="A91" s="279"/>
      <c r="B91" s="280"/>
      <c r="C91" s="280"/>
      <c r="D91" s="280"/>
      <c r="E91" s="278">
        <f>AVERAGE(E81:E90)</f>
        <v>30.940000000000005</v>
      </c>
      <c r="F91" s="278">
        <f t="shared" ref="F91:AF91" si="2">AVERAGE(F81:F90)</f>
        <v>31.5</v>
      </c>
      <c r="G91" s="278">
        <f t="shared" si="2"/>
        <v>31.6</v>
      </c>
      <c r="H91" s="278">
        <f t="shared" si="2"/>
        <v>1.95</v>
      </c>
      <c r="I91" s="278">
        <f t="shared" si="2"/>
        <v>1.6</v>
      </c>
      <c r="J91" s="278">
        <f t="shared" si="2"/>
        <v>-0.45</v>
      </c>
      <c r="K91" s="278">
        <f t="shared" si="2"/>
        <v>0.4</v>
      </c>
      <c r="L91" s="278">
        <f t="shared" si="2"/>
        <v>0.2</v>
      </c>
      <c r="M91" s="278">
        <f t="shared" si="2"/>
        <v>-0.2</v>
      </c>
      <c r="N91" s="278">
        <f t="shared" si="2"/>
        <v>-0.2</v>
      </c>
      <c r="O91" s="278">
        <f t="shared" si="2"/>
        <v>0.85</v>
      </c>
      <c r="P91" s="278">
        <f t="shared" si="2"/>
        <v>1.05</v>
      </c>
      <c r="Q91" s="278">
        <f t="shared" si="2"/>
        <v>0</v>
      </c>
      <c r="R91" s="278">
        <f t="shared" si="2"/>
        <v>0</v>
      </c>
      <c r="S91" s="278">
        <f t="shared" si="2"/>
        <v>0.55000000000000004</v>
      </c>
      <c r="T91" s="278">
        <f t="shared" si="2"/>
        <v>0.75</v>
      </c>
      <c r="U91" s="278">
        <f t="shared" si="2"/>
        <v>-0.35</v>
      </c>
      <c r="V91" s="278">
        <f t="shared" si="2"/>
        <v>1.45</v>
      </c>
      <c r="W91" s="278">
        <f t="shared" si="2"/>
        <v>1.6</v>
      </c>
      <c r="X91" s="278">
        <f t="shared" si="2"/>
        <v>-0.65</v>
      </c>
      <c r="Y91" s="278">
        <f t="shared" si="2"/>
        <v>-0.5</v>
      </c>
      <c r="Z91" s="278">
        <f t="shared" si="2"/>
        <v>0.65</v>
      </c>
      <c r="AA91" s="278">
        <f t="shared" si="2"/>
        <v>0.55000000000000004</v>
      </c>
      <c r="AB91" s="278">
        <f t="shared" si="2"/>
        <v>-0.05</v>
      </c>
      <c r="AC91" s="278">
        <f t="shared" si="2"/>
        <v>35.739999999999995</v>
      </c>
      <c r="AD91" s="278">
        <f t="shared" si="2"/>
        <v>35.756</v>
      </c>
      <c r="AE91" s="278">
        <f t="shared" si="2"/>
        <v>33.694000000000003</v>
      </c>
      <c r="AF91" s="278">
        <f t="shared" si="2"/>
        <v>33.573</v>
      </c>
    </row>
    <row r="92" spans="1:32">
      <c r="A92" s="279"/>
      <c r="B92" s="280"/>
      <c r="C92" s="280"/>
      <c r="D92" s="280"/>
      <c r="E92" s="278">
        <f>_xlfn.STDEV.P(E81:E90)</f>
        <v>2.0572797573494954</v>
      </c>
      <c r="F92" s="278">
        <f t="shared" ref="F92:AF92" si="3">_xlfn.STDEV.P(F81:F90)</f>
        <v>2.538503496156741</v>
      </c>
      <c r="G92" s="278">
        <f t="shared" si="3"/>
        <v>1.8422811946062958</v>
      </c>
      <c r="H92" s="278">
        <f t="shared" si="3"/>
        <v>0.75663729752107778</v>
      </c>
      <c r="I92" s="278">
        <f t="shared" si="3"/>
        <v>0.8</v>
      </c>
      <c r="J92" s="278">
        <f t="shared" si="3"/>
        <v>1.1926860441876563</v>
      </c>
      <c r="K92" s="278">
        <f t="shared" si="3"/>
        <v>0.43588989435406733</v>
      </c>
      <c r="L92" s="278">
        <f t="shared" si="3"/>
        <v>0.4</v>
      </c>
      <c r="M92" s="278">
        <f t="shared" si="3"/>
        <v>0.33166247903553997</v>
      </c>
      <c r="N92" s="278">
        <f t="shared" si="3"/>
        <v>0.33166247903553997</v>
      </c>
      <c r="O92" s="278">
        <f t="shared" si="3"/>
        <v>0.70887234393789122</v>
      </c>
      <c r="P92" s="278">
        <f t="shared" si="3"/>
        <v>1.1280514172678477</v>
      </c>
      <c r="Q92" s="278">
        <f t="shared" si="3"/>
        <v>0.74161984870956632</v>
      </c>
      <c r="R92" s="278">
        <f t="shared" si="3"/>
        <v>1.0954451150103321</v>
      </c>
      <c r="S92" s="278">
        <f t="shared" si="3"/>
        <v>1.0828203913853858</v>
      </c>
      <c r="T92" s="278">
        <f t="shared" si="3"/>
        <v>1.0062305898749053</v>
      </c>
      <c r="U92" s="278">
        <f t="shared" si="3"/>
        <v>0.83815273071201046</v>
      </c>
      <c r="V92" s="278">
        <f t="shared" si="3"/>
        <v>1.0111874208078342</v>
      </c>
      <c r="W92" s="278">
        <f t="shared" si="3"/>
        <v>1.019803902718557</v>
      </c>
      <c r="X92" s="278">
        <f t="shared" si="3"/>
        <v>0.95</v>
      </c>
      <c r="Y92" s="278">
        <f t="shared" si="3"/>
        <v>1.1401754250991381</v>
      </c>
      <c r="Z92" s="278">
        <f t="shared" si="3"/>
        <v>1.2257650672131262</v>
      </c>
      <c r="AA92" s="278">
        <f t="shared" si="3"/>
        <v>1.2338962679253065</v>
      </c>
      <c r="AB92" s="278">
        <f t="shared" si="3"/>
        <v>1.0111874208078342</v>
      </c>
      <c r="AC92" s="278">
        <f t="shared" si="3"/>
        <v>1.223617587320484</v>
      </c>
      <c r="AD92" s="278">
        <f t="shared" si="3"/>
        <v>1.6092495145253261</v>
      </c>
      <c r="AE92" s="278">
        <f t="shared" si="3"/>
        <v>0.8051856928684219</v>
      </c>
      <c r="AF92" s="278">
        <f t="shared" si="3"/>
        <v>0.57236439442019826</v>
      </c>
    </row>
    <row r="93" spans="1:32">
      <c r="A93" s="275">
        <v>44264.464756944442</v>
      </c>
      <c r="B93" s="276" t="s">
        <v>26</v>
      </c>
      <c r="C93" s="276" t="s">
        <v>553</v>
      </c>
      <c r="D93" s="276" t="s">
        <v>25</v>
      </c>
      <c r="E93" s="277">
        <v>30.3</v>
      </c>
      <c r="F93" s="277">
        <v>29.7</v>
      </c>
      <c r="G93" s="277">
        <v>30.9</v>
      </c>
      <c r="H93" s="277">
        <v>2.5</v>
      </c>
      <c r="I93" s="277">
        <v>2</v>
      </c>
      <c r="J93" s="277">
        <v>-1</v>
      </c>
      <c r="K93" s="277">
        <v>1</v>
      </c>
      <c r="L93" s="277">
        <v>1</v>
      </c>
      <c r="M93" s="277">
        <v>-0.5</v>
      </c>
      <c r="N93" s="277">
        <v>-0.5</v>
      </c>
      <c r="O93" s="277">
        <v>0.5</v>
      </c>
      <c r="P93" s="277">
        <v>0</v>
      </c>
      <c r="Q93" s="277">
        <v>-0.5</v>
      </c>
      <c r="R93" s="277">
        <v>0</v>
      </c>
      <c r="S93" s="277">
        <v>2</v>
      </c>
      <c r="T93" s="277">
        <v>1</v>
      </c>
      <c r="U93" s="277">
        <v>-2</v>
      </c>
      <c r="V93" s="277">
        <v>0.5</v>
      </c>
      <c r="W93" s="277">
        <v>0</v>
      </c>
      <c r="X93" s="277">
        <v>-0.5</v>
      </c>
      <c r="Y93" s="277">
        <v>0.5</v>
      </c>
      <c r="Z93" s="277">
        <v>0.5</v>
      </c>
      <c r="AA93" s="277">
        <v>1</v>
      </c>
      <c r="AB93" s="277">
        <v>-2</v>
      </c>
      <c r="AC93" s="277">
        <v>32.5</v>
      </c>
      <c r="AD93" s="277">
        <v>33.700000000000003</v>
      </c>
      <c r="AE93" s="277">
        <v>31.52</v>
      </c>
      <c r="AF93" s="277">
        <v>31.42</v>
      </c>
    </row>
    <row r="94" spans="1:32">
      <c r="A94" s="275">
        <v>44264.471087962964</v>
      </c>
      <c r="B94" s="276" t="s">
        <v>27</v>
      </c>
      <c r="C94" s="276" t="s">
        <v>553</v>
      </c>
      <c r="D94" s="276" t="s">
        <v>25</v>
      </c>
      <c r="E94" s="277">
        <v>29</v>
      </c>
      <c r="F94" s="277">
        <v>29.1</v>
      </c>
      <c r="G94" s="277">
        <v>32</v>
      </c>
      <c r="H94" s="277">
        <v>3</v>
      </c>
      <c r="I94" s="277">
        <v>2</v>
      </c>
      <c r="J94" s="277">
        <v>-1</v>
      </c>
      <c r="K94" s="277">
        <v>1</v>
      </c>
      <c r="L94" s="277">
        <v>1</v>
      </c>
      <c r="M94" s="277">
        <v>-0.5</v>
      </c>
      <c r="N94" s="277">
        <v>-0.5</v>
      </c>
      <c r="O94" s="277">
        <v>1</v>
      </c>
      <c r="P94" s="277">
        <v>3</v>
      </c>
      <c r="Q94" s="277">
        <v>0</v>
      </c>
      <c r="R94" s="277">
        <v>-2</v>
      </c>
      <c r="S94" s="277">
        <v>3</v>
      </c>
      <c r="T94" s="277">
        <v>2.5</v>
      </c>
      <c r="U94" s="277">
        <v>-2</v>
      </c>
      <c r="V94" s="277">
        <v>1</v>
      </c>
      <c r="W94" s="277">
        <v>3</v>
      </c>
      <c r="X94" s="277">
        <v>0</v>
      </c>
      <c r="Y94" s="277">
        <v>-2</v>
      </c>
      <c r="Z94" s="277">
        <v>3</v>
      </c>
      <c r="AA94" s="277">
        <v>2</v>
      </c>
      <c r="AB94" s="277">
        <v>-2</v>
      </c>
      <c r="AC94" s="277">
        <v>33.42</v>
      </c>
      <c r="AD94" s="277">
        <v>35.5</v>
      </c>
      <c r="AE94" s="277">
        <v>32.21</v>
      </c>
      <c r="AF94" s="277">
        <v>32.54</v>
      </c>
    </row>
    <row r="95" spans="1:32">
      <c r="A95" s="275">
        <v>44264.553946759261</v>
      </c>
      <c r="B95" s="276" t="s">
        <v>28</v>
      </c>
      <c r="C95" s="276" t="s">
        <v>553</v>
      </c>
      <c r="D95" s="276" t="s">
        <v>25</v>
      </c>
      <c r="E95" s="277">
        <v>35.799999999999997</v>
      </c>
      <c r="F95" s="277">
        <v>34.6</v>
      </c>
      <c r="G95" s="277">
        <v>35.9</v>
      </c>
      <c r="H95" s="277">
        <v>1</v>
      </c>
      <c r="I95" s="277">
        <v>0.5</v>
      </c>
      <c r="J95" s="277">
        <v>0</v>
      </c>
      <c r="K95" s="277">
        <v>0</v>
      </c>
      <c r="L95" s="277">
        <v>0</v>
      </c>
      <c r="M95" s="277">
        <v>0</v>
      </c>
      <c r="N95" s="277">
        <v>0</v>
      </c>
      <c r="O95" s="277">
        <v>0</v>
      </c>
      <c r="P95" s="277">
        <v>0.5</v>
      </c>
      <c r="Q95" s="277">
        <v>0</v>
      </c>
      <c r="R95" s="277">
        <v>0</v>
      </c>
      <c r="S95" s="277">
        <v>1</v>
      </c>
      <c r="T95" s="277">
        <v>0.5</v>
      </c>
      <c r="U95" s="277">
        <v>-0.5</v>
      </c>
      <c r="V95" s="277">
        <v>0</v>
      </c>
      <c r="W95" s="277">
        <v>1</v>
      </c>
      <c r="X95" s="277">
        <v>0.5</v>
      </c>
      <c r="Y95" s="277">
        <v>-0.5</v>
      </c>
      <c r="Z95" s="277">
        <v>1.5</v>
      </c>
      <c r="AA95" s="277">
        <v>1</v>
      </c>
      <c r="AB95" s="277">
        <v>-1</v>
      </c>
      <c r="AC95" s="277">
        <v>34.200000000000003</v>
      </c>
      <c r="AD95" s="277">
        <v>37.74</v>
      </c>
      <c r="AE95" s="277">
        <v>33.4</v>
      </c>
      <c r="AF95" s="277">
        <v>33.35</v>
      </c>
    </row>
    <row r="96" spans="1:32">
      <c r="A96" s="275">
        <v>44264.559641203705</v>
      </c>
      <c r="B96" s="276" t="s">
        <v>29</v>
      </c>
      <c r="C96" s="276" t="s">
        <v>553</v>
      </c>
      <c r="D96" s="276" t="s">
        <v>25</v>
      </c>
      <c r="E96" s="277">
        <v>30.5</v>
      </c>
      <c r="F96" s="277">
        <v>30.8</v>
      </c>
      <c r="G96" s="277">
        <v>30.4</v>
      </c>
      <c r="H96" s="277">
        <v>1</v>
      </c>
      <c r="I96" s="277">
        <v>0.5</v>
      </c>
      <c r="J96" s="277">
        <v>1</v>
      </c>
      <c r="K96" s="277">
        <v>0.5</v>
      </c>
      <c r="L96" s="277">
        <v>0</v>
      </c>
      <c r="M96" s="277">
        <v>0</v>
      </c>
      <c r="N96" s="277">
        <v>0</v>
      </c>
      <c r="O96" s="277">
        <v>0.5</v>
      </c>
      <c r="P96" s="277">
        <v>1</v>
      </c>
      <c r="Q96" s="277">
        <v>0</v>
      </c>
      <c r="R96" s="277">
        <v>0</v>
      </c>
      <c r="S96" s="277">
        <v>1.5</v>
      </c>
      <c r="T96" s="277">
        <v>1</v>
      </c>
      <c r="U96" s="277">
        <v>-0.5</v>
      </c>
      <c r="V96" s="277">
        <v>2</v>
      </c>
      <c r="W96" s="277">
        <v>2.5</v>
      </c>
      <c r="X96" s="277">
        <v>-1</v>
      </c>
      <c r="Y96" s="277">
        <v>-1</v>
      </c>
      <c r="Z96" s="277">
        <v>1</v>
      </c>
      <c r="AA96" s="277">
        <v>1</v>
      </c>
      <c r="AB96" s="277">
        <v>-0.5</v>
      </c>
      <c r="AC96" s="277">
        <v>35.51</v>
      </c>
      <c r="AD96" s="277">
        <v>36.869999999999997</v>
      </c>
      <c r="AE96" s="277">
        <v>34.369999999999997</v>
      </c>
      <c r="AF96" s="277">
        <v>33.15</v>
      </c>
    </row>
    <row r="97" spans="1:32">
      <c r="A97" s="275">
        <v>44264.585127314815</v>
      </c>
      <c r="B97" s="276" t="s">
        <v>30</v>
      </c>
      <c r="C97" s="276" t="s">
        <v>553</v>
      </c>
      <c r="D97" s="276" t="s">
        <v>25</v>
      </c>
      <c r="E97" s="277">
        <v>26.5</v>
      </c>
      <c r="F97" s="277">
        <v>23.7</v>
      </c>
      <c r="G97" s="277">
        <v>25.5</v>
      </c>
      <c r="H97" s="277">
        <v>2.5</v>
      </c>
      <c r="I97" s="277">
        <v>3</v>
      </c>
      <c r="J97" s="277">
        <v>-2</v>
      </c>
      <c r="K97" s="277">
        <v>0</v>
      </c>
      <c r="L97" s="277">
        <v>0</v>
      </c>
      <c r="M97" s="277">
        <v>0</v>
      </c>
      <c r="N97" s="277">
        <v>0</v>
      </c>
      <c r="O97" s="277">
        <v>1</v>
      </c>
      <c r="P97" s="277">
        <v>1.5</v>
      </c>
      <c r="Q97" s="277">
        <v>1</v>
      </c>
      <c r="R97" s="277">
        <v>1</v>
      </c>
      <c r="S97" s="277">
        <v>-1.5</v>
      </c>
      <c r="T97" s="277">
        <v>1</v>
      </c>
      <c r="U97" s="277">
        <v>0</v>
      </c>
      <c r="V97" s="277">
        <v>2</v>
      </c>
      <c r="W97" s="277">
        <v>2.5</v>
      </c>
      <c r="X97" s="277">
        <v>1</v>
      </c>
      <c r="Y97" s="277">
        <v>1.5</v>
      </c>
      <c r="Z97" s="277">
        <v>2</v>
      </c>
      <c r="AA97" s="277">
        <v>1.5</v>
      </c>
      <c r="AB97" s="277">
        <v>1.5</v>
      </c>
      <c r="AC97" s="277">
        <v>36.549999999999997</v>
      </c>
      <c r="AD97" s="277">
        <v>36.79</v>
      </c>
      <c r="AE97" s="277">
        <v>32.64</v>
      </c>
      <c r="AF97" s="277">
        <v>32.770000000000003</v>
      </c>
    </row>
    <row r="98" spans="1:32">
      <c r="A98" s="275">
        <v>44264.591319444444</v>
      </c>
      <c r="B98" s="276" t="s">
        <v>31</v>
      </c>
      <c r="C98" s="276" t="s">
        <v>553</v>
      </c>
      <c r="D98" s="276" t="s">
        <v>25</v>
      </c>
      <c r="E98" s="277">
        <v>30.3</v>
      </c>
      <c r="F98" s="277">
        <v>30</v>
      </c>
      <c r="G98" s="277">
        <v>30.1</v>
      </c>
      <c r="H98" s="277">
        <v>3</v>
      </c>
      <c r="I98" s="277">
        <v>3</v>
      </c>
      <c r="J98" s="277">
        <v>-2</v>
      </c>
      <c r="K98" s="277">
        <v>0</v>
      </c>
      <c r="L98" s="277">
        <v>0</v>
      </c>
      <c r="M98" s="277">
        <v>0</v>
      </c>
      <c r="N98" s="277">
        <v>0</v>
      </c>
      <c r="O98" s="277">
        <v>0</v>
      </c>
      <c r="P98" s="277">
        <v>1.5</v>
      </c>
      <c r="Q98" s="277">
        <v>-0.5</v>
      </c>
      <c r="R98" s="277">
        <v>1</v>
      </c>
      <c r="S98" s="277">
        <v>2</v>
      </c>
      <c r="T98" s="277">
        <v>2</v>
      </c>
      <c r="U98" s="277">
        <v>-1</v>
      </c>
      <c r="V98" s="277">
        <v>0</v>
      </c>
      <c r="W98" s="277">
        <v>2</v>
      </c>
      <c r="X98" s="277">
        <v>0</v>
      </c>
      <c r="Y98" s="277">
        <v>1</v>
      </c>
      <c r="Z98" s="277">
        <v>3</v>
      </c>
      <c r="AA98" s="277">
        <v>2</v>
      </c>
      <c r="AB98" s="277">
        <v>-1</v>
      </c>
      <c r="AC98" s="277">
        <v>35.799999999999997</v>
      </c>
      <c r="AD98" s="277">
        <v>36.9</v>
      </c>
      <c r="AE98" s="277">
        <v>33.299999999999997</v>
      </c>
      <c r="AF98" s="277">
        <v>33.4</v>
      </c>
    </row>
    <row r="99" spans="1:32">
      <c r="A99" s="275">
        <v>44264.668958333335</v>
      </c>
      <c r="B99" s="276" t="s">
        <v>32</v>
      </c>
      <c r="C99" s="276" t="s">
        <v>553</v>
      </c>
      <c r="D99" s="276" t="s">
        <v>25</v>
      </c>
      <c r="E99" s="277">
        <v>33.799999999999997</v>
      </c>
      <c r="F99" s="277">
        <v>33.5</v>
      </c>
      <c r="G99" s="277">
        <v>33.1</v>
      </c>
      <c r="H99" s="277">
        <v>2.5</v>
      </c>
      <c r="I99" s="277">
        <v>1.5</v>
      </c>
      <c r="J99" s="277">
        <v>-1</v>
      </c>
      <c r="K99" s="277">
        <v>0</v>
      </c>
      <c r="L99" s="277">
        <v>0.5</v>
      </c>
      <c r="M99" s="277">
        <v>0</v>
      </c>
      <c r="N99" s="277">
        <v>-0.5</v>
      </c>
      <c r="O99" s="277">
        <v>0.5</v>
      </c>
      <c r="P99" s="277">
        <v>0.5</v>
      </c>
      <c r="Q99" s="277">
        <v>0</v>
      </c>
      <c r="R99" s="277">
        <v>-0.5</v>
      </c>
      <c r="S99" s="277">
        <v>0.5</v>
      </c>
      <c r="T99" s="277">
        <v>0.5</v>
      </c>
      <c r="U99" s="277">
        <v>-0.5</v>
      </c>
      <c r="V99" s="277">
        <v>0.5</v>
      </c>
      <c r="W99" s="277">
        <v>1</v>
      </c>
      <c r="X99" s="277">
        <v>0</v>
      </c>
      <c r="Y99" s="277">
        <v>-0.5</v>
      </c>
      <c r="Z99" s="277">
        <v>1</v>
      </c>
      <c r="AA99" s="277">
        <v>1</v>
      </c>
      <c r="AB99" s="277">
        <v>-0.5</v>
      </c>
      <c r="AC99" s="277">
        <v>39.270000000000003</v>
      </c>
      <c r="AD99" s="277">
        <v>38.520000000000003</v>
      </c>
      <c r="AE99" s="277">
        <v>34.880000000000003</v>
      </c>
      <c r="AF99" s="277">
        <v>34.43</v>
      </c>
    </row>
    <row r="100" spans="1:32">
      <c r="A100" s="275">
        <v>44264.707974537036</v>
      </c>
      <c r="B100" s="276" t="s">
        <v>34</v>
      </c>
      <c r="C100" s="276" t="s">
        <v>553</v>
      </c>
      <c r="D100" s="276" t="s">
        <v>25</v>
      </c>
      <c r="E100" s="277">
        <v>32.200000000000003</v>
      </c>
      <c r="F100" s="277">
        <v>32.200000000000003</v>
      </c>
      <c r="G100" s="277">
        <v>32.6</v>
      </c>
      <c r="H100" s="277">
        <v>3</v>
      </c>
      <c r="I100" s="277">
        <v>2.5</v>
      </c>
      <c r="J100" s="277">
        <v>-2</v>
      </c>
      <c r="K100" s="277">
        <v>0.5</v>
      </c>
      <c r="L100" s="277">
        <v>0.5</v>
      </c>
      <c r="M100" s="277">
        <v>-0.5</v>
      </c>
      <c r="N100" s="277">
        <v>-0.5</v>
      </c>
      <c r="O100" s="277">
        <v>2</v>
      </c>
      <c r="P100" s="277">
        <v>2</v>
      </c>
      <c r="Q100" s="277">
        <v>0.5</v>
      </c>
      <c r="R100" s="277">
        <v>0.5</v>
      </c>
      <c r="S100" s="277">
        <v>0.5</v>
      </c>
      <c r="T100" s="277">
        <v>1</v>
      </c>
      <c r="U100" s="277">
        <v>-1</v>
      </c>
      <c r="V100" s="277">
        <v>2</v>
      </c>
      <c r="W100" s="277">
        <v>2</v>
      </c>
      <c r="X100" s="277">
        <v>-1</v>
      </c>
      <c r="Y100" s="277">
        <v>-1</v>
      </c>
      <c r="Z100" s="277">
        <v>2</v>
      </c>
      <c r="AA100" s="277">
        <v>2</v>
      </c>
      <c r="AB100" s="277">
        <v>-0.5</v>
      </c>
      <c r="AC100" s="277">
        <v>38.36</v>
      </c>
      <c r="AD100" s="277">
        <v>37.39</v>
      </c>
      <c r="AE100" s="277">
        <v>34.79</v>
      </c>
      <c r="AF100" s="277">
        <v>33.92</v>
      </c>
    </row>
    <row r="101" spans="1:32">
      <c r="A101" s="275">
        <v>44264.713761574072</v>
      </c>
      <c r="B101" s="276" t="s">
        <v>22</v>
      </c>
      <c r="C101" s="276" t="s">
        <v>553</v>
      </c>
      <c r="D101" s="276" t="s">
        <v>25</v>
      </c>
      <c r="E101" s="277">
        <v>23.7</v>
      </c>
      <c r="F101" s="277">
        <v>25.4</v>
      </c>
      <c r="G101" s="277">
        <v>26.5</v>
      </c>
      <c r="H101" s="277">
        <v>2</v>
      </c>
      <c r="I101" s="277">
        <v>1.5</v>
      </c>
      <c r="J101" s="277">
        <v>-1.5</v>
      </c>
      <c r="K101" s="277">
        <v>1.5</v>
      </c>
      <c r="L101" s="277">
        <v>1.5</v>
      </c>
      <c r="M101" s="277">
        <v>-0.5</v>
      </c>
      <c r="N101" s="277">
        <v>-0.5</v>
      </c>
      <c r="O101" s="277">
        <v>2</v>
      </c>
      <c r="P101" s="277">
        <v>1.5</v>
      </c>
      <c r="Q101" s="277">
        <v>-1.5</v>
      </c>
      <c r="R101" s="277">
        <v>-1.5</v>
      </c>
      <c r="S101" s="277">
        <v>-0.5</v>
      </c>
      <c r="T101" s="277">
        <v>-0.5</v>
      </c>
      <c r="U101" s="277">
        <v>0.5</v>
      </c>
      <c r="V101" s="277">
        <v>1.5</v>
      </c>
      <c r="W101" s="277">
        <v>1</v>
      </c>
      <c r="X101" s="277">
        <v>-1.5</v>
      </c>
      <c r="Y101" s="277">
        <v>-0.5</v>
      </c>
      <c r="Z101" s="277">
        <v>-1</v>
      </c>
      <c r="AA101" s="277">
        <v>-0.5</v>
      </c>
      <c r="AB101" s="277">
        <v>0.5</v>
      </c>
      <c r="AC101" s="277">
        <v>35.29</v>
      </c>
      <c r="AD101" s="277">
        <v>33.85</v>
      </c>
      <c r="AE101" s="277">
        <v>33.81</v>
      </c>
      <c r="AF101" s="277">
        <v>33.229999999999997</v>
      </c>
    </row>
    <row r="102" spans="1:32">
      <c r="A102" s="279"/>
      <c r="B102" s="280"/>
      <c r="C102" s="280"/>
      <c r="D102" s="280"/>
      <c r="E102" s="278">
        <f>AVERAGE(E93:E101)</f>
        <v>30.233333333333331</v>
      </c>
      <c r="F102" s="278">
        <f t="shared" ref="F102:AF102" si="4">AVERAGE(F93:F101)</f>
        <v>29.888888888888889</v>
      </c>
      <c r="G102" s="278">
        <f t="shared" si="4"/>
        <v>30.777777777777779</v>
      </c>
      <c r="H102" s="278">
        <f t="shared" si="4"/>
        <v>2.2777777777777777</v>
      </c>
      <c r="I102" s="278">
        <f t="shared" si="4"/>
        <v>1.8333333333333333</v>
      </c>
      <c r="J102" s="278">
        <f t="shared" si="4"/>
        <v>-1.0555555555555556</v>
      </c>
      <c r="K102" s="278">
        <f t="shared" si="4"/>
        <v>0.5</v>
      </c>
      <c r="L102" s="278">
        <f t="shared" si="4"/>
        <v>0.5</v>
      </c>
      <c r="M102" s="278">
        <f t="shared" si="4"/>
        <v>-0.22222222222222221</v>
      </c>
      <c r="N102" s="278">
        <f t="shared" si="4"/>
        <v>-0.27777777777777779</v>
      </c>
      <c r="O102" s="278">
        <f t="shared" si="4"/>
        <v>0.83333333333333337</v>
      </c>
      <c r="P102" s="278">
        <f t="shared" si="4"/>
        <v>1.2777777777777777</v>
      </c>
      <c r="Q102" s="278">
        <f t="shared" si="4"/>
        <v>-0.1111111111111111</v>
      </c>
      <c r="R102" s="278">
        <f t="shared" si="4"/>
        <v>-0.16666666666666666</v>
      </c>
      <c r="S102" s="278">
        <f t="shared" si="4"/>
        <v>0.94444444444444442</v>
      </c>
      <c r="T102" s="278">
        <f t="shared" si="4"/>
        <v>1</v>
      </c>
      <c r="U102" s="278">
        <f t="shared" si="4"/>
        <v>-0.77777777777777779</v>
      </c>
      <c r="V102" s="278">
        <f t="shared" si="4"/>
        <v>1.0555555555555556</v>
      </c>
      <c r="W102" s="278">
        <f t="shared" si="4"/>
        <v>1.6666666666666667</v>
      </c>
      <c r="X102" s="278">
        <f t="shared" si="4"/>
        <v>-0.27777777777777779</v>
      </c>
      <c r="Y102" s="278">
        <f t="shared" si="4"/>
        <v>-0.27777777777777779</v>
      </c>
      <c r="Z102" s="278">
        <f t="shared" si="4"/>
        <v>1.4444444444444444</v>
      </c>
      <c r="AA102" s="278">
        <f t="shared" si="4"/>
        <v>1.2222222222222223</v>
      </c>
      <c r="AB102" s="278">
        <f t="shared" si="4"/>
        <v>-0.61111111111111116</v>
      </c>
      <c r="AC102" s="278">
        <f t="shared" si="4"/>
        <v>35.655555555555559</v>
      </c>
      <c r="AD102" s="278">
        <f t="shared" si="4"/>
        <v>36.362222222222222</v>
      </c>
      <c r="AE102" s="278">
        <f t="shared" si="4"/>
        <v>33.43555555555556</v>
      </c>
      <c r="AF102" s="278">
        <f t="shared" si="4"/>
        <v>33.134444444444448</v>
      </c>
    </row>
    <row r="103" spans="1:32">
      <c r="A103" s="279"/>
      <c r="B103" s="280"/>
      <c r="C103" s="280"/>
      <c r="D103" s="280"/>
      <c r="E103" s="278">
        <f>_xlfn.STDEV.P(E93:E101)</f>
        <v>3.4286375654996983</v>
      </c>
      <c r="F103" s="278">
        <f t="shared" ref="F103:AF103" si="5">_xlfn.STDEV.P(F93:F101)</f>
        <v>3.3421365237240073</v>
      </c>
      <c r="G103" s="278">
        <f t="shared" si="5"/>
        <v>3.04075201874572</v>
      </c>
      <c r="H103" s="278">
        <f t="shared" si="5"/>
        <v>0.74948542017955788</v>
      </c>
      <c r="I103" s="278">
        <f t="shared" si="5"/>
        <v>0.88191710368819687</v>
      </c>
      <c r="J103" s="278">
        <f t="shared" si="5"/>
        <v>0.95581391856029185</v>
      </c>
      <c r="K103" s="278">
        <f t="shared" si="5"/>
        <v>0.52704627669472992</v>
      </c>
      <c r="L103" s="278">
        <f t="shared" si="5"/>
        <v>0.52704627669472992</v>
      </c>
      <c r="M103" s="278">
        <f t="shared" si="5"/>
        <v>0.24845199749997662</v>
      </c>
      <c r="N103" s="278">
        <f t="shared" si="5"/>
        <v>0.24845199749997662</v>
      </c>
      <c r="O103" s="278">
        <f t="shared" si="5"/>
        <v>0.70710678118654757</v>
      </c>
      <c r="P103" s="278">
        <f t="shared" si="5"/>
        <v>0.85346063865206756</v>
      </c>
      <c r="Q103" s="278">
        <f t="shared" si="5"/>
        <v>0.65734219812217953</v>
      </c>
      <c r="R103" s="278">
        <f t="shared" si="5"/>
        <v>0.97182531580755005</v>
      </c>
      <c r="S103" s="278">
        <f t="shared" si="5"/>
        <v>1.3005222123021805</v>
      </c>
      <c r="T103" s="278">
        <f t="shared" si="5"/>
        <v>0.81649658092772603</v>
      </c>
      <c r="U103" s="278">
        <f t="shared" si="5"/>
        <v>0.78567420131838617</v>
      </c>
      <c r="V103" s="278">
        <f t="shared" si="5"/>
        <v>0.79737222746707359</v>
      </c>
      <c r="W103" s="278">
        <f t="shared" si="5"/>
        <v>0.9128709291752769</v>
      </c>
      <c r="X103" s="278">
        <f t="shared" si="5"/>
        <v>0.74948542017955788</v>
      </c>
      <c r="Y103" s="278">
        <f t="shared" si="5"/>
        <v>1.0304020550550783</v>
      </c>
      <c r="Z103" s="278">
        <f t="shared" si="5"/>
        <v>1.1889408088351499</v>
      </c>
      <c r="AA103" s="278">
        <f t="shared" si="5"/>
        <v>0.74948542017955788</v>
      </c>
      <c r="AB103" s="278">
        <f t="shared" si="5"/>
        <v>1.0482201257840671</v>
      </c>
      <c r="AC103" s="278">
        <f t="shared" si="5"/>
        <v>2.0663392811180255</v>
      </c>
      <c r="AD103" s="278">
        <f t="shared" si="5"/>
        <v>1.5805328059288373</v>
      </c>
      <c r="AE103" s="278">
        <f t="shared" si="5"/>
        <v>1.0933242998723471</v>
      </c>
      <c r="AF103" s="278">
        <f t="shared" si="5"/>
        <v>0.80604812526729008</v>
      </c>
    </row>
    <row r="105" spans="1:32">
      <c r="A105" s="275">
        <v>44265.458993055552</v>
      </c>
      <c r="B105" s="276" t="s">
        <v>35</v>
      </c>
      <c r="C105" s="276" t="s">
        <v>553</v>
      </c>
      <c r="D105" s="276" t="s">
        <v>23</v>
      </c>
      <c r="E105" s="277">
        <v>30.7</v>
      </c>
      <c r="F105" s="277">
        <v>31.1</v>
      </c>
      <c r="G105" s="277">
        <v>31.2</v>
      </c>
      <c r="H105" s="277">
        <v>0.5</v>
      </c>
      <c r="I105" s="277">
        <v>0</v>
      </c>
      <c r="J105" s="277">
        <v>0.5</v>
      </c>
      <c r="K105" s="277">
        <v>0</v>
      </c>
      <c r="L105" s="277">
        <v>0</v>
      </c>
      <c r="M105" s="277">
        <v>0</v>
      </c>
      <c r="N105" s="277">
        <v>0</v>
      </c>
      <c r="O105" s="277">
        <v>1.5</v>
      </c>
      <c r="P105" s="277">
        <v>0.5</v>
      </c>
      <c r="Q105" s="277">
        <v>-1.5</v>
      </c>
      <c r="R105" s="277">
        <v>-0.5</v>
      </c>
      <c r="S105" s="277">
        <v>3</v>
      </c>
      <c r="T105" s="277">
        <v>2</v>
      </c>
      <c r="U105" s="277">
        <v>-3</v>
      </c>
      <c r="V105" s="277">
        <v>2.5</v>
      </c>
      <c r="W105" s="277">
        <v>0.5</v>
      </c>
      <c r="X105" s="277">
        <v>-2.5</v>
      </c>
      <c r="Y105" s="277">
        <v>-0.5</v>
      </c>
      <c r="Z105" s="277">
        <v>3</v>
      </c>
      <c r="AA105" s="277">
        <v>2</v>
      </c>
      <c r="AB105" s="277">
        <v>-2.5</v>
      </c>
      <c r="AC105" s="277">
        <v>32.33</v>
      </c>
      <c r="AD105" s="277">
        <v>33.85</v>
      </c>
      <c r="AE105" s="277">
        <v>31.12</v>
      </c>
      <c r="AF105" s="277">
        <v>30.31</v>
      </c>
    </row>
    <row r="106" spans="1:32">
      <c r="A106" s="275">
        <v>44265.466400462959</v>
      </c>
      <c r="B106" s="276" t="s">
        <v>36</v>
      </c>
      <c r="C106" s="276" t="s">
        <v>553</v>
      </c>
      <c r="D106" s="276" t="s">
        <v>23</v>
      </c>
      <c r="E106" s="277">
        <v>25.3</v>
      </c>
      <c r="F106" s="277">
        <v>26.6</v>
      </c>
      <c r="G106" s="277">
        <v>27.3</v>
      </c>
      <c r="H106" s="277">
        <v>0</v>
      </c>
      <c r="I106" s="277">
        <v>0</v>
      </c>
      <c r="J106" s="277">
        <v>2</v>
      </c>
      <c r="K106" s="277">
        <v>-0.5</v>
      </c>
      <c r="L106" s="277">
        <v>-0.5</v>
      </c>
      <c r="M106" s="277">
        <v>1.5</v>
      </c>
      <c r="N106" s="277">
        <v>1.5</v>
      </c>
      <c r="O106" s="277">
        <v>0.5</v>
      </c>
      <c r="P106" s="277">
        <v>1</v>
      </c>
      <c r="Q106" s="277">
        <v>0.5</v>
      </c>
      <c r="R106" s="277">
        <v>0</v>
      </c>
      <c r="S106" s="277">
        <v>1</v>
      </c>
      <c r="T106" s="277">
        <v>0.5</v>
      </c>
      <c r="U106" s="277">
        <v>-0.5</v>
      </c>
      <c r="V106" s="277">
        <v>0.5</v>
      </c>
      <c r="W106" s="277">
        <v>2</v>
      </c>
      <c r="X106" s="277">
        <v>-0.5</v>
      </c>
      <c r="Y106" s="277">
        <v>-1.5</v>
      </c>
      <c r="Z106" s="277">
        <v>2</v>
      </c>
      <c r="AA106" s="277">
        <v>1</v>
      </c>
      <c r="AB106" s="277">
        <v>-2</v>
      </c>
      <c r="AC106" s="277">
        <v>34.24</v>
      </c>
      <c r="AD106" s="277">
        <v>33</v>
      </c>
      <c r="AE106" s="277">
        <v>31.79</v>
      </c>
      <c r="AF106" s="277">
        <v>31.67</v>
      </c>
    </row>
    <row r="107" spans="1:32">
      <c r="A107" s="275">
        <v>44265.549583333333</v>
      </c>
      <c r="B107" s="276" t="s">
        <v>37</v>
      </c>
      <c r="C107" s="276" t="s">
        <v>553</v>
      </c>
      <c r="D107" s="276" t="s">
        <v>23</v>
      </c>
      <c r="E107" s="277">
        <v>30.8</v>
      </c>
      <c r="F107" s="277">
        <v>30</v>
      </c>
      <c r="G107" s="277">
        <v>30.1</v>
      </c>
      <c r="H107" s="277">
        <v>0</v>
      </c>
      <c r="I107" s="277">
        <v>0</v>
      </c>
      <c r="J107" s="277">
        <v>-1</v>
      </c>
      <c r="K107" s="277">
        <v>-0.5</v>
      </c>
      <c r="L107" s="277">
        <v>-0.5</v>
      </c>
      <c r="M107" s="277">
        <v>0</v>
      </c>
      <c r="N107" s="277">
        <v>0</v>
      </c>
      <c r="O107" s="277">
        <v>1</v>
      </c>
      <c r="P107" s="277">
        <v>1.5</v>
      </c>
      <c r="Q107" s="277">
        <v>0</v>
      </c>
      <c r="R107" s="277">
        <v>0</v>
      </c>
      <c r="S107" s="277">
        <v>2</v>
      </c>
      <c r="T107" s="277">
        <v>1.5</v>
      </c>
      <c r="U107" s="277">
        <v>-1</v>
      </c>
      <c r="V107" s="277">
        <v>0.5</v>
      </c>
      <c r="W107" s="277">
        <v>1</v>
      </c>
      <c r="X107" s="277">
        <v>0</v>
      </c>
      <c r="Y107" s="277">
        <v>0</v>
      </c>
      <c r="Z107" s="277">
        <v>0</v>
      </c>
      <c r="AA107" s="277">
        <v>0</v>
      </c>
      <c r="AB107" s="277">
        <v>0</v>
      </c>
      <c r="AC107" s="277">
        <v>34.880000000000003</v>
      </c>
      <c r="AD107" s="277">
        <v>34.85</v>
      </c>
      <c r="AE107" s="277">
        <v>32.25</v>
      </c>
      <c r="AF107" s="277">
        <v>31.83</v>
      </c>
    </row>
    <row r="108" spans="1:32">
      <c r="A108" s="275">
        <v>44265.556585648148</v>
      </c>
      <c r="B108" s="276" t="s">
        <v>38</v>
      </c>
      <c r="C108" s="276" t="s">
        <v>553</v>
      </c>
      <c r="D108" s="276" t="s">
        <v>23</v>
      </c>
      <c r="E108" s="277">
        <v>26.1</v>
      </c>
      <c r="F108" s="277">
        <v>28.2</v>
      </c>
      <c r="G108" s="277">
        <v>28.8</v>
      </c>
      <c r="H108" s="277">
        <v>-1</v>
      </c>
      <c r="I108" s="277">
        <v>-1</v>
      </c>
      <c r="J108" s="277">
        <v>-1</v>
      </c>
      <c r="K108" s="277">
        <v>0.5</v>
      </c>
      <c r="L108" s="277">
        <v>-1</v>
      </c>
      <c r="M108" s="277">
        <v>-0.5</v>
      </c>
      <c r="N108" s="277">
        <v>0.5</v>
      </c>
      <c r="O108" s="277">
        <v>2.5</v>
      </c>
      <c r="P108" s="277">
        <v>1.5</v>
      </c>
      <c r="Q108" s="277">
        <v>-2</v>
      </c>
      <c r="R108" s="277">
        <v>-1</v>
      </c>
      <c r="S108" s="277">
        <v>-2.5</v>
      </c>
      <c r="T108" s="277">
        <v>-2.5</v>
      </c>
      <c r="U108" s="277">
        <v>1.5</v>
      </c>
      <c r="V108" s="277">
        <v>2</v>
      </c>
      <c r="W108" s="277">
        <v>1</v>
      </c>
      <c r="X108" s="277">
        <v>-1.5</v>
      </c>
      <c r="Y108" s="277">
        <v>-0.5</v>
      </c>
      <c r="Z108" s="277">
        <v>-1</v>
      </c>
      <c r="AA108" s="277">
        <v>-1.5</v>
      </c>
      <c r="AB108" s="277">
        <v>1.5</v>
      </c>
      <c r="AC108" s="277">
        <v>35.18</v>
      </c>
      <c r="AD108" s="277">
        <v>33.08</v>
      </c>
      <c r="AE108" s="277">
        <v>31.47</v>
      </c>
      <c r="AF108" s="277">
        <v>30.78</v>
      </c>
    </row>
    <row r="109" spans="1:32">
      <c r="A109" s="275">
        <v>44265.563263888886</v>
      </c>
      <c r="B109" s="276" t="s">
        <v>37</v>
      </c>
      <c r="C109" s="276" t="s">
        <v>553</v>
      </c>
      <c r="D109" s="276" t="s">
        <v>23</v>
      </c>
      <c r="E109" s="277">
        <v>30.2</v>
      </c>
      <c r="F109" s="277">
        <v>30.1</v>
      </c>
      <c r="G109" s="277">
        <v>30.4</v>
      </c>
      <c r="H109" s="277">
        <v>0</v>
      </c>
      <c r="I109" s="277">
        <v>0</v>
      </c>
      <c r="J109" s="277">
        <v>0</v>
      </c>
      <c r="K109" s="277">
        <v>0</v>
      </c>
      <c r="L109" s="277">
        <v>0</v>
      </c>
      <c r="M109" s="277">
        <v>0</v>
      </c>
      <c r="N109" s="277">
        <v>0</v>
      </c>
      <c r="O109" s="277">
        <v>0.5</v>
      </c>
      <c r="P109" s="277">
        <v>1</v>
      </c>
      <c r="Q109" s="277">
        <v>0</v>
      </c>
      <c r="R109" s="277">
        <v>0</v>
      </c>
      <c r="S109" s="277">
        <v>0</v>
      </c>
      <c r="T109" s="277">
        <v>0</v>
      </c>
      <c r="U109" s="277">
        <v>0</v>
      </c>
      <c r="V109" s="277">
        <v>0.5</v>
      </c>
      <c r="W109" s="277">
        <v>1</v>
      </c>
      <c r="X109" s="277">
        <v>0</v>
      </c>
      <c r="Y109" s="277">
        <v>0</v>
      </c>
      <c r="Z109" s="277">
        <v>0.5</v>
      </c>
      <c r="AA109" s="277">
        <v>0.5</v>
      </c>
      <c r="AB109" s="277">
        <v>0</v>
      </c>
      <c r="AC109" s="277">
        <v>32.83</v>
      </c>
      <c r="AD109" s="277">
        <v>32.520000000000003</v>
      </c>
      <c r="AE109" s="277">
        <v>32.42</v>
      </c>
      <c r="AF109" s="277">
        <v>32</v>
      </c>
    </row>
    <row r="110" spans="1:32">
      <c r="A110" s="275">
        <v>44265.598715277774</v>
      </c>
      <c r="B110" s="276" t="s">
        <v>39</v>
      </c>
      <c r="C110" s="276" t="s">
        <v>553</v>
      </c>
      <c r="D110" s="276" t="s">
        <v>23</v>
      </c>
      <c r="E110" s="277">
        <v>25.1</v>
      </c>
      <c r="F110" s="277">
        <v>26.2</v>
      </c>
      <c r="G110" s="277">
        <v>25.1</v>
      </c>
      <c r="H110" s="277">
        <v>0.5</v>
      </c>
      <c r="I110" s="277">
        <v>0</v>
      </c>
      <c r="J110" s="277">
        <v>2</v>
      </c>
      <c r="K110" s="277">
        <v>0</v>
      </c>
      <c r="L110" s="277">
        <v>0</v>
      </c>
      <c r="M110" s="277">
        <v>0</v>
      </c>
      <c r="N110" s="277">
        <v>0</v>
      </c>
      <c r="O110" s="277">
        <v>1</v>
      </c>
      <c r="P110" s="277">
        <v>1.5</v>
      </c>
      <c r="Q110" s="277">
        <v>0</v>
      </c>
      <c r="R110" s="277">
        <v>1</v>
      </c>
      <c r="S110" s="277">
        <v>-2</v>
      </c>
      <c r="T110" s="277">
        <v>-1</v>
      </c>
      <c r="U110" s="277">
        <v>-0.5</v>
      </c>
      <c r="V110" s="277">
        <v>2</v>
      </c>
      <c r="W110" s="277">
        <v>1</v>
      </c>
      <c r="X110" s="277">
        <v>-1</v>
      </c>
      <c r="Y110" s="277">
        <v>0</v>
      </c>
      <c r="Z110" s="277">
        <v>-1</v>
      </c>
      <c r="AA110" s="277">
        <v>-1</v>
      </c>
      <c r="AB110" s="277">
        <v>1</v>
      </c>
      <c r="AC110" s="277">
        <v>33.229999999999997</v>
      </c>
      <c r="AD110" s="277">
        <v>33.86</v>
      </c>
      <c r="AE110" s="277">
        <v>31.97</v>
      </c>
      <c r="AF110" s="277">
        <v>31.77</v>
      </c>
    </row>
    <row r="111" spans="1:32">
      <c r="A111" s="275">
        <v>44265.696122685185</v>
      </c>
      <c r="B111" s="276" t="s">
        <v>41</v>
      </c>
      <c r="C111" s="276" t="s">
        <v>553</v>
      </c>
      <c r="D111" s="276" t="s">
        <v>23</v>
      </c>
      <c r="E111" s="277">
        <v>28.9</v>
      </c>
      <c r="F111" s="277">
        <v>30.7</v>
      </c>
      <c r="G111" s="277">
        <v>30.2</v>
      </c>
      <c r="H111" s="277">
        <v>1</v>
      </c>
      <c r="I111" s="277">
        <v>0.5</v>
      </c>
      <c r="J111" s="277">
        <v>1</v>
      </c>
      <c r="K111" s="277">
        <v>0</v>
      </c>
      <c r="L111" s="277">
        <v>-0.5</v>
      </c>
      <c r="M111" s="277">
        <v>1</v>
      </c>
      <c r="N111" s="277">
        <v>1</v>
      </c>
      <c r="O111" s="277">
        <v>2</v>
      </c>
      <c r="P111" s="277">
        <v>0.5</v>
      </c>
      <c r="Q111" s="277">
        <v>2</v>
      </c>
      <c r="R111" s="277">
        <v>1.5</v>
      </c>
      <c r="S111" s="277">
        <v>-1.5</v>
      </c>
      <c r="T111" s="277">
        <v>-1</v>
      </c>
      <c r="U111" s="277">
        <v>-1</v>
      </c>
      <c r="V111" s="277">
        <v>2</v>
      </c>
      <c r="W111" s="277">
        <v>1</v>
      </c>
      <c r="X111" s="277">
        <v>2</v>
      </c>
      <c r="Y111" s="277">
        <v>1.5</v>
      </c>
      <c r="Z111" s="277">
        <v>-2</v>
      </c>
      <c r="AA111" s="277">
        <v>-1.5</v>
      </c>
      <c r="AB111" s="277">
        <v>-1</v>
      </c>
      <c r="AC111" s="277">
        <v>32.450000000000003</v>
      </c>
      <c r="AD111" s="277">
        <v>32.74</v>
      </c>
      <c r="AE111" s="277">
        <v>31.27</v>
      </c>
      <c r="AF111" s="277">
        <v>31.38</v>
      </c>
    </row>
    <row r="112" spans="1:32">
      <c r="A112" s="275">
        <v>44265.702974537038</v>
      </c>
      <c r="B112" s="276" t="s">
        <v>42</v>
      </c>
      <c r="C112" s="276" t="s">
        <v>553</v>
      </c>
      <c r="D112" s="276" t="s">
        <v>23</v>
      </c>
      <c r="E112" s="277">
        <v>28.9</v>
      </c>
      <c r="F112" s="277">
        <v>26.7</v>
      </c>
      <c r="G112" s="277">
        <v>30.6</v>
      </c>
      <c r="H112" s="277">
        <v>-0.5</v>
      </c>
      <c r="I112" s="277">
        <v>0</v>
      </c>
      <c r="J112" s="277">
        <v>0.5</v>
      </c>
      <c r="K112" s="277">
        <v>-1</v>
      </c>
      <c r="L112" s="277">
        <v>-0.5</v>
      </c>
      <c r="M112" s="277">
        <v>-0.5</v>
      </c>
      <c r="N112" s="277">
        <v>0</v>
      </c>
      <c r="O112" s="277">
        <v>1.5</v>
      </c>
      <c r="P112" s="277">
        <v>0</v>
      </c>
      <c r="Q112" s="277">
        <v>0.5</v>
      </c>
      <c r="R112" s="277">
        <v>0</v>
      </c>
      <c r="S112" s="277">
        <v>-2.5</v>
      </c>
      <c r="T112" s="277">
        <v>-1.5</v>
      </c>
      <c r="U112" s="277">
        <v>-1</v>
      </c>
      <c r="V112" s="277">
        <v>2</v>
      </c>
      <c r="W112" s="277">
        <v>0</v>
      </c>
      <c r="X112" s="277">
        <v>-1</v>
      </c>
      <c r="Y112" s="277">
        <v>0</v>
      </c>
      <c r="Z112" s="277">
        <v>-3</v>
      </c>
      <c r="AA112" s="277">
        <v>-2</v>
      </c>
      <c r="AB112" s="277">
        <v>0.5</v>
      </c>
      <c r="AC112" s="277">
        <v>34.909999999999997</v>
      </c>
      <c r="AD112" s="277">
        <v>32.71</v>
      </c>
      <c r="AE112" s="277">
        <v>32.03</v>
      </c>
      <c r="AF112" s="277">
        <v>31.83</v>
      </c>
    </row>
    <row r="113" spans="1:36">
      <c r="A113" s="275">
        <v>44265.736793981479</v>
      </c>
      <c r="B113" s="276" t="s">
        <v>561</v>
      </c>
      <c r="C113" s="276" t="s">
        <v>553</v>
      </c>
      <c r="D113" s="276" t="s">
        <v>23</v>
      </c>
      <c r="E113" s="277">
        <v>34</v>
      </c>
      <c r="F113" s="277">
        <v>33.799999999999997</v>
      </c>
      <c r="G113" s="277">
        <v>32.799999999999997</v>
      </c>
      <c r="H113" s="277">
        <v>-0.5</v>
      </c>
      <c r="I113" s="277">
        <v>-0.5</v>
      </c>
      <c r="J113" s="277">
        <v>1</v>
      </c>
      <c r="K113" s="277">
        <v>0</v>
      </c>
      <c r="L113" s="277">
        <v>0</v>
      </c>
      <c r="M113" s="277">
        <v>2</v>
      </c>
      <c r="N113" s="277">
        <v>2</v>
      </c>
      <c r="O113" s="277">
        <v>2</v>
      </c>
      <c r="P113" s="277">
        <v>2</v>
      </c>
      <c r="Q113" s="277">
        <v>0.5</v>
      </c>
      <c r="R113" s="277">
        <v>0.5</v>
      </c>
      <c r="S113" s="277">
        <v>0</v>
      </c>
      <c r="T113" s="277">
        <v>0</v>
      </c>
      <c r="U113" s="277">
        <v>0</v>
      </c>
      <c r="V113" s="277">
        <v>2</v>
      </c>
      <c r="W113" s="277">
        <v>2</v>
      </c>
      <c r="X113" s="277">
        <v>0</v>
      </c>
      <c r="Y113" s="277">
        <v>0</v>
      </c>
      <c r="Z113" s="277">
        <v>-0.5</v>
      </c>
      <c r="AA113" s="277">
        <v>0</v>
      </c>
      <c r="AB113" s="277">
        <v>0</v>
      </c>
      <c r="AC113" s="277">
        <v>33.44</v>
      </c>
      <c r="AD113" s="277">
        <v>33.479999999999997</v>
      </c>
      <c r="AE113" s="277">
        <v>32.18</v>
      </c>
      <c r="AF113" s="277">
        <v>31.88</v>
      </c>
    </row>
    <row r="114" spans="1:36">
      <c r="A114" s="275">
        <v>44265.743344907409</v>
      </c>
      <c r="B114" s="276" t="s">
        <v>43</v>
      </c>
      <c r="C114" s="276" t="s">
        <v>553</v>
      </c>
      <c r="D114" s="276" t="s">
        <v>23</v>
      </c>
      <c r="E114" s="277">
        <v>33.4</v>
      </c>
      <c r="F114" s="277">
        <v>34</v>
      </c>
      <c r="G114" s="277">
        <v>35.1</v>
      </c>
      <c r="H114" s="277">
        <v>1.5</v>
      </c>
      <c r="I114" s="277">
        <v>1</v>
      </c>
      <c r="J114" s="277">
        <v>-0.5</v>
      </c>
      <c r="K114" s="277">
        <v>0.5</v>
      </c>
      <c r="L114" s="277">
        <v>0.5</v>
      </c>
      <c r="M114" s="277">
        <v>0</v>
      </c>
      <c r="N114" s="277">
        <v>0</v>
      </c>
      <c r="O114" s="277">
        <v>2</v>
      </c>
      <c r="P114" s="277">
        <v>1</v>
      </c>
      <c r="Q114" s="277">
        <v>-1</v>
      </c>
      <c r="R114" s="277">
        <v>-0.5</v>
      </c>
      <c r="S114" s="277">
        <v>-1</v>
      </c>
      <c r="T114" s="277">
        <v>-1</v>
      </c>
      <c r="U114" s="277">
        <v>1.5</v>
      </c>
      <c r="V114" s="277">
        <v>2</v>
      </c>
      <c r="W114" s="277">
        <v>1</v>
      </c>
      <c r="X114" s="277">
        <v>-2</v>
      </c>
      <c r="Y114" s="277">
        <v>-1</v>
      </c>
      <c r="Z114" s="277">
        <v>-2</v>
      </c>
      <c r="AA114" s="277">
        <v>-2</v>
      </c>
      <c r="AB114" s="277">
        <v>1</v>
      </c>
      <c r="AC114" s="277">
        <v>35.93</v>
      </c>
      <c r="AD114" s="277">
        <v>33.380000000000003</v>
      </c>
      <c r="AE114" s="277">
        <v>32.369999999999997</v>
      </c>
      <c r="AF114" s="277">
        <v>32.479999999999997</v>
      </c>
      <c r="AI114" s="15" t="s">
        <v>108</v>
      </c>
      <c r="AJ114" s="15" t="s">
        <v>109</v>
      </c>
    </row>
    <row r="115" spans="1:36">
      <c r="A115" s="279"/>
      <c r="B115" s="280"/>
      <c r="C115" s="280"/>
      <c r="D115" s="280"/>
      <c r="E115" s="278">
        <f t="shared" ref="E115:AF115" si="6">AVERAGE(E105:E114)</f>
        <v>29.339999999999996</v>
      </c>
      <c r="F115" s="278">
        <f t="shared" si="6"/>
        <v>29.74</v>
      </c>
      <c r="G115" s="278">
        <f t="shared" si="6"/>
        <v>30.159999999999997</v>
      </c>
      <c r="H115" s="278">
        <f t="shared" si="6"/>
        <v>0.15</v>
      </c>
      <c r="I115" s="278">
        <f t="shared" si="6"/>
        <v>0</v>
      </c>
      <c r="J115" s="278">
        <f t="shared" si="6"/>
        <v>0.45</v>
      </c>
      <c r="K115" s="278">
        <f t="shared" si="6"/>
        <v>-0.1</v>
      </c>
      <c r="L115" s="278">
        <f t="shared" si="6"/>
        <v>-0.25</v>
      </c>
      <c r="M115" s="278">
        <f t="shared" si="6"/>
        <v>0.35</v>
      </c>
      <c r="N115" s="278">
        <f t="shared" si="6"/>
        <v>0.5</v>
      </c>
      <c r="O115" s="278">
        <f t="shared" si="6"/>
        <v>1.45</v>
      </c>
      <c r="P115" s="278">
        <f t="shared" si="6"/>
        <v>1.05</v>
      </c>
      <c r="Q115" s="278">
        <f t="shared" si="6"/>
        <v>-0.1</v>
      </c>
      <c r="R115" s="278">
        <f t="shared" si="6"/>
        <v>0.1</v>
      </c>
      <c r="S115" s="278">
        <f t="shared" si="6"/>
        <v>-0.35</v>
      </c>
      <c r="T115" s="278">
        <f t="shared" si="6"/>
        <v>-0.3</v>
      </c>
      <c r="U115" s="278">
        <f t="shared" si="6"/>
        <v>-0.4</v>
      </c>
      <c r="V115" s="278">
        <f t="shared" si="6"/>
        <v>1.6</v>
      </c>
      <c r="W115" s="278">
        <f t="shared" si="6"/>
        <v>1.05</v>
      </c>
      <c r="X115" s="278">
        <f t="shared" si="6"/>
        <v>-0.65</v>
      </c>
      <c r="Y115" s="278">
        <f t="shared" si="6"/>
        <v>-0.2</v>
      </c>
      <c r="Z115" s="278">
        <f t="shared" si="6"/>
        <v>-0.4</v>
      </c>
      <c r="AA115" s="278">
        <f t="shared" si="6"/>
        <v>-0.45</v>
      </c>
      <c r="AB115" s="278">
        <f t="shared" si="6"/>
        <v>-0.15</v>
      </c>
      <c r="AC115" s="278">
        <f t="shared" si="6"/>
        <v>33.941999999999993</v>
      </c>
      <c r="AD115" s="278">
        <f t="shared" si="6"/>
        <v>33.346999999999994</v>
      </c>
      <c r="AE115" s="278">
        <f t="shared" si="6"/>
        <v>31.887</v>
      </c>
      <c r="AF115" s="278">
        <f t="shared" si="6"/>
        <v>31.593</v>
      </c>
      <c r="AH115" s="278">
        <f>ABS(T115)</f>
        <v>0.3</v>
      </c>
    </row>
    <row r="116" spans="1:36">
      <c r="A116" s="279"/>
      <c r="B116" s="280"/>
      <c r="C116" s="280"/>
      <c r="D116" s="280"/>
      <c r="E116" s="278">
        <f t="shared" ref="E116:AF116" si="7">_xlfn.STDEV.P(E105:E114)</f>
        <v>2.9682317968784422</v>
      </c>
      <c r="F116" s="278">
        <f t="shared" si="7"/>
        <v>2.6758923745173306</v>
      </c>
      <c r="G116" s="278">
        <f t="shared" si="7"/>
        <v>2.6142685401465546</v>
      </c>
      <c r="H116" s="278">
        <f t="shared" si="7"/>
        <v>0.70887234393789122</v>
      </c>
      <c r="I116" s="278">
        <f t="shared" si="7"/>
        <v>0.5</v>
      </c>
      <c r="J116" s="278">
        <f t="shared" si="7"/>
        <v>1.0356157588603989</v>
      </c>
      <c r="K116" s="278">
        <f t="shared" si="7"/>
        <v>0.43588989435406733</v>
      </c>
      <c r="L116" s="278">
        <f t="shared" si="7"/>
        <v>0.40311288741492751</v>
      </c>
      <c r="M116" s="278">
        <f t="shared" si="7"/>
        <v>0.80777472107017556</v>
      </c>
      <c r="N116" s="278">
        <f t="shared" si="7"/>
        <v>0.70710678118654757</v>
      </c>
      <c r="O116" s="278">
        <f t="shared" si="7"/>
        <v>0.65</v>
      </c>
      <c r="P116" s="278">
        <f t="shared" si="7"/>
        <v>0.56789083458002731</v>
      </c>
      <c r="Q116" s="278">
        <f t="shared" si="7"/>
        <v>1.0908712114635715</v>
      </c>
      <c r="R116" s="278">
        <f t="shared" si="7"/>
        <v>0.7</v>
      </c>
      <c r="S116" s="278">
        <f t="shared" si="7"/>
        <v>1.8034688796871434</v>
      </c>
      <c r="T116" s="278">
        <f t="shared" si="7"/>
        <v>1.3076696830622021</v>
      </c>
      <c r="U116" s="278">
        <f t="shared" si="7"/>
        <v>1.2409673645990857</v>
      </c>
      <c r="V116" s="278">
        <f t="shared" si="7"/>
        <v>0.73484692283495345</v>
      </c>
      <c r="W116" s="278">
        <f t="shared" si="7"/>
        <v>0.56789083458002731</v>
      </c>
      <c r="X116" s="278">
        <f t="shared" si="7"/>
        <v>1.2051970793193949</v>
      </c>
      <c r="Y116" s="278">
        <f t="shared" si="7"/>
        <v>0.74833147735478833</v>
      </c>
      <c r="Z116" s="278">
        <f t="shared" si="7"/>
        <v>1.7578395831246945</v>
      </c>
      <c r="AA116" s="278">
        <f t="shared" si="7"/>
        <v>1.2932517156377563</v>
      </c>
      <c r="AB116" s="278">
        <f t="shared" si="7"/>
        <v>1.2459935794377113</v>
      </c>
      <c r="AC116" s="278">
        <f t="shared" si="7"/>
        <v>1.1920805341922167</v>
      </c>
      <c r="AD116" s="278">
        <f t="shared" si="7"/>
        <v>0.66661908163508166</v>
      </c>
      <c r="AE116" s="278">
        <f t="shared" si="7"/>
        <v>0.43756256695471557</v>
      </c>
      <c r="AF116" s="278">
        <f t="shared" si="7"/>
        <v>0.59471085411315594</v>
      </c>
    </row>
    <row r="117" spans="1:36">
      <c r="A117" s="270">
        <v>44265.472905092596</v>
      </c>
      <c r="B117" s="271" t="s">
        <v>35</v>
      </c>
      <c r="C117" s="271" t="s">
        <v>553</v>
      </c>
      <c r="D117" s="271" t="s">
        <v>24</v>
      </c>
      <c r="E117" s="6">
        <v>36.299999999999997</v>
      </c>
      <c r="F117" s="6">
        <v>35.6</v>
      </c>
      <c r="G117" s="6">
        <v>34.700000000000003</v>
      </c>
      <c r="H117" s="6">
        <v>-1</v>
      </c>
      <c r="I117" s="6">
        <v>-0.5</v>
      </c>
      <c r="J117" s="6">
        <v>1.5</v>
      </c>
      <c r="K117" s="6">
        <v>-0.5</v>
      </c>
      <c r="L117" s="6">
        <v>0</v>
      </c>
      <c r="M117" s="6">
        <v>0.5</v>
      </c>
      <c r="N117" s="6">
        <v>0</v>
      </c>
      <c r="O117" s="6">
        <v>0</v>
      </c>
      <c r="P117" s="6">
        <v>0.5</v>
      </c>
      <c r="Q117" s="6">
        <v>0</v>
      </c>
      <c r="R117" s="6">
        <v>-1</v>
      </c>
      <c r="S117" s="6">
        <v>1</v>
      </c>
      <c r="T117" s="6">
        <v>1.5</v>
      </c>
      <c r="U117" s="6">
        <v>-1</v>
      </c>
      <c r="V117" s="6">
        <v>1</v>
      </c>
      <c r="W117" s="6">
        <v>1.5</v>
      </c>
      <c r="X117" s="6">
        <v>-1</v>
      </c>
      <c r="Y117" s="6">
        <v>-1.5</v>
      </c>
      <c r="Z117" s="6">
        <v>1</v>
      </c>
      <c r="AA117" s="6">
        <v>0.5</v>
      </c>
      <c r="AB117" s="6">
        <v>-1</v>
      </c>
      <c r="AC117" s="6">
        <v>32.979999999999997</v>
      </c>
      <c r="AD117" s="6">
        <v>34.96</v>
      </c>
      <c r="AE117" s="6">
        <v>31.26</v>
      </c>
      <c r="AF117" s="6">
        <v>31.94</v>
      </c>
    </row>
    <row r="118" spans="1:36">
      <c r="A118" s="270">
        <v>44265.480393518519</v>
      </c>
      <c r="B118" s="271" t="s">
        <v>36</v>
      </c>
      <c r="C118" s="271" t="s">
        <v>553</v>
      </c>
      <c r="D118" s="271" t="s">
        <v>24</v>
      </c>
      <c r="E118" s="6">
        <v>26.7</v>
      </c>
      <c r="F118" s="6">
        <v>26.4</v>
      </c>
      <c r="G118" s="6">
        <v>26.5</v>
      </c>
      <c r="H118" s="6">
        <v>0</v>
      </c>
      <c r="I118" s="6">
        <v>0</v>
      </c>
      <c r="J118" s="6">
        <v>2</v>
      </c>
      <c r="K118" s="6">
        <v>-0.5</v>
      </c>
      <c r="L118" s="6">
        <v>-0.5</v>
      </c>
      <c r="M118" s="6">
        <v>1.5</v>
      </c>
      <c r="N118" s="6">
        <v>1.5</v>
      </c>
      <c r="O118" s="6">
        <v>0.5</v>
      </c>
      <c r="P118" s="6">
        <v>0</v>
      </c>
      <c r="Q118" s="6">
        <v>0</v>
      </c>
      <c r="R118" s="6">
        <v>0</v>
      </c>
      <c r="S118" s="6">
        <v>-1</v>
      </c>
      <c r="T118" s="6">
        <v>-0.5</v>
      </c>
      <c r="U118" s="6">
        <v>0.5</v>
      </c>
      <c r="V118" s="6">
        <v>1</v>
      </c>
      <c r="W118" s="6">
        <v>1</v>
      </c>
      <c r="X118" s="6">
        <v>-0.5</v>
      </c>
      <c r="Y118" s="6">
        <v>-0.5</v>
      </c>
      <c r="Z118" s="6">
        <v>-0.5</v>
      </c>
      <c r="AA118" s="6">
        <v>-0.5</v>
      </c>
      <c r="AB118" s="6">
        <v>1.5</v>
      </c>
      <c r="AC118" s="6">
        <v>33.15</v>
      </c>
      <c r="AD118" s="6">
        <v>36.35</v>
      </c>
      <c r="AE118" s="6">
        <v>32.43</v>
      </c>
      <c r="AF118" s="6">
        <v>31.95</v>
      </c>
    </row>
    <row r="119" spans="1:36">
      <c r="A119" s="270">
        <v>44265.542824074073</v>
      </c>
      <c r="B119" s="271" t="s">
        <v>38</v>
      </c>
      <c r="C119" s="271" t="s">
        <v>553</v>
      </c>
      <c r="D119" s="271" t="s">
        <v>24</v>
      </c>
      <c r="E119" s="6">
        <v>28.2</v>
      </c>
      <c r="F119" s="6">
        <v>28.9</v>
      </c>
      <c r="G119" s="6">
        <v>28.8</v>
      </c>
      <c r="H119" s="6">
        <v>1.5</v>
      </c>
      <c r="I119" s="6">
        <v>1</v>
      </c>
      <c r="J119" s="6">
        <v>-1.5</v>
      </c>
      <c r="K119" s="6">
        <v>1</v>
      </c>
      <c r="L119" s="6">
        <v>1</v>
      </c>
      <c r="M119" s="6">
        <v>-1.5</v>
      </c>
      <c r="N119" s="6">
        <v>-1.5</v>
      </c>
      <c r="O119" s="6">
        <v>0.5</v>
      </c>
      <c r="P119" s="6">
        <v>0.5</v>
      </c>
      <c r="Q119" s="6">
        <v>-0.5</v>
      </c>
      <c r="R119" s="6">
        <v>-0.5</v>
      </c>
      <c r="S119" s="6">
        <v>0.5</v>
      </c>
      <c r="T119" s="6">
        <v>0.5</v>
      </c>
      <c r="U119" s="6">
        <v>-1</v>
      </c>
      <c r="V119" s="6">
        <v>0.5</v>
      </c>
      <c r="W119" s="6">
        <v>-1</v>
      </c>
      <c r="X119" s="6">
        <v>-1</v>
      </c>
      <c r="Y119" s="6">
        <v>1</v>
      </c>
      <c r="Z119" s="6">
        <v>1.5</v>
      </c>
      <c r="AA119" s="6">
        <v>1</v>
      </c>
      <c r="AB119" s="6">
        <v>-2.5</v>
      </c>
      <c r="AC119" s="6">
        <v>33.840000000000003</v>
      </c>
      <c r="AD119" s="6">
        <v>32.04</v>
      </c>
      <c r="AE119" s="6">
        <v>31.23</v>
      </c>
      <c r="AF119" s="6">
        <v>30.85</v>
      </c>
    </row>
    <row r="120" spans="1:36">
      <c r="A120" s="270">
        <v>44265.61277777778</v>
      </c>
      <c r="B120" s="271" t="s">
        <v>39</v>
      </c>
      <c r="C120" s="271" t="s">
        <v>553</v>
      </c>
      <c r="D120" s="271" t="s">
        <v>24</v>
      </c>
      <c r="E120" s="6">
        <v>24</v>
      </c>
      <c r="F120" s="6">
        <v>24.8</v>
      </c>
      <c r="G120" s="6">
        <v>25.9</v>
      </c>
      <c r="H120" s="6">
        <v>1</v>
      </c>
      <c r="I120" s="6">
        <v>0</v>
      </c>
      <c r="J120" s="6">
        <v>1</v>
      </c>
      <c r="K120" s="6">
        <v>0</v>
      </c>
      <c r="L120" s="6">
        <v>0</v>
      </c>
      <c r="M120" s="6">
        <v>0</v>
      </c>
      <c r="N120" s="6">
        <v>0</v>
      </c>
      <c r="O120" s="6">
        <v>2</v>
      </c>
      <c r="P120" s="6">
        <v>1</v>
      </c>
      <c r="Q120" s="6">
        <v>-0.5</v>
      </c>
      <c r="R120" s="6">
        <v>0</v>
      </c>
      <c r="S120" s="6">
        <v>-1.5</v>
      </c>
      <c r="T120" s="6">
        <v>-1.5</v>
      </c>
      <c r="U120" s="6">
        <v>0</v>
      </c>
      <c r="V120" s="6">
        <v>2</v>
      </c>
      <c r="W120" s="6">
        <v>1.5</v>
      </c>
      <c r="X120" s="6">
        <v>-0.5</v>
      </c>
      <c r="Y120" s="6">
        <v>0</v>
      </c>
      <c r="Z120" s="6">
        <v>-1</v>
      </c>
      <c r="AA120" s="6">
        <v>-1</v>
      </c>
      <c r="AB120" s="6">
        <v>0.5</v>
      </c>
      <c r="AC120" s="6">
        <v>34.5</v>
      </c>
      <c r="AD120" s="6">
        <v>33.880000000000003</v>
      </c>
      <c r="AE120" s="6">
        <v>31.98</v>
      </c>
      <c r="AF120" s="6">
        <v>32.49</v>
      </c>
    </row>
    <row r="121" spans="1:36">
      <c r="A121" s="270">
        <v>44265.619768518518</v>
      </c>
      <c r="B121" s="271" t="s">
        <v>40</v>
      </c>
      <c r="C121" s="271" t="s">
        <v>553</v>
      </c>
      <c r="D121" s="271" t="s">
        <v>24</v>
      </c>
      <c r="E121" s="6">
        <v>30.4</v>
      </c>
      <c r="F121" s="6">
        <v>30.3</v>
      </c>
      <c r="G121" s="6">
        <v>30.4</v>
      </c>
      <c r="H121" s="6">
        <v>0</v>
      </c>
      <c r="I121" s="6">
        <v>0</v>
      </c>
      <c r="J121" s="6">
        <v>1</v>
      </c>
      <c r="K121" s="6">
        <v>0.5</v>
      </c>
      <c r="L121" s="6">
        <v>0</v>
      </c>
      <c r="M121" s="6">
        <v>0</v>
      </c>
      <c r="N121" s="6">
        <v>0</v>
      </c>
      <c r="O121" s="6">
        <v>0</v>
      </c>
      <c r="P121" s="6">
        <v>0.5</v>
      </c>
      <c r="Q121" s="6">
        <v>0</v>
      </c>
      <c r="R121" s="6">
        <v>-0.5</v>
      </c>
      <c r="S121" s="6">
        <v>1</v>
      </c>
      <c r="T121" s="6">
        <v>0.5</v>
      </c>
      <c r="U121" s="6">
        <v>-1</v>
      </c>
      <c r="V121" s="6">
        <v>0.5</v>
      </c>
      <c r="W121" s="6">
        <v>1.5</v>
      </c>
      <c r="X121" s="6">
        <v>0</v>
      </c>
      <c r="Y121" s="6">
        <v>-1</v>
      </c>
      <c r="Z121" s="6">
        <v>1.5</v>
      </c>
      <c r="AA121" s="6">
        <v>1</v>
      </c>
      <c r="AB121" s="6">
        <v>-1</v>
      </c>
      <c r="AC121" s="6">
        <v>34.54</v>
      </c>
      <c r="AD121" s="6">
        <v>35.979999999999997</v>
      </c>
      <c r="AE121" s="6">
        <v>32.39</v>
      </c>
      <c r="AF121" s="6">
        <v>31.17</v>
      </c>
    </row>
    <row r="122" spans="1:36">
      <c r="A122" s="270">
        <v>44265.682592592595</v>
      </c>
      <c r="B122" s="271" t="s">
        <v>41</v>
      </c>
      <c r="C122" s="271" t="s">
        <v>553</v>
      </c>
      <c r="D122" s="271" t="s">
        <v>24</v>
      </c>
      <c r="E122" s="6">
        <v>31.6</v>
      </c>
      <c r="F122" s="6">
        <v>29.9</v>
      </c>
      <c r="G122" s="6">
        <v>29.5</v>
      </c>
      <c r="H122" s="6">
        <v>2</v>
      </c>
      <c r="I122" s="6">
        <v>0.5</v>
      </c>
      <c r="J122" s="6">
        <v>2</v>
      </c>
      <c r="K122" s="6">
        <v>0</v>
      </c>
      <c r="L122" s="6">
        <v>0</v>
      </c>
      <c r="M122" s="6">
        <v>2</v>
      </c>
      <c r="N122" s="6">
        <v>2</v>
      </c>
      <c r="O122" s="6">
        <v>1</v>
      </c>
      <c r="P122" s="6">
        <v>1.5</v>
      </c>
      <c r="Q122" s="6">
        <v>1</v>
      </c>
      <c r="R122" s="6">
        <v>1.5</v>
      </c>
      <c r="S122" s="6">
        <v>2</v>
      </c>
      <c r="T122" s="6">
        <v>1</v>
      </c>
      <c r="U122" s="6">
        <v>1</v>
      </c>
      <c r="V122" s="6">
        <v>2</v>
      </c>
      <c r="W122" s="6">
        <v>1.5</v>
      </c>
      <c r="X122" s="6">
        <v>0.5</v>
      </c>
      <c r="Y122" s="6">
        <v>1</v>
      </c>
      <c r="Z122" s="6">
        <v>2</v>
      </c>
      <c r="AA122" s="6">
        <v>1</v>
      </c>
      <c r="AB122" s="6">
        <v>0.5</v>
      </c>
      <c r="AC122" s="6">
        <v>34.520000000000003</v>
      </c>
      <c r="AD122" s="6">
        <v>34.85</v>
      </c>
      <c r="AE122" s="6">
        <v>30.91</v>
      </c>
      <c r="AF122" s="6">
        <v>30.94</v>
      </c>
    </row>
    <row r="123" spans="1:36">
      <c r="A123" s="270">
        <v>44265.688958333332</v>
      </c>
      <c r="B123" s="271" t="s">
        <v>42</v>
      </c>
      <c r="C123" s="271" t="s">
        <v>553</v>
      </c>
      <c r="D123" s="271" t="s">
        <v>24</v>
      </c>
      <c r="E123" s="6">
        <v>30.3</v>
      </c>
      <c r="F123" s="6">
        <v>29.1</v>
      </c>
      <c r="G123" s="6">
        <v>27.8</v>
      </c>
      <c r="H123" s="6">
        <v>1</v>
      </c>
      <c r="I123" s="6">
        <v>0.5</v>
      </c>
      <c r="J123" s="6">
        <v>0.5</v>
      </c>
      <c r="K123" s="6">
        <v>-0.5</v>
      </c>
      <c r="L123" s="6">
        <v>-0.5</v>
      </c>
      <c r="M123" s="6">
        <v>0</v>
      </c>
      <c r="N123" s="6">
        <v>0</v>
      </c>
      <c r="O123" s="6">
        <v>1</v>
      </c>
      <c r="P123" s="6">
        <v>1.5</v>
      </c>
      <c r="Q123" s="6">
        <v>0.5</v>
      </c>
      <c r="R123" s="6">
        <v>1</v>
      </c>
      <c r="S123" s="6">
        <v>0.5</v>
      </c>
      <c r="T123" s="6">
        <v>0.5</v>
      </c>
      <c r="U123" s="6">
        <v>0.5</v>
      </c>
      <c r="V123" s="6">
        <v>1</v>
      </c>
      <c r="W123" s="6">
        <v>0</v>
      </c>
      <c r="X123" s="6">
        <v>0.5</v>
      </c>
      <c r="Y123" s="6">
        <v>0</v>
      </c>
      <c r="Z123" s="6">
        <v>-1.5</v>
      </c>
      <c r="AA123" s="6">
        <v>-0.5</v>
      </c>
      <c r="AB123" s="6">
        <v>-2</v>
      </c>
      <c r="AC123" s="271" t="s">
        <v>560</v>
      </c>
      <c r="AD123" s="6">
        <v>33.54</v>
      </c>
      <c r="AE123" s="6">
        <v>32.229999999999997</v>
      </c>
      <c r="AF123" s="6">
        <v>31.45</v>
      </c>
    </row>
    <row r="124" spans="1:36">
      <c r="A124" s="270">
        <v>44265.751562500001</v>
      </c>
      <c r="B124" s="271" t="s">
        <v>561</v>
      </c>
      <c r="C124" s="271" t="s">
        <v>553</v>
      </c>
      <c r="D124" s="271" t="s">
        <v>24</v>
      </c>
      <c r="E124" s="6">
        <v>30.6</v>
      </c>
      <c r="F124" s="6">
        <v>31.2</v>
      </c>
      <c r="G124" s="6">
        <v>29.3</v>
      </c>
      <c r="H124" s="6">
        <v>-1</v>
      </c>
      <c r="I124" s="6">
        <v>-0.5</v>
      </c>
      <c r="J124" s="6">
        <v>1</v>
      </c>
      <c r="K124" s="6">
        <v>0</v>
      </c>
      <c r="L124" s="6">
        <v>0</v>
      </c>
      <c r="M124" s="6">
        <v>1</v>
      </c>
      <c r="N124" s="6">
        <v>1</v>
      </c>
      <c r="O124" s="6">
        <v>2</v>
      </c>
      <c r="P124" s="6">
        <v>2</v>
      </c>
      <c r="Q124" s="6">
        <v>-0.5</v>
      </c>
      <c r="R124" s="6">
        <v>-1</v>
      </c>
      <c r="S124" s="6">
        <v>2</v>
      </c>
      <c r="T124" s="6">
        <v>1.5</v>
      </c>
      <c r="U124" s="6">
        <v>-2</v>
      </c>
      <c r="V124" s="6">
        <v>3</v>
      </c>
      <c r="W124" s="6">
        <v>3</v>
      </c>
      <c r="X124" s="6">
        <v>-2</v>
      </c>
      <c r="Y124" s="6">
        <v>-2</v>
      </c>
      <c r="Z124" s="6">
        <v>0.5</v>
      </c>
      <c r="AA124" s="6">
        <v>0</v>
      </c>
      <c r="AB124" s="6">
        <v>0</v>
      </c>
      <c r="AC124" s="6">
        <v>33.590000000000003</v>
      </c>
      <c r="AD124" s="6">
        <v>37.630000000000003</v>
      </c>
      <c r="AE124" s="6">
        <v>32.96</v>
      </c>
      <c r="AF124" s="6">
        <v>32.75</v>
      </c>
    </row>
    <row r="125" spans="1:36">
      <c r="A125" s="270">
        <v>44265.771747685183</v>
      </c>
      <c r="B125" s="271" t="s">
        <v>43</v>
      </c>
      <c r="C125" s="271" t="s">
        <v>553</v>
      </c>
      <c r="D125" s="271" t="s">
        <v>24</v>
      </c>
      <c r="E125" s="6">
        <v>35.1</v>
      </c>
      <c r="F125" s="6">
        <v>32.9</v>
      </c>
      <c r="G125" s="6">
        <v>33.799999999999997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1.5</v>
      </c>
      <c r="P125" s="6">
        <v>1</v>
      </c>
      <c r="Q125" s="6">
        <v>-1</v>
      </c>
      <c r="R125" s="6">
        <v>-0.5</v>
      </c>
      <c r="S125" s="6">
        <v>-1</v>
      </c>
      <c r="T125" s="6">
        <v>-1</v>
      </c>
      <c r="U125" s="6">
        <v>0.5</v>
      </c>
      <c r="V125" s="6">
        <v>2</v>
      </c>
      <c r="W125" s="6">
        <v>1.5</v>
      </c>
      <c r="X125" s="6">
        <v>-2</v>
      </c>
      <c r="Y125" s="6">
        <v>-2</v>
      </c>
      <c r="Z125" s="6">
        <v>-0.5</v>
      </c>
      <c r="AA125" s="6">
        <v>-0.5</v>
      </c>
      <c r="AB125" s="6">
        <v>0.5</v>
      </c>
      <c r="AC125" s="6">
        <v>34.130000000000003</v>
      </c>
      <c r="AD125" s="6">
        <v>36.229999999999997</v>
      </c>
      <c r="AE125" s="6">
        <v>32.68</v>
      </c>
      <c r="AF125" s="6">
        <v>32.46</v>
      </c>
    </row>
    <row r="126" spans="1:36">
      <c r="A126" s="279"/>
      <c r="B126" s="280"/>
      <c r="C126" s="280"/>
      <c r="D126" s="280"/>
      <c r="E126" s="278">
        <f>AVERAGE(E117:E125)</f>
        <v>30.355555555555554</v>
      </c>
      <c r="F126" s="278">
        <f t="shared" ref="F126:AF126" si="8">AVERAGE(F117:F125)</f>
        <v>29.899999999999995</v>
      </c>
      <c r="G126" s="278">
        <f t="shared" si="8"/>
        <v>29.63333333333334</v>
      </c>
      <c r="H126" s="278">
        <f t="shared" si="8"/>
        <v>0.3888888888888889</v>
      </c>
      <c r="I126" s="278">
        <f t="shared" si="8"/>
        <v>0.1111111111111111</v>
      </c>
      <c r="J126" s="278">
        <f t="shared" si="8"/>
        <v>0.83333333333333337</v>
      </c>
      <c r="K126" s="278">
        <f t="shared" si="8"/>
        <v>0</v>
      </c>
      <c r="L126" s="278">
        <f t="shared" si="8"/>
        <v>0</v>
      </c>
      <c r="M126" s="278">
        <f t="shared" si="8"/>
        <v>0.3888888888888889</v>
      </c>
      <c r="N126" s="278">
        <f t="shared" si="8"/>
        <v>0.33333333333333331</v>
      </c>
      <c r="O126" s="278">
        <f t="shared" si="8"/>
        <v>0.94444444444444442</v>
      </c>
      <c r="P126" s="278">
        <f t="shared" si="8"/>
        <v>0.94444444444444442</v>
      </c>
      <c r="Q126" s="278">
        <f t="shared" si="8"/>
        <v>-0.1111111111111111</v>
      </c>
      <c r="R126" s="278">
        <f t="shared" si="8"/>
        <v>-0.1111111111111111</v>
      </c>
      <c r="S126" s="278">
        <f t="shared" si="8"/>
        <v>0.3888888888888889</v>
      </c>
      <c r="T126" s="278">
        <f t="shared" si="8"/>
        <v>0.27777777777777779</v>
      </c>
      <c r="U126" s="278">
        <f t="shared" si="8"/>
        <v>-0.27777777777777779</v>
      </c>
      <c r="V126" s="278">
        <f t="shared" si="8"/>
        <v>1.4444444444444444</v>
      </c>
      <c r="W126" s="278">
        <f t="shared" si="8"/>
        <v>1.1666666666666667</v>
      </c>
      <c r="X126" s="278">
        <f t="shared" si="8"/>
        <v>-0.66666666666666663</v>
      </c>
      <c r="Y126" s="278">
        <f t="shared" si="8"/>
        <v>-0.55555555555555558</v>
      </c>
      <c r="Z126" s="278">
        <f t="shared" si="8"/>
        <v>0.33333333333333331</v>
      </c>
      <c r="AA126" s="278">
        <f t="shared" si="8"/>
        <v>0.1111111111111111</v>
      </c>
      <c r="AB126" s="278">
        <f t="shared" si="8"/>
        <v>-0.3888888888888889</v>
      </c>
      <c r="AC126" s="278">
        <f t="shared" si="8"/>
        <v>33.90625</v>
      </c>
      <c r="AD126" s="278">
        <f t="shared" si="8"/>
        <v>35.051111111111112</v>
      </c>
      <c r="AE126" s="278">
        <f t="shared" si="8"/>
        <v>32.007777777777775</v>
      </c>
      <c r="AF126" s="278">
        <f t="shared" si="8"/>
        <v>31.777777777777779</v>
      </c>
    </row>
    <row r="127" spans="1:36">
      <c r="A127" s="279"/>
      <c r="B127" s="280"/>
      <c r="C127" s="280"/>
      <c r="D127" s="280"/>
      <c r="E127" s="278">
        <f>_xlfn.STDEV.P(E117:E125)</f>
        <v>3.6188123008987239</v>
      </c>
      <c r="F127" s="278">
        <f t="shared" ref="F127:AF127" si="9">_xlfn.STDEV.P(F117:F125)</f>
        <v>3.0411985941219148</v>
      </c>
      <c r="G127" s="278">
        <f t="shared" si="9"/>
        <v>2.8197714643408807</v>
      </c>
      <c r="H127" s="278">
        <f t="shared" si="9"/>
        <v>0.99380798999990649</v>
      </c>
      <c r="I127" s="278">
        <f t="shared" si="9"/>
        <v>0.45812284729085118</v>
      </c>
      <c r="J127" s="278">
        <f t="shared" si="9"/>
        <v>1.0274023338281628</v>
      </c>
      <c r="K127" s="278">
        <f t="shared" si="9"/>
        <v>0.47140452079103168</v>
      </c>
      <c r="L127" s="278">
        <f t="shared" si="9"/>
        <v>0.40824829046386302</v>
      </c>
      <c r="M127" s="278">
        <f t="shared" si="9"/>
        <v>0.96545262205459814</v>
      </c>
      <c r="N127" s="278">
        <f t="shared" si="9"/>
        <v>0.97182531580755005</v>
      </c>
      <c r="O127" s="278">
        <f t="shared" si="9"/>
        <v>0.72435582280029431</v>
      </c>
      <c r="P127" s="278">
        <f t="shared" si="9"/>
        <v>0.59835164523716711</v>
      </c>
      <c r="Q127" s="278">
        <f t="shared" si="9"/>
        <v>0.56655772373253166</v>
      </c>
      <c r="R127" s="278">
        <f t="shared" si="9"/>
        <v>0.80890109880894645</v>
      </c>
      <c r="S127" s="278">
        <f t="shared" si="9"/>
        <v>1.2196943555611193</v>
      </c>
      <c r="T127" s="278">
        <f t="shared" si="9"/>
        <v>1.003081671403766</v>
      </c>
      <c r="U127" s="278">
        <f t="shared" si="9"/>
        <v>0.94607702032924446</v>
      </c>
      <c r="V127" s="278">
        <f t="shared" si="9"/>
        <v>0.79737222746707359</v>
      </c>
      <c r="W127" s="278">
        <f t="shared" si="9"/>
        <v>1.0540925533894598</v>
      </c>
      <c r="X127" s="278">
        <f t="shared" si="9"/>
        <v>0.88191710368819687</v>
      </c>
      <c r="Y127" s="278">
        <f t="shared" si="9"/>
        <v>1.0914934835771388</v>
      </c>
      <c r="Z127" s="278">
        <f t="shared" si="9"/>
        <v>1.1785113019775793</v>
      </c>
      <c r="AA127" s="278">
        <f t="shared" si="9"/>
        <v>0.7370277311900888</v>
      </c>
      <c r="AB127" s="278">
        <f t="shared" si="9"/>
        <v>1.2422599874998832</v>
      </c>
      <c r="AC127" s="278">
        <f t="shared" si="9"/>
        <v>0.58257912552716917</v>
      </c>
      <c r="AD127" s="278">
        <f t="shared" si="9"/>
        <v>1.6111034482576392</v>
      </c>
      <c r="AE127" s="278">
        <f t="shared" si="9"/>
        <v>0.67514241753175086</v>
      </c>
      <c r="AF127" s="278">
        <f t="shared" si="9"/>
        <v>0.66777870216242163</v>
      </c>
    </row>
    <row r="128" spans="1:36">
      <c r="A128" s="275">
        <v>44265.486805555556</v>
      </c>
      <c r="B128" s="276" t="s">
        <v>35</v>
      </c>
      <c r="C128" s="276" t="s">
        <v>553</v>
      </c>
      <c r="D128" s="276" t="s">
        <v>25</v>
      </c>
      <c r="E128" s="277">
        <v>34.200000000000003</v>
      </c>
      <c r="F128" s="277">
        <v>33.5</v>
      </c>
      <c r="G128" s="277">
        <v>35.299999999999997</v>
      </c>
      <c r="H128" s="277">
        <v>-1</v>
      </c>
      <c r="I128" s="277">
        <v>0</v>
      </c>
      <c r="J128" s="277">
        <v>1</v>
      </c>
      <c r="K128" s="277">
        <v>0</v>
      </c>
      <c r="L128" s="277">
        <v>0.5</v>
      </c>
      <c r="M128" s="277">
        <v>0</v>
      </c>
      <c r="N128" s="277">
        <v>-0.5</v>
      </c>
      <c r="O128" s="277">
        <v>1</v>
      </c>
      <c r="P128" s="277">
        <v>2</v>
      </c>
      <c r="Q128" s="277">
        <v>0</v>
      </c>
      <c r="R128" s="277">
        <v>-3</v>
      </c>
      <c r="S128" s="277">
        <v>3</v>
      </c>
      <c r="T128" s="277">
        <v>2.5</v>
      </c>
      <c r="U128" s="277">
        <v>-3</v>
      </c>
      <c r="V128" s="277">
        <v>1</v>
      </c>
      <c r="W128" s="277">
        <v>3</v>
      </c>
      <c r="X128" s="277">
        <v>-1</v>
      </c>
      <c r="Y128" s="277">
        <v>-3</v>
      </c>
      <c r="Z128" s="277">
        <v>3</v>
      </c>
      <c r="AA128" s="277">
        <v>2.5</v>
      </c>
      <c r="AB128" s="277">
        <v>-2</v>
      </c>
      <c r="AC128" s="277">
        <v>31.74</v>
      </c>
      <c r="AD128" s="277">
        <v>33.58</v>
      </c>
      <c r="AE128" s="277">
        <v>31.29</v>
      </c>
      <c r="AF128" s="277">
        <v>31.49</v>
      </c>
    </row>
    <row r="129" spans="1:32">
      <c r="A129" s="275">
        <v>44265.494166666664</v>
      </c>
      <c r="B129" s="276" t="s">
        <v>36</v>
      </c>
      <c r="C129" s="276" t="s">
        <v>553</v>
      </c>
      <c r="D129" s="276" t="s">
        <v>25</v>
      </c>
      <c r="E129" s="277">
        <v>25.1</v>
      </c>
      <c r="F129" s="277">
        <v>26.5</v>
      </c>
      <c r="G129" s="277">
        <v>27.4</v>
      </c>
      <c r="H129" s="277">
        <v>0</v>
      </c>
      <c r="I129" s="277">
        <v>0</v>
      </c>
      <c r="J129" s="277">
        <v>2</v>
      </c>
      <c r="K129" s="277">
        <v>-0.5</v>
      </c>
      <c r="L129" s="277">
        <v>-0.5</v>
      </c>
      <c r="M129" s="277">
        <v>2</v>
      </c>
      <c r="N129" s="277">
        <v>2</v>
      </c>
      <c r="O129" s="277">
        <v>1</v>
      </c>
      <c r="P129" s="277">
        <v>0.5</v>
      </c>
      <c r="Q129" s="277">
        <v>-0.5</v>
      </c>
      <c r="R129" s="277">
        <v>-0.5</v>
      </c>
      <c r="S129" s="277">
        <v>-1.5</v>
      </c>
      <c r="T129" s="277">
        <v>-0.5</v>
      </c>
      <c r="U129" s="277">
        <v>0.5</v>
      </c>
      <c r="V129" s="277">
        <v>1.5</v>
      </c>
      <c r="W129" s="277">
        <v>1.5</v>
      </c>
      <c r="X129" s="277">
        <v>-1.5</v>
      </c>
      <c r="Y129" s="277">
        <v>-1.5</v>
      </c>
      <c r="Z129" s="277">
        <v>-0.5</v>
      </c>
      <c r="AA129" s="277">
        <v>-0.5</v>
      </c>
      <c r="AB129" s="277">
        <v>1</v>
      </c>
      <c r="AC129" s="277">
        <v>34.46</v>
      </c>
      <c r="AD129" s="277">
        <v>36.28</v>
      </c>
      <c r="AE129" s="277">
        <v>32.47</v>
      </c>
      <c r="AF129" s="277">
        <v>32.520000000000003</v>
      </c>
    </row>
    <row r="130" spans="1:32">
      <c r="A130" s="275">
        <v>44265.529305555552</v>
      </c>
      <c r="B130" s="276" t="s">
        <v>38</v>
      </c>
      <c r="C130" s="276" t="s">
        <v>553</v>
      </c>
      <c r="D130" s="276" t="s">
        <v>25</v>
      </c>
      <c r="E130" s="277">
        <v>29.5</v>
      </c>
      <c r="F130" s="277">
        <v>30.4</v>
      </c>
      <c r="G130" s="277">
        <v>30.6</v>
      </c>
      <c r="H130" s="277">
        <v>-1.5</v>
      </c>
      <c r="I130" s="277">
        <v>-1</v>
      </c>
      <c r="J130" s="277">
        <v>1</v>
      </c>
      <c r="K130" s="277">
        <v>-1</v>
      </c>
      <c r="L130" s="277">
        <v>-1</v>
      </c>
      <c r="M130" s="277">
        <v>2</v>
      </c>
      <c r="N130" s="277">
        <v>2</v>
      </c>
      <c r="O130" s="277">
        <v>0.5</v>
      </c>
      <c r="P130" s="277">
        <v>2</v>
      </c>
      <c r="Q130" s="277">
        <v>0.5</v>
      </c>
      <c r="R130" s="277">
        <v>2</v>
      </c>
      <c r="S130" s="277">
        <v>2.5</v>
      </c>
      <c r="T130" s="277">
        <v>1</v>
      </c>
      <c r="U130" s="277">
        <v>1</v>
      </c>
      <c r="V130" s="277">
        <v>1</v>
      </c>
      <c r="W130" s="277">
        <v>0.5</v>
      </c>
      <c r="X130" s="277">
        <v>-2</v>
      </c>
      <c r="Y130" s="277">
        <v>-1</v>
      </c>
      <c r="Z130" s="277">
        <v>1.5</v>
      </c>
      <c r="AA130" s="277">
        <v>0.5</v>
      </c>
      <c r="AB130" s="277">
        <v>-2.5</v>
      </c>
      <c r="AC130" s="277">
        <v>32.6</v>
      </c>
      <c r="AD130" s="277">
        <v>33.42</v>
      </c>
      <c r="AE130" s="277">
        <v>31.08</v>
      </c>
      <c r="AF130" s="277">
        <v>30.31</v>
      </c>
    </row>
    <row r="131" spans="1:32">
      <c r="A131" s="275">
        <v>44265.535810185182</v>
      </c>
      <c r="B131" s="276" t="s">
        <v>37</v>
      </c>
      <c r="C131" s="276" t="s">
        <v>553</v>
      </c>
      <c r="D131" s="276" t="s">
        <v>25</v>
      </c>
      <c r="E131" s="277">
        <v>30.9</v>
      </c>
      <c r="F131" s="277">
        <v>31.6</v>
      </c>
      <c r="G131" s="277">
        <v>31.6</v>
      </c>
      <c r="H131" s="277">
        <v>1.5</v>
      </c>
      <c r="I131" s="277">
        <v>1</v>
      </c>
      <c r="J131" s="277">
        <v>-0.5</v>
      </c>
      <c r="K131" s="277">
        <v>0</v>
      </c>
      <c r="L131" s="277">
        <v>0</v>
      </c>
      <c r="M131" s="277">
        <v>0</v>
      </c>
      <c r="N131" s="277">
        <v>0</v>
      </c>
      <c r="O131" s="277">
        <v>0.5</v>
      </c>
      <c r="P131" s="277">
        <v>1</v>
      </c>
      <c r="Q131" s="277">
        <v>0</v>
      </c>
      <c r="R131" s="277">
        <v>-0.5</v>
      </c>
      <c r="S131" s="277">
        <v>1.5</v>
      </c>
      <c r="T131" s="277">
        <v>1</v>
      </c>
      <c r="U131" s="277">
        <v>-2</v>
      </c>
      <c r="V131" s="277">
        <v>0.5</v>
      </c>
      <c r="W131" s="277">
        <v>1.5</v>
      </c>
      <c r="X131" s="277">
        <v>0</v>
      </c>
      <c r="Y131" s="277">
        <v>0</v>
      </c>
      <c r="Z131" s="277">
        <v>2</v>
      </c>
      <c r="AA131" s="277">
        <v>2</v>
      </c>
      <c r="AB131" s="277">
        <v>-1</v>
      </c>
      <c r="AC131" s="277">
        <v>34.979999999999997</v>
      </c>
      <c r="AD131" s="277">
        <v>34.06</v>
      </c>
      <c r="AE131" s="277">
        <v>31.54</v>
      </c>
      <c r="AF131" s="277">
        <v>31.22</v>
      </c>
    </row>
    <row r="132" spans="1:32">
      <c r="A132" s="275">
        <v>44265.626400462963</v>
      </c>
      <c r="B132" s="276" t="s">
        <v>39</v>
      </c>
      <c r="C132" s="276" t="s">
        <v>553</v>
      </c>
      <c r="D132" s="276" t="s">
        <v>25</v>
      </c>
      <c r="E132" s="277">
        <v>26.1</v>
      </c>
      <c r="F132" s="277">
        <v>25.7</v>
      </c>
      <c r="G132" s="277">
        <v>25.6</v>
      </c>
      <c r="H132" s="277">
        <v>1</v>
      </c>
      <c r="I132" s="277">
        <v>0.5</v>
      </c>
      <c r="J132" s="277">
        <v>1.5</v>
      </c>
      <c r="K132" s="277">
        <v>1</v>
      </c>
      <c r="L132" s="277">
        <v>1</v>
      </c>
      <c r="M132" s="277">
        <v>0</v>
      </c>
      <c r="N132" s="277">
        <v>0</v>
      </c>
      <c r="O132" s="277">
        <v>2</v>
      </c>
      <c r="P132" s="277">
        <v>2</v>
      </c>
      <c r="Q132" s="277">
        <v>1</v>
      </c>
      <c r="R132" s="277">
        <v>1</v>
      </c>
      <c r="S132" s="277">
        <v>0</v>
      </c>
      <c r="T132" s="277">
        <v>0.5</v>
      </c>
      <c r="U132" s="277">
        <v>0</v>
      </c>
      <c r="V132" s="277">
        <v>2</v>
      </c>
      <c r="W132" s="277">
        <v>2</v>
      </c>
      <c r="X132" s="277">
        <v>-1</v>
      </c>
      <c r="Y132" s="277">
        <v>-1</v>
      </c>
      <c r="Z132" s="277">
        <v>0.5</v>
      </c>
      <c r="AA132" s="277">
        <v>0.5</v>
      </c>
      <c r="AB132" s="277">
        <v>-1</v>
      </c>
      <c r="AC132" s="277">
        <v>38.82</v>
      </c>
      <c r="AD132" s="277">
        <v>35.08</v>
      </c>
      <c r="AE132" s="277">
        <v>32.75</v>
      </c>
      <c r="AF132" s="277">
        <v>33.08</v>
      </c>
    </row>
    <row r="133" spans="1:32">
      <c r="A133" s="275">
        <v>44265.633553240739</v>
      </c>
      <c r="B133" s="276" t="s">
        <v>40</v>
      </c>
      <c r="C133" s="276" t="s">
        <v>553</v>
      </c>
      <c r="D133" s="276" t="s">
        <v>25</v>
      </c>
      <c r="E133" s="277">
        <v>30</v>
      </c>
      <c r="F133" s="277">
        <v>30.2</v>
      </c>
      <c r="G133" s="277">
        <v>30.6</v>
      </c>
      <c r="H133" s="277">
        <v>-0.5</v>
      </c>
      <c r="I133" s="277">
        <v>0</v>
      </c>
      <c r="J133" s="277">
        <v>0.5</v>
      </c>
      <c r="K133" s="277">
        <v>0.5</v>
      </c>
      <c r="L133" s="277">
        <v>0.5</v>
      </c>
      <c r="M133" s="277">
        <v>0</v>
      </c>
      <c r="N133" s="277">
        <v>0</v>
      </c>
      <c r="O133" s="277">
        <v>1.5</v>
      </c>
      <c r="P133" s="277">
        <v>1</v>
      </c>
      <c r="Q133" s="277">
        <v>-1</v>
      </c>
      <c r="R133" s="277">
        <v>-0.5</v>
      </c>
      <c r="S133" s="277">
        <v>-1.5</v>
      </c>
      <c r="T133" s="277">
        <v>-1</v>
      </c>
      <c r="U133" s="277">
        <v>0.5</v>
      </c>
      <c r="V133" s="277">
        <v>1</v>
      </c>
      <c r="W133" s="277">
        <v>1.5</v>
      </c>
      <c r="X133" s="277">
        <v>-0.5</v>
      </c>
      <c r="Y133" s="277">
        <v>-0.5</v>
      </c>
      <c r="Z133" s="277">
        <v>1</v>
      </c>
      <c r="AA133" s="277">
        <v>0.5</v>
      </c>
      <c r="AB133" s="277">
        <v>-0.5</v>
      </c>
      <c r="AC133" s="277">
        <v>36.520000000000003</v>
      </c>
      <c r="AD133" s="277">
        <v>33.590000000000003</v>
      </c>
      <c r="AE133" s="277">
        <v>32.380000000000003</v>
      </c>
      <c r="AF133" s="277">
        <v>32.31</v>
      </c>
    </row>
    <row r="134" spans="1:32">
      <c r="A134" s="275">
        <v>44265.668935185182</v>
      </c>
      <c r="B134" s="276" t="s">
        <v>41</v>
      </c>
      <c r="C134" s="276" t="s">
        <v>553</v>
      </c>
      <c r="D134" s="276" t="s">
        <v>25</v>
      </c>
      <c r="E134" s="277">
        <v>31.1</v>
      </c>
      <c r="F134" s="277">
        <v>31</v>
      </c>
      <c r="G134" s="277">
        <v>30.4</v>
      </c>
      <c r="H134" s="277">
        <v>1.5</v>
      </c>
      <c r="I134" s="277">
        <v>0.5</v>
      </c>
      <c r="J134" s="277">
        <v>2</v>
      </c>
      <c r="K134" s="277">
        <v>-0.5</v>
      </c>
      <c r="L134" s="277">
        <v>-0.5</v>
      </c>
      <c r="M134" s="277">
        <v>2.5</v>
      </c>
      <c r="N134" s="277">
        <v>2.5</v>
      </c>
      <c r="O134" s="277">
        <v>2.5</v>
      </c>
      <c r="P134" s="277">
        <v>1</v>
      </c>
      <c r="Q134" s="277">
        <v>1</v>
      </c>
      <c r="R134" s="277">
        <v>1.5</v>
      </c>
      <c r="S134" s="277">
        <v>-2</v>
      </c>
      <c r="T134" s="277">
        <v>-1.5</v>
      </c>
      <c r="U134" s="277">
        <v>2</v>
      </c>
      <c r="V134" s="277">
        <v>2</v>
      </c>
      <c r="W134" s="277">
        <v>2</v>
      </c>
      <c r="X134" s="277">
        <v>1.5</v>
      </c>
      <c r="Y134" s="277">
        <v>2</v>
      </c>
      <c r="Z134" s="277">
        <v>-2.5</v>
      </c>
      <c r="AA134" s="277">
        <v>-2</v>
      </c>
      <c r="AB134" s="277">
        <v>2</v>
      </c>
      <c r="AC134" s="277">
        <v>31.95</v>
      </c>
      <c r="AD134" s="277">
        <v>32.869999999999997</v>
      </c>
      <c r="AE134" s="277">
        <v>30.1</v>
      </c>
      <c r="AF134" s="277">
        <v>30.09</v>
      </c>
    </row>
    <row r="135" spans="1:32">
      <c r="A135" s="275">
        <v>44265.676539351851</v>
      </c>
      <c r="B135" s="276" t="s">
        <v>42</v>
      </c>
      <c r="C135" s="276" t="s">
        <v>553</v>
      </c>
      <c r="D135" s="276" t="s">
        <v>25</v>
      </c>
      <c r="E135" s="277">
        <v>26.8</v>
      </c>
      <c r="F135" s="277">
        <v>27.8</v>
      </c>
      <c r="G135" s="277">
        <v>26</v>
      </c>
      <c r="H135" s="277">
        <v>2</v>
      </c>
      <c r="I135" s="277">
        <v>1.5</v>
      </c>
      <c r="J135" s="277">
        <v>-1</v>
      </c>
      <c r="K135" s="277">
        <v>1.5</v>
      </c>
      <c r="L135" s="277">
        <v>0</v>
      </c>
      <c r="M135" s="277">
        <v>-0.5</v>
      </c>
      <c r="N135" s="277">
        <v>0</v>
      </c>
      <c r="O135" s="277">
        <v>2.5</v>
      </c>
      <c r="P135" s="277">
        <v>1</v>
      </c>
      <c r="Q135" s="277">
        <v>0.5</v>
      </c>
      <c r="R135" s="277">
        <v>-0.5</v>
      </c>
      <c r="S135" s="277">
        <v>-3</v>
      </c>
      <c r="T135" s="277">
        <v>-2</v>
      </c>
      <c r="U135" s="277">
        <v>-1</v>
      </c>
      <c r="V135" s="277">
        <v>2</v>
      </c>
      <c r="W135" s="277">
        <v>0.5</v>
      </c>
      <c r="X135" s="277">
        <v>0.5</v>
      </c>
      <c r="Y135" s="277">
        <v>-0.5</v>
      </c>
      <c r="Z135" s="277">
        <v>-2.5</v>
      </c>
      <c r="AA135" s="277">
        <v>-2</v>
      </c>
      <c r="AB135" s="277">
        <v>-0.5</v>
      </c>
      <c r="AC135" s="277">
        <v>34.36</v>
      </c>
      <c r="AD135" s="277">
        <v>32.28</v>
      </c>
      <c r="AE135" s="277">
        <v>31.63</v>
      </c>
      <c r="AF135" s="277">
        <v>31.07</v>
      </c>
    </row>
    <row r="136" spans="1:32">
      <c r="A136" s="275">
        <v>44265.758576388886</v>
      </c>
      <c r="B136" s="276" t="s">
        <v>43</v>
      </c>
      <c r="C136" s="276" t="s">
        <v>553</v>
      </c>
      <c r="D136" s="276" t="s">
        <v>25</v>
      </c>
      <c r="E136" s="277">
        <v>33.1</v>
      </c>
      <c r="F136" s="277">
        <v>34</v>
      </c>
      <c r="G136" s="277">
        <v>32</v>
      </c>
      <c r="H136" s="277">
        <v>0</v>
      </c>
      <c r="I136" s="277">
        <v>0</v>
      </c>
      <c r="J136" s="277">
        <v>0</v>
      </c>
      <c r="K136" s="277">
        <v>0</v>
      </c>
      <c r="L136" s="277">
        <v>0</v>
      </c>
      <c r="M136" s="277">
        <v>0</v>
      </c>
      <c r="N136" s="277">
        <v>0</v>
      </c>
      <c r="O136" s="277">
        <v>0</v>
      </c>
      <c r="P136" s="277">
        <v>2</v>
      </c>
      <c r="Q136" s="277">
        <v>0</v>
      </c>
      <c r="R136" s="277">
        <v>-1.5</v>
      </c>
      <c r="S136" s="277">
        <v>2.5</v>
      </c>
      <c r="T136" s="277">
        <v>2</v>
      </c>
      <c r="U136" s="277">
        <v>-1.5</v>
      </c>
      <c r="V136" s="277">
        <v>1</v>
      </c>
      <c r="W136" s="277">
        <v>2</v>
      </c>
      <c r="X136" s="277">
        <v>-0.5</v>
      </c>
      <c r="Y136" s="277">
        <v>-1.5</v>
      </c>
      <c r="Z136" s="277">
        <v>2</v>
      </c>
      <c r="AA136" s="277">
        <v>2</v>
      </c>
      <c r="AB136" s="277">
        <v>-1</v>
      </c>
      <c r="AC136" s="277">
        <v>34.46</v>
      </c>
      <c r="AD136" s="277">
        <v>36.9</v>
      </c>
      <c r="AE136" s="277">
        <v>32.96</v>
      </c>
      <c r="AF136" s="277">
        <v>32.47</v>
      </c>
    </row>
    <row r="137" spans="1:32">
      <c r="A137" s="275">
        <v>44265.764837962961</v>
      </c>
      <c r="B137" s="276" t="s">
        <v>44</v>
      </c>
      <c r="C137" s="276" t="s">
        <v>553</v>
      </c>
      <c r="D137" s="276" t="s">
        <v>25</v>
      </c>
      <c r="E137" s="277">
        <v>31.9</v>
      </c>
      <c r="F137" s="277">
        <v>32.4</v>
      </c>
      <c r="G137" s="277">
        <v>32.299999999999997</v>
      </c>
      <c r="H137" s="277">
        <v>0</v>
      </c>
      <c r="I137" s="277">
        <v>0</v>
      </c>
      <c r="J137" s="277">
        <v>2</v>
      </c>
      <c r="K137" s="277">
        <v>0.5</v>
      </c>
      <c r="L137" s="277">
        <v>1</v>
      </c>
      <c r="M137" s="277">
        <v>0</v>
      </c>
      <c r="N137" s="277">
        <v>0</v>
      </c>
      <c r="O137" s="277">
        <v>2.5</v>
      </c>
      <c r="P137" s="277">
        <v>2</v>
      </c>
      <c r="Q137" s="277">
        <v>0</v>
      </c>
      <c r="R137" s="277">
        <v>0</v>
      </c>
      <c r="S137" s="277">
        <v>0</v>
      </c>
      <c r="T137" s="277">
        <v>0</v>
      </c>
      <c r="U137" s="277">
        <v>0</v>
      </c>
      <c r="V137" s="277">
        <v>0</v>
      </c>
      <c r="W137" s="277">
        <v>0.5</v>
      </c>
      <c r="X137" s="277">
        <v>0</v>
      </c>
      <c r="Y137" s="277">
        <v>0</v>
      </c>
      <c r="Z137" s="277">
        <v>1</v>
      </c>
      <c r="AA137" s="277">
        <v>0.5</v>
      </c>
      <c r="AB137" s="277">
        <v>0</v>
      </c>
      <c r="AC137" s="277">
        <v>33.65</v>
      </c>
      <c r="AD137" s="277">
        <v>33.770000000000003</v>
      </c>
      <c r="AE137" s="277">
        <v>32.49</v>
      </c>
      <c r="AF137" s="277">
        <v>32.78</v>
      </c>
    </row>
    <row r="138" spans="1:32">
      <c r="A138" s="279"/>
      <c r="B138" s="280"/>
      <c r="C138" s="280"/>
      <c r="D138" s="280"/>
      <c r="E138" s="278">
        <f>AVERAGE(E128:E137)</f>
        <v>29.869999999999997</v>
      </c>
      <c r="F138" s="278">
        <f t="shared" ref="F138:AF138" si="10">AVERAGE(F128:F137)</f>
        <v>30.309999999999995</v>
      </c>
      <c r="G138" s="278">
        <f t="shared" si="10"/>
        <v>30.18</v>
      </c>
      <c r="H138" s="278">
        <f t="shared" si="10"/>
        <v>0.3</v>
      </c>
      <c r="I138" s="278">
        <f t="shared" si="10"/>
        <v>0.25</v>
      </c>
      <c r="J138" s="278">
        <f t="shared" si="10"/>
        <v>0.85</v>
      </c>
      <c r="K138" s="278">
        <f t="shared" si="10"/>
        <v>0.15</v>
      </c>
      <c r="L138" s="278">
        <f t="shared" si="10"/>
        <v>0.1</v>
      </c>
      <c r="M138" s="278">
        <f t="shared" si="10"/>
        <v>0.6</v>
      </c>
      <c r="N138" s="278">
        <f t="shared" si="10"/>
        <v>0.6</v>
      </c>
      <c r="O138" s="278">
        <f t="shared" si="10"/>
        <v>1.4</v>
      </c>
      <c r="P138" s="278">
        <f t="shared" si="10"/>
        <v>1.45</v>
      </c>
      <c r="Q138" s="278">
        <f t="shared" si="10"/>
        <v>0.15</v>
      </c>
      <c r="R138" s="278">
        <f t="shared" si="10"/>
        <v>-0.2</v>
      </c>
      <c r="S138" s="278">
        <f t="shared" si="10"/>
        <v>0.15</v>
      </c>
      <c r="T138" s="278">
        <f t="shared" si="10"/>
        <v>0.2</v>
      </c>
      <c r="U138" s="278">
        <f t="shared" si="10"/>
        <v>-0.35</v>
      </c>
      <c r="V138" s="278">
        <f t="shared" si="10"/>
        <v>1.2</v>
      </c>
      <c r="W138" s="278">
        <f t="shared" si="10"/>
        <v>1.5</v>
      </c>
      <c r="X138" s="278">
        <f t="shared" si="10"/>
        <v>-0.45</v>
      </c>
      <c r="Y138" s="278">
        <f t="shared" si="10"/>
        <v>-0.7</v>
      </c>
      <c r="Z138" s="278">
        <f t="shared" si="10"/>
        <v>0.55000000000000004</v>
      </c>
      <c r="AA138" s="278">
        <f t="shared" si="10"/>
        <v>0.4</v>
      </c>
      <c r="AB138" s="278">
        <f t="shared" si="10"/>
        <v>-0.55000000000000004</v>
      </c>
      <c r="AC138" s="278">
        <f t="shared" si="10"/>
        <v>34.353999999999999</v>
      </c>
      <c r="AD138" s="278">
        <f t="shared" si="10"/>
        <v>34.183</v>
      </c>
      <c r="AE138" s="278">
        <f t="shared" si="10"/>
        <v>31.869</v>
      </c>
      <c r="AF138" s="278">
        <f t="shared" si="10"/>
        <v>31.734000000000002</v>
      </c>
    </row>
    <row r="139" spans="1:32">
      <c r="A139" s="279"/>
      <c r="B139" s="280"/>
      <c r="C139" s="280"/>
      <c r="D139" s="280"/>
      <c r="E139" s="278">
        <f>_xlfn.STDEV.P(E128:E137)</f>
        <v>2.8709057804114715</v>
      </c>
      <c r="F139" s="278">
        <f t="shared" ref="F139:AF139" si="11">_xlfn.STDEV.P(F128:F137)</f>
        <v>2.690520395759898</v>
      </c>
      <c r="G139" s="278">
        <f t="shared" si="11"/>
        <v>2.8742999147618526</v>
      </c>
      <c r="H139" s="278">
        <f t="shared" si="11"/>
        <v>1.1000000000000001</v>
      </c>
      <c r="I139" s="278">
        <f t="shared" si="11"/>
        <v>0.64226162893325645</v>
      </c>
      <c r="J139" s="278">
        <f t="shared" si="11"/>
        <v>1.0259142264341596</v>
      </c>
      <c r="K139" s="278">
        <f t="shared" si="11"/>
        <v>0.70887234393789122</v>
      </c>
      <c r="L139" s="278">
        <f t="shared" si="11"/>
        <v>0.62449979983983983</v>
      </c>
      <c r="M139" s="278">
        <f t="shared" si="11"/>
        <v>1.0440306508910551</v>
      </c>
      <c r="N139" s="278">
        <f t="shared" si="11"/>
        <v>1.0440306508910551</v>
      </c>
      <c r="O139" s="278">
        <f t="shared" si="11"/>
        <v>0.88881944173155891</v>
      </c>
      <c r="P139" s="278">
        <f t="shared" si="11"/>
        <v>0.56789083458002731</v>
      </c>
      <c r="Q139" s="278">
        <f t="shared" si="11"/>
        <v>0.59371710435189584</v>
      </c>
      <c r="R139" s="278">
        <f t="shared" si="11"/>
        <v>1.3820274961085253</v>
      </c>
      <c r="S139" s="278">
        <f t="shared" si="11"/>
        <v>2.0254629100529096</v>
      </c>
      <c r="T139" s="278">
        <f t="shared" si="11"/>
        <v>1.4</v>
      </c>
      <c r="U139" s="278">
        <f t="shared" si="11"/>
        <v>1.4326548781894404</v>
      </c>
      <c r="V139" s="278">
        <f t="shared" si="11"/>
        <v>0.6403124237432849</v>
      </c>
      <c r="W139" s="278">
        <f t="shared" si="11"/>
        <v>0.7745966692414834</v>
      </c>
      <c r="X139" s="278">
        <f t="shared" si="11"/>
        <v>0.96046863561492735</v>
      </c>
      <c r="Y139" s="278">
        <f t="shared" si="11"/>
        <v>1.2288205727444508</v>
      </c>
      <c r="Z139" s="278">
        <f t="shared" si="11"/>
        <v>1.7670597047072292</v>
      </c>
      <c r="AA139" s="278">
        <f t="shared" si="11"/>
        <v>1.4798648586948742</v>
      </c>
      <c r="AB139" s="278">
        <f t="shared" si="11"/>
        <v>1.2539936203984452</v>
      </c>
      <c r="AC139" s="278">
        <f t="shared" si="11"/>
        <v>2.030651127101847</v>
      </c>
      <c r="AD139" s="278">
        <f t="shared" si="11"/>
        <v>1.3932914268020165</v>
      </c>
      <c r="AE139" s="278">
        <f t="shared" si="11"/>
        <v>0.85011116920082908</v>
      </c>
      <c r="AF139" s="278">
        <f t="shared" si="11"/>
        <v>0.99459740598897661</v>
      </c>
    </row>
  </sheetData>
  <mergeCells count="1">
    <mergeCell ref="A66:E66"/>
  </mergeCells>
  <phoneticPr fontId="8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箱ひげ図</vt:lpstr>
      <vt:lpstr>皮膚温</vt:lpstr>
      <vt:lpstr>実験B結果</vt:lpstr>
      <vt:lpstr>環境の感じ方グラフ</vt:lpstr>
      <vt:lpstr>全身温冷感・快不快感_箱ひげ図</vt:lpstr>
      <vt:lpstr>箱ひげ図２</vt:lpstr>
      <vt:lpstr>実験結果まとめ</vt:lpstr>
      <vt:lpstr>PSIとΔTSV</vt:lpstr>
      <vt:lpstr>フォームの回答</vt:lpstr>
      <vt:lpstr>Sheet2</vt:lpstr>
      <vt:lpstr>実験中温熱環境</vt:lpstr>
      <vt:lpstr>HIYOKI</vt:lpstr>
      <vt:lpstr>温熱環境</vt:lpstr>
      <vt:lpstr>ピボット</vt:lpstr>
      <vt:lpstr>実験室温冷感</vt:lpstr>
      <vt:lpstr>Sheet4</vt:lpstr>
      <vt:lpstr>主観的申告結果</vt:lpstr>
      <vt:lpstr>Sheet3</vt:lpstr>
      <vt:lpstr>Sheet1</vt:lpstr>
      <vt:lpstr>放射量計算</vt:lpstr>
      <vt:lpstr>実験A黒体温度</vt:lpstr>
      <vt:lpstr>大腿部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2021-03-17T07:35:24Z</dcterms:created>
  <dc:creator>野元彬久</dc:creator>
  <cp:lastModifiedBy>野元彬久</cp:lastModifiedBy>
  <dcterms:modified xsi:type="dcterms:W3CDTF">2021-12-22T15:12:47Z</dcterms:modified>
</cp:coreProperties>
</file>