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ables/table3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firstSheet="1" activeTab="1"/>
  </bookViews>
  <sheets>
    <sheet name="NOV 2020" sheetId="1" state="hidden" r:id="rId1"/>
    <sheet name="NOV 2021" sheetId="2" r:id="rId2"/>
    <sheet name="CASH" sheetId="3" r:id="rId3"/>
    <sheet name="Accounts Receivable" sheetId="4" r:id="rId4"/>
    <sheet name="Accounts Receivable-FLOATING" sheetId="5" r:id="rId5"/>
    <sheet name="Inventory" sheetId="6" r:id="rId6"/>
    <sheet name="WIP-FLOATING" sheetId="7" r:id="rId7"/>
    <sheet name="Credit Card" sheetId="8" r:id="rId8"/>
    <sheet name="Loan" sheetId="9" r:id="rId9"/>
    <sheet name="Rent" sheetId="10" r:id="rId10"/>
    <sheet name="Vehicle" sheetId="11" r:id="rId11"/>
    <sheet name="Computer Equipments" sheetId="12" r:id="rId12"/>
    <sheet name="Payroll" sheetId="13" r:id="rId13"/>
    <sheet name="Utilities" sheetId="14" r:id="rId14"/>
    <sheet name="Office Equiments" sheetId="15" r:id="rId15"/>
    <sheet name="Furnitures and Fixtures" sheetId="16" r:id="rId16"/>
    <sheet name="Office Supplies" sheetId="17" r:id="rId17"/>
    <sheet name="Security Equipment" sheetId="18" r:id="rId18"/>
  </sheets>
  <calcPr calcId="124519"/>
</workbook>
</file>

<file path=xl/calcChain.xml><?xml version="1.0" encoding="utf-8"?>
<calcChain xmlns="http://schemas.openxmlformats.org/spreadsheetml/2006/main">
  <c r="H5" i="2"/>
  <c r="E5" s="1"/>
  <c r="E22"/>
  <c r="H22"/>
  <c r="H20"/>
  <c r="E20"/>
  <c r="E14"/>
  <c r="H14"/>
  <c r="H13"/>
  <c r="E13"/>
  <c r="E12"/>
  <c r="H12"/>
  <c r="H11"/>
  <c r="E11"/>
  <c r="E10"/>
  <c r="H10"/>
  <c r="E9"/>
  <c r="H9" s="1"/>
  <c r="E9" i="18" l="1"/>
  <c r="E8"/>
  <c r="E7"/>
  <c r="E6"/>
  <c r="E5"/>
  <c r="D4"/>
  <c r="D10" s="1"/>
  <c r="C4"/>
  <c r="C10" s="1"/>
  <c r="E9" i="17"/>
  <c r="E8"/>
  <c r="E7"/>
  <c r="E6"/>
  <c r="E5"/>
  <c r="C4"/>
  <c r="C10" s="1"/>
  <c r="B4"/>
  <c r="D4" s="1"/>
  <c r="D10" s="1"/>
  <c r="E9" i="16"/>
  <c r="E8"/>
  <c r="E7"/>
  <c r="C6"/>
  <c r="B6"/>
  <c r="D6" s="1"/>
  <c r="C5"/>
  <c r="E5" s="1"/>
  <c r="B5"/>
  <c r="D5" s="1"/>
  <c r="C4"/>
  <c r="C10" s="1"/>
  <c r="B4"/>
  <c r="D4" s="1"/>
  <c r="D10" s="1"/>
  <c r="E9" i="15"/>
  <c r="E8"/>
  <c r="E7"/>
  <c r="D6"/>
  <c r="C6"/>
  <c r="E6" s="1"/>
  <c r="D5"/>
  <c r="C5"/>
  <c r="E5" s="1"/>
  <c r="C4"/>
  <c r="C10" s="1"/>
  <c r="B4"/>
  <c r="D4" s="1"/>
  <c r="D10" s="1"/>
  <c r="D10" i="14"/>
  <c r="C10"/>
  <c r="B10"/>
  <c r="D10" i="13"/>
  <c r="C4"/>
  <c r="C10" s="1"/>
  <c r="B4"/>
  <c r="B10" s="1"/>
  <c r="D14" i="12"/>
  <c r="C14"/>
  <c r="E14" s="1"/>
  <c r="D13"/>
  <c r="C13"/>
  <c r="E13" s="1"/>
  <c r="D12"/>
  <c r="C12"/>
  <c r="E12" s="1"/>
  <c r="D11"/>
  <c r="C11"/>
  <c r="E11" s="1"/>
  <c r="D10"/>
  <c r="C10"/>
  <c r="E10" s="1"/>
  <c r="D9"/>
  <c r="C9"/>
  <c r="E9" s="1"/>
  <c r="D8"/>
  <c r="C8"/>
  <c r="E8" s="1"/>
  <c r="C7"/>
  <c r="B7"/>
  <c r="D7" s="1"/>
  <c r="C6"/>
  <c r="B6"/>
  <c r="D6" s="1"/>
  <c r="C5"/>
  <c r="C16" s="1"/>
  <c r="B5"/>
  <c r="D5" s="1"/>
  <c r="D16" s="1"/>
  <c r="D11" i="11"/>
  <c r="C5"/>
  <c r="C11" s="1"/>
  <c r="C10" i="10"/>
  <c r="B10"/>
  <c r="D4"/>
  <c r="D10" s="1"/>
  <c r="W31" i="9"/>
  <c r="Q31"/>
  <c r="K31"/>
  <c r="W29"/>
  <c r="K29"/>
  <c r="V27"/>
  <c r="P27"/>
  <c r="Q29" s="1"/>
  <c r="C6" s="1"/>
  <c r="D6" s="1"/>
  <c r="J27"/>
  <c r="B10"/>
  <c r="D9"/>
  <c r="D8"/>
  <c r="C7"/>
  <c r="D7" s="1"/>
  <c r="C5"/>
  <c r="C10" s="1"/>
  <c r="H19" i="2" s="1"/>
  <c r="D4" i="9"/>
  <c r="V1"/>
  <c r="P1"/>
  <c r="J1"/>
  <c r="D9" i="8"/>
  <c r="D8"/>
  <c r="D7"/>
  <c r="D6"/>
  <c r="D5"/>
  <c r="C4"/>
  <c r="C10" s="1"/>
  <c r="B4"/>
  <c r="B10" s="1"/>
  <c r="C10" i="7"/>
  <c r="B10"/>
  <c r="D9"/>
  <c r="D8"/>
  <c r="D7"/>
  <c r="D6"/>
  <c r="D5"/>
  <c r="D4"/>
  <c r="D10" s="1"/>
  <c r="D9" i="6"/>
  <c r="D8"/>
  <c r="D7"/>
  <c r="C6"/>
  <c r="C10" s="1"/>
  <c r="B6"/>
  <c r="D6" s="1"/>
  <c r="C5"/>
  <c r="B5"/>
  <c r="D5" s="1"/>
  <c r="D4"/>
  <c r="D9" i="5"/>
  <c r="D8"/>
  <c r="D7"/>
  <c r="D6"/>
  <c r="B5"/>
  <c r="B10" s="1"/>
  <c r="E7" i="2" s="1"/>
  <c r="C4" i="5"/>
  <c r="C10" s="1"/>
  <c r="H7" i="2" s="1"/>
  <c r="C10" i="4"/>
  <c r="B10"/>
  <c r="D9"/>
  <c r="D8"/>
  <c r="D7"/>
  <c r="D6"/>
  <c r="D5"/>
  <c r="D4"/>
  <c r="D10" s="1"/>
  <c r="C10" i="3"/>
  <c r="B10"/>
  <c r="D9"/>
  <c r="D8"/>
  <c r="D7"/>
  <c r="D6"/>
  <c r="D5"/>
  <c r="D4"/>
  <c r="D10" s="1"/>
  <c r="H23" i="2"/>
  <c r="E23"/>
  <c r="H21"/>
  <c r="E21"/>
  <c r="B20"/>
  <c r="E18"/>
  <c r="B8"/>
  <c r="H6"/>
  <c r="E6"/>
  <c r="E15" s="1"/>
  <c r="H15"/>
  <c r="B22" i="1"/>
  <c r="B14"/>
  <c r="B27" s="1"/>
  <c r="B21" i="2" l="1"/>
  <c r="E24"/>
  <c r="E27" s="1"/>
  <c r="B7"/>
  <c r="B22"/>
  <c r="B11"/>
  <c r="B6"/>
  <c r="B23"/>
  <c r="B13"/>
  <c r="B14"/>
  <c r="B9"/>
  <c r="B18"/>
  <c r="B25" i="1"/>
  <c r="B26"/>
  <c r="D10" i="6"/>
  <c r="B10" i="2"/>
  <c r="E6" i="12"/>
  <c r="E7"/>
  <c r="B12" i="2"/>
  <c r="H24"/>
  <c r="H27" s="1"/>
  <c r="B19"/>
  <c r="E6" i="16"/>
  <c r="B5" i="2"/>
  <c r="D4" i="5"/>
  <c r="D5"/>
  <c r="B10" i="6"/>
  <c r="D4" i="8"/>
  <c r="D10" s="1"/>
  <c r="D5" i="9"/>
  <c r="D10" s="1"/>
  <c r="E5" i="11"/>
  <c r="E11" s="1"/>
  <c r="E4" i="18"/>
  <c r="E10" s="1"/>
  <c r="E5" i="12"/>
  <c r="E16" s="1"/>
  <c r="E4" i="15"/>
  <c r="E10" s="1"/>
  <c r="E4" i="16"/>
  <c r="E10" s="1"/>
  <c r="E4" i="17"/>
  <c r="E10" s="1"/>
  <c r="B15" i="2" l="1"/>
  <c r="B27" s="1"/>
  <c r="B24"/>
  <c r="D10" i="5"/>
</calcChain>
</file>

<file path=xl/sharedStrings.xml><?xml version="1.0" encoding="utf-8"?>
<sst xmlns="http://schemas.openxmlformats.org/spreadsheetml/2006/main" count="325" uniqueCount="104">
  <si>
    <t>Asset</t>
  </si>
  <si>
    <t>Cash</t>
  </si>
  <si>
    <t>Accounts Receivable</t>
  </si>
  <si>
    <t>Inventory</t>
  </si>
  <si>
    <t>Vehicle</t>
  </si>
  <si>
    <t>Computer Equipments</t>
  </si>
  <si>
    <t>Furnitures and Fixtures</t>
  </si>
  <si>
    <t>Office Equipments</t>
  </si>
  <si>
    <t>Office Supplies</t>
  </si>
  <si>
    <t>Security Equipment</t>
  </si>
  <si>
    <t>Total</t>
  </si>
  <si>
    <t>Liabilities</t>
  </si>
  <si>
    <t>Citibank Loan 1</t>
  </si>
  <si>
    <t>Citibank Loan 2</t>
  </si>
  <si>
    <t>Rent</t>
  </si>
  <si>
    <t>Payroll</t>
  </si>
  <si>
    <t>Utilities</t>
  </si>
  <si>
    <t>Capital</t>
  </si>
  <si>
    <t>Anthony Capital</t>
  </si>
  <si>
    <t>Chin Capital</t>
  </si>
  <si>
    <t>Total Net Worth</t>
  </si>
  <si>
    <t>BALMART Balance Sheet - As of November 30, 2021</t>
  </si>
  <si>
    <t>JEAN Balance Sheet - As of November 30, 2021</t>
  </si>
  <si>
    <t>LAPLACE Balance Sheet - As of November 30, 2021</t>
  </si>
  <si>
    <t>Accounts Receivable-FLoating</t>
  </si>
  <si>
    <t>cctv</t>
  </si>
  <si>
    <t>Jean Loan</t>
  </si>
  <si>
    <t>LaPlace Loan</t>
  </si>
  <si>
    <t>Credit Card</t>
  </si>
  <si>
    <t>CASH</t>
  </si>
  <si>
    <t>Description</t>
  </si>
  <si>
    <t>JEAN</t>
  </si>
  <si>
    <t>LaPlace</t>
  </si>
  <si>
    <t>Amount</t>
  </si>
  <si>
    <t>BDO - 8617</t>
  </si>
  <si>
    <t>BDO - 8088</t>
  </si>
  <si>
    <t>UnionBank - 7688</t>
  </si>
  <si>
    <t>UnionBank - 8486</t>
  </si>
  <si>
    <t>UnionBank - 6561</t>
  </si>
  <si>
    <t>CASH ON HAND</t>
  </si>
  <si>
    <t>ACCOUNTS RECEIVABLE</t>
  </si>
  <si>
    <t>JNT MNL-3898</t>
  </si>
  <si>
    <t>JNT MNL-5299</t>
  </si>
  <si>
    <t>NINJAVAN</t>
  </si>
  <si>
    <t>-₱16.32</t>
  </si>
  <si>
    <t>₱483.68</t>
  </si>
  <si>
    <t>Floating, in-transit</t>
  </si>
  <si>
    <t>INVENTORY</t>
  </si>
  <si>
    <t>Ending inventory</t>
  </si>
  <si>
    <t>RTS-JNT</t>
  </si>
  <si>
    <t>RTS-NJV</t>
  </si>
  <si>
    <t>WORK IN PROCESS</t>
  </si>
  <si>
    <t>Floating, for call, for upload, for ordering, awaiting stocks, pending pick-up</t>
  </si>
  <si>
    <t>WIP</t>
  </si>
  <si>
    <t>UB Credit Card</t>
  </si>
  <si>
    <t>Loan 1</t>
  </si>
  <si>
    <t>Loan 2</t>
  </si>
  <si>
    <t>Loan 3</t>
  </si>
  <si>
    <t>JEAN LOAN</t>
  </si>
  <si>
    <t>Monthly</t>
  </si>
  <si>
    <t>Monthly+ Interest</t>
  </si>
  <si>
    <t>Jun</t>
  </si>
  <si>
    <t>Jul</t>
  </si>
  <si>
    <t>Dec</t>
  </si>
  <si>
    <t>Mama Nena</t>
  </si>
  <si>
    <t>Aug</t>
  </si>
  <si>
    <t>Jan</t>
  </si>
  <si>
    <t>Sep</t>
  </si>
  <si>
    <t>Feb</t>
  </si>
  <si>
    <t>Oct</t>
  </si>
  <si>
    <t>Mar</t>
  </si>
  <si>
    <t>Nov</t>
  </si>
  <si>
    <t>Apr</t>
  </si>
  <si>
    <t>May</t>
  </si>
  <si>
    <t>interest</t>
  </si>
  <si>
    <t>balance LOAN 1</t>
  </si>
  <si>
    <t>balance LOAN 2</t>
  </si>
  <si>
    <t>balance LOAN 3</t>
  </si>
  <si>
    <t>pending salary to pay</t>
  </si>
  <si>
    <t>Mirage @5years</t>
  </si>
  <si>
    <t>Management Computer</t>
  </si>
  <si>
    <t>Ads Computer</t>
  </si>
  <si>
    <t>Operations Computer</t>
  </si>
  <si>
    <t>Printer</t>
  </si>
  <si>
    <t>Nov 27 - 30
Payroll Date: Dec 4</t>
  </si>
  <si>
    <t>pending water, internet, electric, other bills</t>
  </si>
  <si>
    <t>Meralco</t>
  </si>
  <si>
    <t>Water</t>
  </si>
  <si>
    <t>PLDT</t>
  </si>
  <si>
    <t>Sky</t>
  </si>
  <si>
    <t>Smart</t>
  </si>
  <si>
    <t>OFFICE EQUIPMENTS</t>
  </si>
  <si>
    <t>E. Fan</t>
  </si>
  <si>
    <t>AIRCON MABE</t>
  </si>
  <si>
    <t>AIRCON TCL</t>
  </si>
  <si>
    <t>Shelves</t>
  </si>
  <si>
    <t>Tables</t>
  </si>
  <si>
    <t>Monoblock with back rest</t>
  </si>
  <si>
    <t>Bond paper</t>
  </si>
  <si>
    <t>Staple wire</t>
  </si>
  <si>
    <t>Ballpen</t>
  </si>
  <si>
    <t>Masking tape</t>
  </si>
  <si>
    <t>CCTV</t>
  </si>
  <si>
    <t>Balance Sheet - As of November 21, 2020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</si>
</sst>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₱]#,##0.00"/>
  </numFmts>
  <fonts count="8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1"/>
      <color rgb="FFFF0000"/>
      <name val="Calibri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1" xfId="0" applyFont="1" applyBorder="1" applyAlignment="1"/>
    <xf numFmtId="43" fontId="2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43" fontId="2" fillId="0" borderId="0" xfId="0" applyNumberFormat="1" applyFont="1" applyAlignment="1">
      <alignment horizontal="right"/>
    </xf>
    <xf numFmtId="43" fontId="2" fillId="0" borderId="1" xfId="0" applyNumberFormat="1" applyFont="1" applyBorder="1" applyAlignment="1">
      <alignment horizontal="right"/>
    </xf>
    <xf numFmtId="0" fontId="1" fillId="0" borderId="0" xfId="0" applyFont="1" applyAlignment="1"/>
    <xf numFmtId="43" fontId="2" fillId="0" borderId="0" xfId="0" applyNumberFormat="1" applyFont="1" applyAlignment="1"/>
    <xf numFmtId="0" fontId="3" fillId="0" borderId="0" xfId="0" applyFont="1"/>
    <xf numFmtId="0" fontId="2" fillId="0" borderId="0" xfId="0" applyFont="1" applyAlignment="1"/>
    <xf numFmtId="43" fontId="2" fillId="0" borderId="0" xfId="0" applyNumberFormat="1" applyFont="1" applyAlignment="1">
      <alignment horizontal="right"/>
    </xf>
    <xf numFmtId="0" fontId="2" fillId="0" borderId="0" xfId="0" applyFont="1" applyAlignment="1"/>
    <xf numFmtId="43" fontId="2" fillId="0" borderId="0" xfId="0" applyNumberFormat="1" applyFont="1" applyAlignment="1"/>
    <xf numFmtId="0" fontId="3" fillId="0" borderId="0" xfId="0" applyFont="1" applyAlignment="1"/>
    <xf numFmtId="164" fontId="3" fillId="0" borderId="0" xfId="0" applyNumberFormat="1" applyFont="1"/>
    <xf numFmtId="0" fontId="3" fillId="3" borderId="0" xfId="0" applyFont="1" applyFill="1" applyAlignment="1"/>
    <xf numFmtId="164" fontId="3" fillId="0" borderId="0" xfId="0" applyNumberFormat="1" applyFont="1" applyAlignment="1"/>
    <xf numFmtId="0" fontId="4" fillId="2" borderId="0" xfId="0" applyFont="1" applyFill="1" applyAlignment="1"/>
    <xf numFmtId="164" fontId="4" fillId="2" borderId="0" xfId="0" applyNumberFormat="1" applyFont="1" applyFill="1"/>
    <xf numFmtId="0" fontId="3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/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/>
    <xf numFmtId="10" fontId="3" fillId="0" borderId="0" xfId="0" applyNumberFormat="1" applyFont="1" applyAlignment="1"/>
    <xf numFmtId="43" fontId="6" fillId="0" borderId="0" xfId="0" applyNumberFormat="1" applyFont="1" applyAlignment="1"/>
    <xf numFmtId="43" fontId="0" fillId="0" borderId="0" xfId="0" applyNumberFormat="1" applyFont="1" applyAlignment="1"/>
    <xf numFmtId="43" fontId="7" fillId="0" borderId="0" xfId="0" applyNumberFormat="1" applyFont="1" applyAlignment="1"/>
    <xf numFmtId="0" fontId="2" fillId="0" borderId="0" xfId="0" applyFont="1" applyBorder="1" applyAlignment="1"/>
  </cellXfs>
  <cellStyles count="1">
    <cellStyle name="Normal" xfId="0" builtinId="0"/>
  </cellStyles>
  <dxfs count="9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3">
    <tableStyle name="NOV 2021-style" pivot="0" count="3">
      <tableStyleElement type="headerRow" dxfId="8"/>
      <tableStyleElement type="firstRowStripe" dxfId="7"/>
      <tableStyleElement type="secondRowStripe" dxfId="6"/>
    </tableStyle>
    <tableStyle name="NOV 2021-style 2" pivot="0" count="3">
      <tableStyleElement type="headerRow" dxfId="5"/>
      <tableStyleElement type="firstRowStripe" dxfId="4"/>
      <tableStyleElement type="secondRowStripe" dxfId="3"/>
    </tableStyle>
    <tableStyle name="NOV 2021-style 3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_1" displayName="Table_1" ref="G2:H27" headerRowCount="0">
  <tableColumns count="2">
    <tableColumn id="1" name="Column1"/>
    <tableColumn id="2" name="Column2"/>
  </tableColumns>
  <tableStyleInfo name="NOV 202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id="2" name="Table_2" displayName="Table_2" ref="A2:B25" headerRowCount="0">
  <tableColumns count="2">
    <tableColumn id="1" name="Column1"/>
    <tableColumn id="2" name="Column2"/>
  </tableColumns>
  <tableStyleInfo name="NOV 2021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id="3" name="Table_3" displayName="Table_3" ref="D2:E25" headerRowCount="0">
  <tableColumns count="2">
    <tableColumn id="1" name="Column1"/>
    <tableColumn id="2" name="Column2"/>
  </tableColumns>
  <tableStyleInfo name="NOV 2021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B28"/>
  <sheetViews>
    <sheetView topLeftCell="A15" workbookViewId="0">
      <selection activeCell="B27" sqref="B27"/>
    </sheetView>
  </sheetViews>
  <sheetFormatPr defaultColWidth="14.42578125" defaultRowHeight="15.75" customHeight="1"/>
  <cols>
    <col min="1" max="1" width="23.85546875" customWidth="1"/>
  </cols>
  <sheetData>
    <row r="2" spans="1:2" ht="15.75" customHeight="1">
      <c r="A2" s="1" t="s">
        <v>103</v>
      </c>
      <c r="B2" s="2"/>
    </row>
    <row r="3" spans="1:2" ht="15.75" customHeight="1">
      <c r="A3" s="3"/>
      <c r="B3" s="2"/>
    </row>
    <row r="4" spans="1:2" ht="15.75" customHeight="1">
      <c r="A4" s="3"/>
      <c r="B4" s="2" t="s">
        <v>0</v>
      </c>
    </row>
    <row r="5" spans="1:2" ht="15.75" customHeight="1">
      <c r="A5" s="4" t="s">
        <v>1</v>
      </c>
      <c r="B5" s="5">
        <v>1600504.53</v>
      </c>
    </row>
    <row r="6" spans="1:2" ht="15.75" customHeight="1">
      <c r="A6" s="4" t="s">
        <v>2</v>
      </c>
      <c r="B6" s="5">
        <v>9607017</v>
      </c>
    </row>
    <row r="7" spans="1:2" ht="15.75" customHeight="1">
      <c r="A7" s="4" t="s">
        <v>3</v>
      </c>
      <c r="B7" s="5">
        <v>3202951</v>
      </c>
    </row>
    <row r="8" spans="1:2" ht="15.75" customHeight="1">
      <c r="A8" s="4" t="s">
        <v>4</v>
      </c>
      <c r="B8" s="5">
        <v>700000</v>
      </c>
    </row>
    <row r="9" spans="1:2" ht="15.75" customHeight="1">
      <c r="A9" s="4" t="s">
        <v>5</v>
      </c>
      <c r="B9" s="5">
        <v>240000</v>
      </c>
    </row>
    <row r="10" spans="1:2" ht="15.75" customHeight="1">
      <c r="A10" s="4" t="s">
        <v>6</v>
      </c>
      <c r="B10" s="5">
        <v>108000</v>
      </c>
    </row>
    <row r="11" spans="1:2" ht="15.75" customHeight="1">
      <c r="A11" s="4" t="s">
        <v>7</v>
      </c>
      <c r="B11" s="5">
        <v>200000</v>
      </c>
    </row>
    <row r="12" spans="1:2" ht="15.75" customHeight="1">
      <c r="A12" s="4" t="s">
        <v>8</v>
      </c>
      <c r="B12" s="5">
        <v>100000</v>
      </c>
    </row>
    <row r="13" spans="1:2" ht="15.75" customHeight="1">
      <c r="A13" s="4" t="s">
        <v>9</v>
      </c>
      <c r="B13" s="6">
        <v>60000</v>
      </c>
    </row>
    <row r="14" spans="1:2" ht="15.75" customHeight="1">
      <c r="A14" s="4" t="s">
        <v>10</v>
      </c>
      <c r="B14" s="5">
        <f>SUM(B5:B13)</f>
        <v>15818472.529999999</v>
      </c>
    </row>
    <row r="15" spans="1:2" ht="15.75" customHeight="1">
      <c r="A15" s="4"/>
      <c r="B15" s="2"/>
    </row>
    <row r="16" spans="1:2" ht="15.75" customHeight="1">
      <c r="A16" s="4"/>
      <c r="B16" s="2" t="s">
        <v>11</v>
      </c>
    </row>
    <row r="17" spans="1:2" ht="15.75" customHeight="1">
      <c r="A17" s="4" t="s">
        <v>12</v>
      </c>
      <c r="B17" s="5">
        <v>83640</v>
      </c>
    </row>
    <row r="18" spans="1:2" ht="15.75" customHeight="1">
      <c r="A18" s="4" t="s">
        <v>13</v>
      </c>
      <c r="B18" s="5">
        <v>290796</v>
      </c>
    </row>
    <row r="19" spans="1:2" ht="15.75" customHeight="1">
      <c r="A19" s="4" t="s">
        <v>14</v>
      </c>
      <c r="B19" s="5">
        <v>115000</v>
      </c>
    </row>
    <row r="20" spans="1:2" ht="15.75" customHeight="1">
      <c r="A20" s="4" t="s">
        <v>15</v>
      </c>
      <c r="B20" s="5">
        <v>38916</v>
      </c>
    </row>
    <row r="21" spans="1:2" ht="15.75" customHeight="1">
      <c r="A21" s="4" t="s">
        <v>16</v>
      </c>
      <c r="B21" s="6">
        <v>0</v>
      </c>
    </row>
    <row r="22" spans="1:2" ht="15.75" customHeight="1">
      <c r="A22" s="4" t="s">
        <v>10</v>
      </c>
      <c r="B22" s="5">
        <f>SUM(B17:B21)</f>
        <v>528352</v>
      </c>
    </row>
    <row r="23" spans="1:2" ht="15.75" customHeight="1">
      <c r="A23" s="4"/>
      <c r="B23" s="2"/>
    </row>
    <row r="24" spans="1:2" ht="15.75" customHeight="1">
      <c r="A24" s="4"/>
      <c r="B24" s="2" t="s">
        <v>17</v>
      </c>
    </row>
    <row r="25" spans="1:2" ht="15.75" customHeight="1">
      <c r="A25" s="4" t="s">
        <v>18</v>
      </c>
      <c r="B25" s="5">
        <f>B27/2</f>
        <v>7645060.2649999997</v>
      </c>
    </row>
    <row r="26" spans="1:2" ht="15.75" customHeight="1">
      <c r="A26" s="4" t="s">
        <v>19</v>
      </c>
      <c r="B26" s="6">
        <f>B27/2</f>
        <v>7645060.2649999997</v>
      </c>
    </row>
    <row r="27" spans="1:2" ht="15.75" customHeight="1">
      <c r="A27" s="4" t="s">
        <v>20</v>
      </c>
      <c r="B27" s="5">
        <f>B14-B22</f>
        <v>15290120.529999999</v>
      </c>
    </row>
    <row r="28" spans="1:2" ht="15.75" customHeight="1">
      <c r="A28" s="4"/>
      <c r="B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00FF"/>
    <outlinePr summaryBelow="0" summaryRight="0"/>
  </sheetPr>
  <dimension ref="A2:H29"/>
  <sheetViews>
    <sheetView tabSelected="1" topLeftCell="A9" workbookViewId="0">
      <selection activeCell="I22" sqref="I22"/>
    </sheetView>
  </sheetViews>
  <sheetFormatPr defaultColWidth="14.42578125" defaultRowHeight="15.75" customHeight="1"/>
  <cols>
    <col min="1" max="1" width="27.5703125" customWidth="1"/>
    <col min="2" max="2" width="27.7109375" customWidth="1"/>
    <col min="4" max="4" width="25.140625" customWidth="1"/>
    <col min="5" max="5" width="19.140625" customWidth="1"/>
    <col min="7" max="7" width="25.140625" customWidth="1"/>
    <col min="8" max="8" width="19.140625" customWidth="1"/>
  </cols>
  <sheetData>
    <row r="2" spans="1:8" ht="15.75" customHeight="1">
      <c r="A2" s="7" t="s">
        <v>21</v>
      </c>
      <c r="B2" s="8"/>
      <c r="D2" s="7" t="s">
        <v>22</v>
      </c>
      <c r="E2" s="9"/>
      <c r="G2" s="7" t="s">
        <v>23</v>
      </c>
      <c r="H2" s="9"/>
    </row>
    <row r="3" spans="1:8" ht="15.75" customHeight="1">
      <c r="A3" s="10"/>
      <c r="B3" s="8"/>
      <c r="D3" s="9"/>
      <c r="E3" s="9"/>
      <c r="G3" s="9"/>
      <c r="H3" s="9"/>
    </row>
    <row r="4" spans="1:8" ht="15.75" customHeight="1">
      <c r="A4" s="10"/>
      <c r="B4" s="8" t="s">
        <v>0</v>
      </c>
      <c r="D4" s="10"/>
      <c r="E4" s="8" t="s">
        <v>0</v>
      </c>
      <c r="G4" s="10"/>
      <c r="H4" s="8" t="s">
        <v>0</v>
      </c>
    </row>
    <row r="5" spans="1:8" ht="15.75" customHeight="1">
      <c r="A5" s="10" t="s">
        <v>1</v>
      </c>
      <c r="B5" s="11">
        <f t="shared" ref="B5:B8" si="0">SUM(E5+H5)</f>
        <v>655014.89</v>
      </c>
      <c r="D5" s="10" t="s">
        <v>1</v>
      </c>
      <c r="E5" s="8">
        <f>Table_1[[#This Row],[Column2]]</f>
        <v>327507.44500000001</v>
      </c>
      <c r="G5" s="10" t="s">
        <v>1</v>
      </c>
      <c r="H5" s="8">
        <f>CASH!C10/2</f>
        <v>327507.44500000001</v>
      </c>
    </row>
    <row r="6" spans="1:8" ht="15.75" customHeight="1">
      <c r="A6" s="10" t="s">
        <v>2</v>
      </c>
      <c r="B6" s="11">
        <f t="shared" si="0"/>
        <v>212978.77000000002</v>
      </c>
      <c r="D6" s="10" t="s">
        <v>2</v>
      </c>
      <c r="E6" s="8">
        <f>'Accounts Receivable'!B10</f>
        <v>103836.17</v>
      </c>
      <c r="G6" s="10" t="s">
        <v>2</v>
      </c>
      <c r="H6" s="8">
        <f>'Accounts Receivable'!C10</f>
        <v>109142.6</v>
      </c>
    </row>
    <row r="7" spans="1:8" ht="15.75" customHeight="1">
      <c r="A7" s="12" t="s">
        <v>24</v>
      </c>
      <c r="B7" s="11">
        <f t="shared" si="0"/>
        <v>358146</v>
      </c>
      <c r="D7" s="12" t="s">
        <v>24</v>
      </c>
      <c r="E7" s="8">
        <f>'Accounts Receivable-FLOATING'!B10</f>
        <v>160112</v>
      </c>
      <c r="G7" s="12" t="s">
        <v>24</v>
      </c>
      <c r="H7" s="8">
        <f>'Accounts Receivable-FLOATING'!C10</f>
        <v>198034</v>
      </c>
    </row>
    <row r="8" spans="1:8" ht="11.25" customHeight="1">
      <c r="A8" s="10" t="s">
        <v>3</v>
      </c>
      <c r="B8" s="11">
        <f t="shared" si="0"/>
        <v>1813204.16</v>
      </c>
      <c r="D8" s="10" t="s">
        <v>3</v>
      </c>
      <c r="E8" s="32">
        <v>1259227.1599999999</v>
      </c>
      <c r="G8" s="10" t="s">
        <v>3</v>
      </c>
      <c r="H8" s="32">
        <v>553977</v>
      </c>
    </row>
    <row r="9" spans="1:8" ht="15.75" customHeight="1">
      <c r="A9" s="10" t="s">
        <v>4</v>
      </c>
      <c r="B9" s="11">
        <f>SUM(E9+H9)</f>
        <v>352000</v>
      </c>
      <c r="D9" s="10" t="s">
        <v>4</v>
      </c>
      <c r="E9" s="13">
        <f>Vehicle!C5/2</f>
        <v>176000</v>
      </c>
      <c r="G9" s="10" t="s">
        <v>4</v>
      </c>
      <c r="H9" s="13">
        <f>Table_3[[#This Row],[Column2]]</f>
        <v>176000</v>
      </c>
    </row>
    <row r="10" spans="1:8" ht="15.75" customHeight="1">
      <c r="A10" s="10" t="s">
        <v>5</v>
      </c>
      <c r="B10" s="11">
        <f>SUM(E10+H10)</f>
        <v>149000</v>
      </c>
      <c r="D10" s="10" t="s">
        <v>5</v>
      </c>
      <c r="E10" s="8">
        <f>'Computer Equipments'!C16/2</f>
        <v>74500</v>
      </c>
      <c r="G10" s="10" t="s">
        <v>5</v>
      </c>
      <c r="H10" s="8">
        <f>'Computer Equipments'!D16/2</f>
        <v>74500</v>
      </c>
    </row>
    <row r="11" spans="1:8" ht="15.75" customHeight="1">
      <c r="A11" s="10" t="s">
        <v>6</v>
      </c>
      <c r="B11" s="11">
        <f>SUM(E11+H11)</f>
        <v>88250</v>
      </c>
      <c r="D11" s="10" t="s">
        <v>6</v>
      </c>
      <c r="E11" s="8">
        <f>'Furnitures and Fixtures'!C10/2</f>
        <v>44125</v>
      </c>
      <c r="G11" s="10" t="s">
        <v>6</v>
      </c>
      <c r="H11" s="8">
        <f>'Furnitures and Fixtures'!D10/2</f>
        <v>44125</v>
      </c>
    </row>
    <row r="12" spans="1:8" ht="15.75" customHeight="1">
      <c r="A12" s="10" t="s">
        <v>7</v>
      </c>
      <c r="B12" s="11">
        <f>SUM(E12+H12)</f>
        <v>52000</v>
      </c>
      <c r="D12" s="10" t="s">
        <v>7</v>
      </c>
      <c r="E12" s="8">
        <f>'Office Equiments'!C10/2</f>
        <v>26000</v>
      </c>
      <c r="G12" s="10" t="s">
        <v>7</v>
      </c>
      <c r="H12" s="8">
        <f>'Office Equiments'!D10/2</f>
        <v>26000</v>
      </c>
    </row>
    <row r="13" spans="1:8" ht="15.75" customHeight="1">
      <c r="A13" s="10" t="s">
        <v>8</v>
      </c>
      <c r="B13" s="11">
        <f>SUM(E13+H13)</f>
        <v>131.25</v>
      </c>
      <c r="D13" s="10" t="s">
        <v>8</v>
      </c>
      <c r="E13" s="8">
        <f>'Office Supplies'!C10/2</f>
        <v>65.625</v>
      </c>
      <c r="G13" s="10" t="s">
        <v>8</v>
      </c>
      <c r="H13" s="8">
        <f>'Office Supplies'!D10/2</f>
        <v>65.625</v>
      </c>
    </row>
    <row r="14" spans="1:8" ht="15.75" customHeight="1">
      <c r="A14" s="10" t="s">
        <v>9</v>
      </c>
      <c r="B14" s="11">
        <f>SUM(E14+H14)</f>
        <v>20000</v>
      </c>
      <c r="D14" s="10" t="s">
        <v>9</v>
      </c>
      <c r="E14" s="13">
        <f>'Security Equipment'!C10/2</f>
        <v>10000</v>
      </c>
      <c r="G14" s="10" t="s">
        <v>9</v>
      </c>
      <c r="H14" s="13">
        <f>'Security Equipment'!D10/2</f>
        <v>10000</v>
      </c>
    </row>
    <row r="15" spans="1:8" ht="15.75" customHeight="1">
      <c r="A15" s="10" t="s">
        <v>10</v>
      </c>
      <c r="B15" s="11">
        <f>SUM(B5:B14)</f>
        <v>3700725.0700000003</v>
      </c>
      <c r="D15" s="10" t="s">
        <v>10</v>
      </c>
      <c r="E15" s="11">
        <f>SUM(E5:E14)</f>
        <v>2181373.4</v>
      </c>
      <c r="G15" s="10" t="s">
        <v>10</v>
      </c>
      <c r="H15" s="11">
        <f>SUM(H5:H14)</f>
        <v>1519351.67</v>
      </c>
    </row>
    <row r="16" spans="1:8" ht="15.75" customHeight="1">
      <c r="A16" s="10"/>
      <c r="B16" s="8"/>
      <c r="D16" s="10"/>
      <c r="E16" s="8"/>
      <c r="F16" s="14" t="s">
        <v>25</v>
      </c>
      <c r="G16" s="10"/>
      <c r="H16" s="8"/>
    </row>
    <row r="17" spans="1:8" ht="15.75" customHeight="1">
      <c r="A17" s="10"/>
      <c r="B17" s="8" t="s">
        <v>11</v>
      </c>
      <c r="D17" s="10"/>
      <c r="E17" s="8" t="s">
        <v>11</v>
      </c>
      <c r="G17" s="10"/>
      <c r="H17" s="8" t="s">
        <v>11</v>
      </c>
    </row>
    <row r="18" spans="1:8" ht="15.75" customHeight="1">
      <c r="A18" s="12" t="s">
        <v>26</v>
      </c>
      <c r="B18" s="11">
        <f>SUM(E18+H18)</f>
        <v>917057.73</v>
      </c>
      <c r="D18" s="12" t="s">
        <v>26</v>
      </c>
      <c r="E18" s="11">
        <f>Loan!B4</f>
        <v>917057.73</v>
      </c>
      <c r="G18" s="12"/>
      <c r="H18" s="11"/>
    </row>
    <row r="19" spans="1:8" ht="15.75" customHeight="1">
      <c r="A19" s="12" t="s">
        <v>27</v>
      </c>
      <c r="B19" s="11">
        <f>SUM(E19+H19)</f>
        <v>921628</v>
      </c>
      <c r="D19" s="12"/>
      <c r="E19" s="11"/>
      <c r="G19" s="12" t="s">
        <v>27</v>
      </c>
      <c r="H19" s="11">
        <f>Loan!C10</f>
        <v>921628</v>
      </c>
    </row>
    <row r="20" spans="1:8" ht="15.75" customHeight="1">
      <c r="A20" s="12" t="s">
        <v>28</v>
      </c>
      <c r="B20" s="11">
        <f>SUM(E20+H20)</f>
        <v>1169.99</v>
      </c>
      <c r="D20" s="12" t="s">
        <v>28</v>
      </c>
      <c r="E20" s="11">
        <f>'Credit Card'!B4/2</f>
        <v>584.995</v>
      </c>
      <c r="G20" s="12" t="s">
        <v>28</v>
      </c>
      <c r="H20" s="11">
        <f>'Credit Card'!C4/2</f>
        <v>584.995</v>
      </c>
    </row>
    <row r="21" spans="1:8" ht="15.75" customHeight="1">
      <c r="A21" s="10" t="s">
        <v>14</v>
      </c>
      <c r="B21" s="11">
        <f>SUM(E21+H21)</f>
        <v>0</v>
      </c>
      <c r="D21" s="10" t="s">
        <v>14</v>
      </c>
      <c r="E21" s="11">
        <f>Rent!B4</f>
        <v>0</v>
      </c>
      <c r="G21" s="10" t="s">
        <v>14</v>
      </c>
      <c r="H21" s="11">
        <f>Rent!C4</f>
        <v>0</v>
      </c>
    </row>
    <row r="22" spans="1:8" ht="15.75" customHeight="1">
      <c r="A22" s="10" t="s">
        <v>15</v>
      </c>
      <c r="B22" s="11">
        <f>SUM(E22+H22)</f>
        <v>18190.5</v>
      </c>
      <c r="D22" s="10" t="s">
        <v>15</v>
      </c>
      <c r="E22" s="11">
        <f>Payroll!B10/2</f>
        <v>9095.25</v>
      </c>
      <c r="G22" s="10" t="s">
        <v>15</v>
      </c>
      <c r="H22" s="11">
        <f>Payroll!C10/2</f>
        <v>9095.25</v>
      </c>
    </row>
    <row r="23" spans="1:8" ht="15.75" customHeight="1">
      <c r="A23" s="10" t="s">
        <v>16</v>
      </c>
      <c r="B23" s="11">
        <f>SUM(E23+H23)</f>
        <v>0</v>
      </c>
      <c r="D23" s="10" t="s">
        <v>16</v>
      </c>
      <c r="E23" s="11">
        <f>Utilities!B10</f>
        <v>0</v>
      </c>
      <c r="G23" s="10" t="s">
        <v>16</v>
      </c>
      <c r="H23" s="11">
        <f>Utilities!C10</f>
        <v>0</v>
      </c>
    </row>
    <row r="24" spans="1:8" ht="15.75" customHeight="1">
      <c r="A24" s="10" t="s">
        <v>10</v>
      </c>
      <c r="B24" s="11">
        <f>SUM(B18:B23)</f>
        <v>1858046.22</v>
      </c>
      <c r="D24" s="10" t="s">
        <v>10</v>
      </c>
      <c r="E24" s="11">
        <f>SUM(E18:E23)</f>
        <v>926737.97499999998</v>
      </c>
      <c r="G24" s="10" t="s">
        <v>10</v>
      </c>
      <c r="H24" s="11">
        <f>SUM(H18:H23)</f>
        <v>931308.245</v>
      </c>
    </row>
    <row r="25" spans="1:8" ht="15.75" customHeight="1">
      <c r="A25" s="10"/>
      <c r="B25" s="8"/>
      <c r="D25" s="10"/>
      <c r="E25" s="8"/>
      <c r="G25" s="10"/>
      <c r="H25" s="8"/>
    </row>
    <row r="26" spans="1:8" ht="15.75" customHeight="1">
      <c r="A26" s="4"/>
      <c r="B26" s="2"/>
      <c r="G26" s="10"/>
      <c r="H26" s="8"/>
    </row>
    <row r="27" spans="1:8" ht="15.75" customHeight="1">
      <c r="A27" s="12" t="s">
        <v>20</v>
      </c>
      <c r="B27" s="34">
        <f>B15-B24</f>
        <v>1842678.8500000003</v>
      </c>
      <c r="D27" s="12" t="s">
        <v>20</v>
      </c>
      <c r="E27" s="34">
        <f>E15-E24</f>
        <v>1254635.4249999998</v>
      </c>
      <c r="G27" s="35" t="s">
        <v>20</v>
      </c>
      <c r="H27" s="34">
        <f>H15-H24</f>
        <v>588043.42499999993</v>
      </c>
    </row>
    <row r="29" spans="1:8" ht="15.75" customHeight="1">
      <c r="B29" s="33"/>
      <c r="E29" s="33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1"/>
  <sheetViews>
    <sheetView workbookViewId="0">
      <selection activeCell="C5" sqref="C5"/>
    </sheetView>
  </sheetViews>
  <sheetFormatPr defaultColWidth="14.42578125" defaultRowHeight="15.75" customHeight="1"/>
  <cols>
    <col min="1" max="1" width="30.140625" customWidth="1"/>
  </cols>
  <sheetData>
    <row r="1" spans="1:4">
      <c r="B1" s="15"/>
      <c r="C1" s="15"/>
      <c r="D1" s="15"/>
    </row>
    <row r="2" spans="1:4">
      <c r="A2" s="16" t="s">
        <v>29</v>
      </c>
      <c r="B2" s="17"/>
      <c r="C2" s="17"/>
      <c r="D2" s="17"/>
    </row>
    <row r="3" spans="1:4">
      <c r="A3" s="14" t="s">
        <v>30</v>
      </c>
      <c r="B3" s="17" t="s">
        <v>31</v>
      </c>
      <c r="C3" s="17" t="s">
        <v>32</v>
      </c>
      <c r="D3" s="17" t="s">
        <v>33</v>
      </c>
    </row>
    <row r="4" spans="1:4">
      <c r="A4" s="14" t="s">
        <v>34</v>
      </c>
      <c r="B4" s="17"/>
      <c r="C4" s="17">
        <v>382403.44</v>
      </c>
      <c r="D4" s="17">
        <f t="shared" ref="D4:D9" si="0">SUM(B4:C4)</f>
        <v>382403.44</v>
      </c>
    </row>
    <row r="5" spans="1:4">
      <c r="A5" s="14" t="s">
        <v>35</v>
      </c>
      <c r="B5" s="15"/>
      <c r="C5" s="17">
        <v>1569.13</v>
      </c>
      <c r="D5" s="17">
        <f t="shared" si="0"/>
        <v>1569.13</v>
      </c>
    </row>
    <row r="6" spans="1:4">
      <c r="A6" s="14" t="s">
        <v>36</v>
      </c>
      <c r="B6" s="15"/>
      <c r="C6" s="17">
        <v>4467.67</v>
      </c>
      <c r="D6" s="17">
        <f t="shared" si="0"/>
        <v>4467.67</v>
      </c>
    </row>
    <row r="7" spans="1:4">
      <c r="A7" s="14" t="s">
        <v>37</v>
      </c>
      <c r="B7" s="15"/>
      <c r="C7" s="17">
        <v>258274.54</v>
      </c>
      <c r="D7" s="17">
        <f t="shared" si="0"/>
        <v>258274.54</v>
      </c>
    </row>
    <row r="8" spans="1:4">
      <c r="A8" s="14" t="s">
        <v>38</v>
      </c>
      <c r="B8" s="15"/>
      <c r="C8" s="17">
        <v>143.11000000000001</v>
      </c>
      <c r="D8" s="17">
        <f t="shared" si="0"/>
        <v>143.11000000000001</v>
      </c>
    </row>
    <row r="9" spans="1:4">
      <c r="A9" s="14" t="s">
        <v>39</v>
      </c>
      <c r="B9" s="15"/>
      <c r="C9" s="17">
        <v>8157</v>
      </c>
      <c r="D9" s="17">
        <f t="shared" si="0"/>
        <v>8157</v>
      </c>
    </row>
    <row r="10" spans="1:4">
      <c r="A10" s="18" t="s">
        <v>10</v>
      </c>
      <c r="B10" s="19">
        <f t="shared" ref="B10:D10" si="1">SUM(B4:B9)</f>
        <v>0</v>
      </c>
      <c r="C10" s="19">
        <f t="shared" si="1"/>
        <v>655014.89</v>
      </c>
      <c r="D10" s="19">
        <f t="shared" si="1"/>
        <v>655014.89</v>
      </c>
    </row>
    <row r="11" spans="1:4">
      <c r="B11" s="15"/>
      <c r="C11" s="15"/>
      <c r="D11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D11"/>
  <sheetViews>
    <sheetView workbookViewId="0">
      <selection activeCell="A5" sqref="A5"/>
    </sheetView>
  </sheetViews>
  <sheetFormatPr defaultColWidth="14.42578125" defaultRowHeight="15.75" customHeight="1"/>
  <cols>
    <col min="1" max="1" width="24.140625" customWidth="1"/>
  </cols>
  <sheetData>
    <row r="2" spans="1:4">
      <c r="A2" s="16" t="s">
        <v>40</v>
      </c>
      <c r="B2" s="17"/>
      <c r="C2" s="17"/>
      <c r="D2" s="17"/>
    </row>
    <row r="3" spans="1:4">
      <c r="A3" s="14" t="s">
        <v>30</v>
      </c>
      <c r="B3" s="17" t="s">
        <v>31</v>
      </c>
      <c r="C3" s="17" t="s">
        <v>32</v>
      </c>
      <c r="D3" s="17" t="s">
        <v>33</v>
      </c>
    </row>
    <row r="4" spans="1:4">
      <c r="A4" s="14" t="s">
        <v>41</v>
      </c>
      <c r="B4" s="17"/>
      <c r="C4" s="17">
        <v>109142.6</v>
      </c>
      <c r="D4" s="17">
        <f t="shared" ref="D4:D9" si="0">SUM(B4:C4)</f>
        <v>109142.6</v>
      </c>
    </row>
    <row r="5" spans="1:4">
      <c r="A5" s="14" t="s">
        <v>42</v>
      </c>
      <c r="B5" s="17">
        <v>103836.17</v>
      </c>
      <c r="C5" s="17"/>
      <c r="D5" s="17">
        <f t="shared" si="0"/>
        <v>103836.17</v>
      </c>
    </row>
    <row r="6" spans="1:4">
      <c r="A6" s="14" t="s">
        <v>43</v>
      </c>
      <c r="B6" s="17" t="s">
        <v>44</v>
      </c>
      <c r="C6" s="17" t="s">
        <v>45</v>
      </c>
      <c r="D6" s="17">
        <f t="shared" si="0"/>
        <v>0</v>
      </c>
    </row>
    <row r="7" spans="1:4">
      <c r="B7" s="15"/>
      <c r="C7" s="17"/>
      <c r="D7" s="17">
        <f t="shared" si="0"/>
        <v>0</v>
      </c>
    </row>
    <row r="8" spans="1:4">
      <c r="B8" s="15"/>
      <c r="C8" s="17"/>
      <c r="D8" s="17">
        <f t="shared" si="0"/>
        <v>0</v>
      </c>
    </row>
    <row r="9" spans="1:4">
      <c r="B9" s="15"/>
      <c r="C9" s="17"/>
      <c r="D9" s="17">
        <f t="shared" si="0"/>
        <v>0</v>
      </c>
    </row>
    <row r="10" spans="1:4">
      <c r="A10" s="18" t="s">
        <v>10</v>
      </c>
      <c r="B10" s="19">
        <f t="shared" ref="B10:D10" si="1">SUM(B4:B9)</f>
        <v>103836.17</v>
      </c>
      <c r="C10" s="19">
        <f t="shared" si="1"/>
        <v>109142.6</v>
      </c>
      <c r="D10" s="19">
        <f t="shared" si="1"/>
        <v>212978.77000000002</v>
      </c>
    </row>
    <row r="11" spans="1:4">
      <c r="B11" s="15"/>
      <c r="C11" s="15"/>
      <c r="D11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D11"/>
  <sheetViews>
    <sheetView workbookViewId="0">
      <selection activeCell="A5" sqref="A5"/>
    </sheetView>
  </sheetViews>
  <sheetFormatPr defaultColWidth="14.42578125" defaultRowHeight="15.75" customHeight="1"/>
  <cols>
    <col min="1" max="1" width="24.140625" customWidth="1"/>
  </cols>
  <sheetData>
    <row r="2" spans="1:4">
      <c r="A2" s="16" t="s">
        <v>40</v>
      </c>
      <c r="B2" s="17" t="s">
        <v>46</v>
      </c>
      <c r="C2" s="17"/>
      <c r="D2" s="17"/>
    </row>
    <row r="3" spans="1:4">
      <c r="A3" s="14" t="s">
        <v>30</v>
      </c>
      <c r="B3" s="17" t="s">
        <v>31</v>
      </c>
      <c r="C3" s="17" t="s">
        <v>32</v>
      </c>
      <c r="D3" s="17" t="s">
        <v>33</v>
      </c>
    </row>
    <row r="4" spans="1:4">
      <c r="A4" s="14" t="s">
        <v>41</v>
      </c>
      <c r="B4" s="17"/>
      <c r="C4" s="17">
        <f>222236-27369</f>
        <v>194867</v>
      </c>
      <c r="D4" s="17">
        <f t="shared" ref="D4:D9" si="0">SUM(B4:C4)</f>
        <v>194867</v>
      </c>
    </row>
    <row r="5" spans="1:4">
      <c r="A5" s="14" t="s">
        <v>42</v>
      </c>
      <c r="B5" s="17">
        <f>173916-18049</f>
        <v>155867</v>
      </c>
      <c r="C5" s="17"/>
      <c r="D5" s="17">
        <f t="shared" si="0"/>
        <v>155867</v>
      </c>
    </row>
    <row r="6" spans="1:4">
      <c r="A6" s="14" t="s">
        <v>43</v>
      </c>
      <c r="B6" s="17">
        <v>4245</v>
      </c>
      <c r="C6" s="17">
        <v>3167</v>
      </c>
      <c r="D6" s="17">
        <f t="shared" si="0"/>
        <v>7412</v>
      </c>
    </row>
    <row r="7" spans="1:4">
      <c r="B7" s="15"/>
      <c r="C7" s="17"/>
      <c r="D7" s="17">
        <f t="shared" si="0"/>
        <v>0</v>
      </c>
    </row>
    <row r="8" spans="1:4">
      <c r="B8" s="15"/>
      <c r="C8" s="17"/>
      <c r="D8" s="17">
        <f t="shared" si="0"/>
        <v>0</v>
      </c>
    </row>
    <row r="9" spans="1:4">
      <c r="B9" s="15"/>
      <c r="C9" s="17"/>
      <c r="D9" s="17">
        <f t="shared" si="0"/>
        <v>0</v>
      </c>
    </row>
    <row r="10" spans="1:4">
      <c r="A10" s="18" t="s">
        <v>10</v>
      </c>
      <c r="B10" s="19">
        <f t="shared" ref="B10:D10" si="1">SUM(B4:B9)</f>
        <v>160112</v>
      </c>
      <c r="C10" s="19">
        <f t="shared" si="1"/>
        <v>198034</v>
      </c>
      <c r="D10" s="19">
        <f t="shared" si="1"/>
        <v>358146</v>
      </c>
    </row>
    <row r="11" spans="1:4">
      <c r="B11" s="15"/>
      <c r="C11" s="15"/>
      <c r="D11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D10"/>
  <sheetViews>
    <sheetView workbookViewId="0">
      <selection activeCell="B10" sqref="B10"/>
    </sheetView>
  </sheetViews>
  <sheetFormatPr defaultColWidth="14.42578125" defaultRowHeight="15.75" customHeight="1"/>
  <cols>
    <col min="1" max="1" width="24.140625" customWidth="1"/>
  </cols>
  <sheetData>
    <row r="2" spans="1:4">
      <c r="A2" s="16" t="s">
        <v>47</v>
      </c>
      <c r="B2" s="17"/>
      <c r="C2" s="17"/>
      <c r="D2" s="17"/>
    </row>
    <row r="3" spans="1:4">
      <c r="A3" s="14" t="s">
        <v>30</v>
      </c>
      <c r="B3" s="17" t="s">
        <v>31</v>
      </c>
      <c r="C3" s="17" t="s">
        <v>32</v>
      </c>
      <c r="D3" s="17" t="s">
        <v>33</v>
      </c>
    </row>
    <row r="4" spans="1:4">
      <c r="A4" s="14" t="s">
        <v>48</v>
      </c>
      <c r="B4" s="17">
        <v>1268632.1599999999</v>
      </c>
      <c r="C4" s="15">
        <v>555504</v>
      </c>
      <c r="D4" s="17">
        <f t="shared" ref="D4:D9" si="0">SUM(B4:C4)</f>
        <v>1824136.16</v>
      </c>
    </row>
    <row r="5" spans="1:4">
      <c r="A5" s="14" t="s">
        <v>49</v>
      </c>
      <c r="B5" s="17">
        <f>271*200</f>
        <v>54200</v>
      </c>
      <c r="C5" s="17">
        <f>233*200</f>
        <v>46600</v>
      </c>
      <c r="D5" s="17">
        <f t="shared" si="0"/>
        <v>100800</v>
      </c>
    </row>
    <row r="6" spans="1:4">
      <c r="A6" s="14" t="s">
        <v>50</v>
      </c>
      <c r="B6" s="17">
        <f>5*200</f>
        <v>1000</v>
      </c>
      <c r="C6" s="17">
        <f>3*200</f>
        <v>600</v>
      </c>
      <c r="D6" s="17">
        <f t="shared" si="0"/>
        <v>1600</v>
      </c>
    </row>
    <row r="7" spans="1:4">
      <c r="B7" s="15"/>
      <c r="C7" s="17"/>
      <c r="D7" s="17">
        <f t="shared" si="0"/>
        <v>0</v>
      </c>
    </row>
    <row r="8" spans="1:4">
      <c r="B8" s="15"/>
      <c r="C8" s="17"/>
      <c r="D8" s="17">
        <f t="shared" si="0"/>
        <v>0</v>
      </c>
    </row>
    <row r="9" spans="1:4">
      <c r="B9" s="15"/>
      <c r="C9" s="17"/>
      <c r="D9" s="17">
        <f t="shared" si="0"/>
        <v>0</v>
      </c>
    </row>
    <row r="10" spans="1:4">
      <c r="A10" s="18" t="s">
        <v>10</v>
      </c>
      <c r="B10" s="19">
        <f t="shared" ref="B10:D10" si="1">SUM(B4:B9)</f>
        <v>1323832.1599999999</v>
      </c>
      <c r="C10" s="19">
        <f t="shared" si="1"/>
        <v>602704</v>
      </c>
      <c r="D10" s="19">
        <f t="shared" si="1"/>
        <v>1926536.16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D11"/>
  <sheetViews>
    <sheetView workbookViewId="0">
      <selection activeCell="A4" sqref="A4"/>
    </sheetView>
  </sheetViews>
  <sheetFormatPr defaultColWidth="14.42578125" defaultRowHeight="15.75" customHeight="1"/>
  <cols>
    <col min="1" max="1" width="24.140625" customWidth="1"/>
  </cols>
  <sheetData>
    <row r="2" spans="1:4">
      <c r="A2" s="16" t="s">
        <v>51</v>
      </c>
      <c r="B2" s="17" t="s">
        <v>52</v>
      </c>
      <c r="C2" s="17"/>
      <c r="D2" s="17"/>
    </row>
    <row r="3" spans="1:4">
      <c r="A3" s="14" t="s">
        <v>30</v>
      </c>
      <c r="B3" s="17" t="s">
        <v>31</v>
      </c>
      <c r="C3" s="17" t="s">
        <v>32</v>
      </c>
      <c r="D3" s="17" t="s">
        <v>33</v>
      </c>
    </row>
    <row r="4" spans="1:4">
      <c r="A4" s="14" t="s">
        <v>53</v>
      </c>
      <c r="B4" s="17">
        <v>201124</v>
      </c>
      <c r="C4" s="17">
        <v>264210</v>
      </c>
      <c r="D4" s="17">
        <f t="shared" ref="D4:D9" si="0">SUM(B4:C4)</f>
        <v>465334</v>
      </c>
    </row>
    <row r="5" spans="1:4">
      <c r="B5" s="17"/>
      <c r="C5" s="17"/>
      <c r="D5" s="17">
        <f t="shared" si="0"/>
        <v>0</v>
      </c>
    </row>
    <row r="6" spans="1:4">
      <c r="B6" s="17"/>
      <c r="C6" s="17"/>
      <c r="D6" s="17">
        <f t="shared" si="0"/>
        <v>0</v>
      </c>
    </row>
    <row r="7" spans="1:4">
      <c r="B7" s="15"/>
      <c r="C7" s="17"/>
      <c r="D7" s="17">
        <f t="shared" si="0"/>
        <v>0</v>
      </c>
    </row>
    <row r="8" spans="1:4">
      <c r="B8" s="15"/>
      <c r="C8" s="17"/>
      <c r="D8" s="17">
        <f t="shared" si="0"/>
        <v>0</v>
      </c>
    </row>
    <row r="9" spans="1:4">
      <c r="B9" s="15"/>
      <c r="C9" s="17"/>
      <c r="D9" s="17">
        <f t="shared" si="0"/>
        <v>0</v>
      </c>
    </row>
    <row r="10" spans="1:4">
      <c r="A10" s="18" t="s">
        <v>10</v>
      </c>
      <c r="B10" s="19">
        <f t="shared" ref="B10:D10" si="1">SUM(B4:B9)</f>
        <v>201124</v>
      </c>
      <c r="C10" s="19">
        <f t="shared" si="1"/>
        <v>264210</v>
      </c>
      <c r="D10" s="19">
        <f t="shared" si="1"/>
        <v>465334</v>
      </c>
    </row>
    <row r="11" spans="1:4">
      <c r="B11" s="15"/>
      <c r="C11" s="15"/>
      <c r="D11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1"/>
  <sheetViews>
    <sheetView workbookViewId="0"/>
  </sheetViews>
  <sheetFormatPr defaultColWidth="14.42578125" defaultRowHeight="15.75" customHeight="1"/>
  <cols>
    <col min="1" max="1" width="30.140625" customWidth="1"/>
  </cols>
  <sheetData>
    <row r="1" spans="1:4">
      <c r="B1" s="15"/>
      <c r="C1" s="15"/>
      <c r="D1" s="15"/>
    </row>
    <row r="2" spans="1:4">
      <c r="A2" s="16" t="s">
        <v>29</v>
      </c>
      <c r="B2" s="17"/>
      <c r="C2" s="17"/>
      <c r="D2" s="17"/>
    </row>
    <row r="3" spans="1:4">
      <c r="A3" s="14" t="s">
        <v>30</v>
      </c>
      <c r="B3" s="17" t="s">
        <v>31</v>
      </c>
      <c r="C3" s="17" t="s">
        <v>32</v>
      </c>
      <c r="D3" s="17" t="s">
        <v>33</v>
      </c>
    </row>
    <row r="4" spans="1:4">
      <c r="A4" s="14" t="s">
        <v>54</v>
      </c>
      <c r="B4" s="17">
        <f t="shared" ref="B4:C4" si="0">2339.98/2</f>
        <v>1169.99</v>
      </c>
      <c r="C4" s="17">
        <f t="shared" si="0"/>
        <v>1169.99</v>
      </c>
      <c r="D4" s="17">
        <f t="shared" ref="D4:D9" si="1">SUM(B4:C4)</f>
        <v>2339.98</v>
      </c>
    </row>
    <row r="5" spans="1:4">
      <c r="B5" s="15"/>
      <c r="C5" s="17"/>
      <c r="D5" s="17">
        <f t="shared" si="1"/>
        <v>0</v>
      </c>
    </row>
    <row r="6" spans="1:4">
      <c r="B6" s="15"/>
      <c r="C6" s="17"/>
      <c r="D6" s="17">
        <f t="shared" si="1"/>
        <v>0</v>
      </c>
    </row>
    <row r="7" spans="1:4">
      <c r="B7" s="15"/>
      <c r="C7" s="17"/>
      <c r="D7" s="17">
        <f t="shared" si="1"/>
        <v>0</v>
      </c>
    </row>
    <row r="8" spans="1:4">
      <c r="B8" s="15"/>
      <c r="C8" s="17"/>
      <c r="D8" s="17">
        <f t="shared" si="1"/>
        <v>0</v>
      </c>
    </row>
    <row r="9" spans="1:4">
      <c r="B9" s="15"/>
      <c r="C9" s="17"/>
      <c r="D9" s="17">
        <f t="shared" si="1"/>
        <v>0</v>
      </c>
    </row>
    <row r="10" spans="1:4">
      <c r="A10" s="18" t="s">
        <v>10</v>
      </c>
      <c r="B10" s="19">
        <f t="shared" ref="B10:D10" si="2">SUM(B4:B9)</f>
        <v>1169.99</v>
      </c>
      <c r="C10" s="19">
        <f t="shared" si="2"/>
        <v>1169.99</v>
      </c>
      <c r="D10" s="19">
        <f t="shared" si="2"/>
        <v>2339.98</v>
      </c>
    </row>
    <row r="11" spans="1:4">
      <c r="B11" s="15"/>
      <c r="C11" s="15"/>
      <c r="D11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36"/>
  <sheetViews>
    <sheetView workbookViewId="0"/>
  </sheetViews>
  <sheetFormatPr defaultColWidth="14.42578125" defaultRowHeight="15.75" customHeight="1"/>
  <cols>
    <col min="7" max="7" width="3.42578125" customWidth="1"/>
    <col min="8" max="8" width="4.7109375" customWidth="1"/>
    <col min="9" max="9" width="7.85546875" customWidth="1"/>
    <col min="10" max="10" width="15.85546875" customWidth="1"/>
    <col min="11" max="11" width="21" customWidth="1"/>
    <col min="12" max="12" width="2.5703125" customWidth="1"/>
    <col min="13" max="13" width="3.5703125" customWidth="1"/>
    <col min="14" max="14" width="4.7109375" customWidth="1"/>
    <col min="15" max="15" width="7.85546875" customWidth="1"/>
    <col min="16" max="16" width="15.85546875" customWidth="1"/>
    <col min="17" max="17" width="21" customWidth="1"/>
    <col min="18" max="18" width="3.42578125" customWidth="1"/>
    <col min="19" max="19" width="4" customWidth="1"/>
    <col min="20" max="20" width="4.7109375" customWidth="1"/>
    <col min="21" max="21" width="7.85546875" customWidth="1"/>
    <col min="22" max="22" width="15.85546875" customWidth="1"/>
    <col min="23" max="23" width="21" customWidth="1"/>
  </cols>
  <sheetData>
    <row r="1" spans="1:23">
      <c r="G1" s="20"/>
      <c r="H1" s="21"/>
      <c r="I1" s="22" t="s">
        <v>55</v>
      </c>
      <c r="J1" s="23">
        <f>K1/24</f>
        <v>7500</v>
      </c>
      <c r="K1" s="24">
        <v>180000</v>
      </c>
      <c r="L1" s="25"/>
      <c r="M1" s="20"/>
      <c r="N1" s="21"/>
      <c r="O1" s="22" t="s">
        <v>56</v>
      </c>
      <c r="P1" s="23">
        <f>Q1/24</f>
        <v>12500</v>
      </c>
      <c r="Q1" s="24">
        <v>300000</v>
      </c>
      <c r="R1" s="24"/>
      <c r="S1" s="20"/>
      <c r="T1" s="21"/>
      <c r="U1" s="22" t="s">
        <v>57</v>
      </c>
      <c r="V1" s="23">
        <f>W1/24</f>
        <v>20833.333333333332</v>
      </c>
      <c r="W1" s="24">
        <v>500000</v>
      </c>
    </row>
    <row r="2" spans="1:23">
      <c r="A2" s="16" t="s">
        <v>58</v>
      </c>
      <c r="B2" s="17"/>
      <c r="C2" s="17"/>
      <c r="D2" s="17"/>
      <c r="G2" s="20"/>
      <c r="H2" s="26"/>
      <c r="I2" s="27" t="s">
        <v>59</v>
      </c>
      <c r="J2" s="23" t="s">
        <v>60</v>
      </c>
      <c r="K2" s="23"/>
      <c r="L2" s="25"/>
      <c r="M2" s="20"/>
      <c r="N2" s="26"/>
      <c r="O2" s="27" t="s">
        <v>59</v>
      </c>
      <c r="P2" s="23" t="s">
        <v>60</v>
      </c>
      <c r="Q2" s="23"/>
      <c r="R2" s="23"/>
      <c r="S2" s="20"/>
      <c r="T2" s="26"/>
      <c r="U2" s="27" t="s">
        <v>59</v>
      </c>
      <c r="V2" s="23" t="s">
        <v>60</v>
      </c>
      <c r="W2" s="23"/>
    </row>
    <row r="3" spans="1:23">
      <c r="A3" s="14" t="s">
        <v>30</v>
      </c>
      <c r="B3" s="17" t="s">
        <v>31</v>
      </c>
      <c r="C3" s="17" t="s">
        <v>32</v>
      </c>
      <c r="D3" s="17" t="s">
        <v>33</v>
      </c>
      <c r="G3" s="27">
        <v>1</v>
      </c>
      <c r="H3" s="21">
        <v>2021</v>
      </c>
      <c r="I3" s="22" t="s">
        <v>61</v>
      </c>
      <c r="J3" s="24">
        <v>7957</v>
      </c>
      <c r="K3" s="28"/>
      <c r="L3" s="29"/>
      <c r="M3" s="27">
        <v>1</v>
      </c>
      <c r="N3" s="21">
        <v>2021</v>
      </c>
      <c r="O3" s="22" t="s">
        <v>62</v>
      </c>
      <c r="P3" s="24">
        <v>14000</v>
      </c>
      <c r="Q3" s="28"/>
      <c r="R3" s="28"/>
      <c r="S3" s="27">
        <v>1</v>
      </c>
      <c r="T3" s="21">
        <v>2021</v>
      </c>
      <c r="U3" s="22" t="s">
        <v>63</v>
      </c>
      <c r="V3" s="24">
        <v>23233</v>
      </c>
      <c r="W3" s="28"/>
    </row>
    <row r="4" spans="1:23">
      <c r="A4" s="14" t="s">
        <v>64</v>
      </c>
      <c r="B4" s="17">
        <v>917057.73</v>
      </c>
      <c r="C4" s="17"/>
      <c r="D4" s="17">
        <f t="shared" ref="D4:D9" si="0">SUM(B4:C4)</f>
        <v>917057.73</v>
      </c>
      <c r="G4" s="27">
        <v>2</v>
      </c>
      <c r="H4" s="21">
        <v>2021</v>
      </c>
      <c r="I4" s="22" t="s">
        <v>62</v>
      </c>
      <c r="J4" s="24">
        <v>7957</v>
      </c>
      <c r="K4" s="28"/>
      <c r="L4" s="29"/>
      <c r="M4" s="27">
        <v>2</v>
      </c>
      <c r="N4" s="21">
        <v>2021</v>
      </c>
      <c r="O4" s="22" t="s">
        <v>65</v>
      </c>
      <c r="P4" s="24">
        <v>14000</v>
      </c>
      <c r="Q4" s="28"/>
      <c r="R4" s="28"/>
      <c r="S4" s="27">
        <v>2</v>
      </c>
      <c r="T4" s="21">
        <v>2022</v>
      </c>
      <c r="U4" s="22" t="s">
        <v>66</v>
      </c>
      <c r="V4" s="24"/>
      <c r="W4" s="28"/>
    </row>
    <row r="5" spans="1:23">
      <c r="A5" s="14" t="s">
        <v>55</v>
      </c>
      <c r="B5" s="17"/>
      <c r="C5" s="17">
        <f>K29</f>
        <v>135269</v>
      </c>
      <c r="D5" s="17">
        <f t="shared" si="0"/>
        <v>135269</v>
      </c>
      <c r="G5" s="27">
        <v>3</v>
      </c>
      <c r="H5" s="21">
        <v>2021</v>
      </c>
      <c r="I5" s="22" t="s">
        <v>65</v>
      </c>
      <c r="J5" s="24">
        <v>7957</v>
      </c>
      <c r="K5" s="28"/>
      <c r="L5" s="29"/>
      <c r="M5" s="27">
        <v>3</v>
      </c>
      <c r="N5" s="21">
        <v>2021</v>
      </c>
      <c r="O5" s="22" t="s">
        <v>67</v>
      </c>
      <c r="P5" s="24">
        <v>14000</v>
      </c>
      <c r="Q5" s="28"/>
      <c r="R5" s="28"/>
      <c r="S5" s="27">
        <v>3</v>
      </c>
      <c r="T5" s="21">
        <v>2022</v>
      </c>
      <c r="U5" s="22" t="s">
        <v>68</v>
      </c>
      <c r="V5" s="24"/>
      <c r="W5" s="28"/>
    </row>
    <row r="6" spans="1:23">
      <c r="A6" s="14" t="s">
        <v>56</v>
      </c>
      <c r="B6" s="17"/>
      <c r="C6" s="17">
        <f>Q29</f>
        <v>252000</v>
      </c>
      <c r="D6" s="17">
        <f t="shared" si="0"/>
        <v>252000</v>
      </c>
      <c r="G6" s="27">
        <v>4</v>
      </c>
      <c r="H6" s="21">
        <v>2021</v>
      </c>
      <c r="I6" s="22" t="s">
        <v>67</v>
      </c>
      <c r="J6" s="24">
        <v>7957</v>
      </c>
      <c r="K6" s="28"/>
      <c r="L6" s="29"/>
      <c r="M6" s="27">
        <v>4</v>
      </c>
      <c r="N6" s="21">
        <v>2021</v>
      </c>
      <c r="O6" s="22" t="s">
        <v>69</v>
      </c>
      <c r="P6" s="24">
        <v>14000</v>
      </c>
      <c r="Q6" s="28"/>
      <c r="R6" s="28"/>
      <c r="S6" s="27">
        <v>4</v>
      </c>
      <c r="T6" s="21">
        <v>2022</v>
      </c>
      <c r="U6" s="22" t="s">
        <v>70</v>
      </c>
      <c r="V6" s="24"/>
      <c r="W6" s="28"/>
    </row>
    <row r="7" spans="1:23">
      <c r="A7" s="14" t="s">
        <v>57</v>
      </c>
      <c r="B7" s="15"/>
      <c r="C7" s="17">
        <f>W29</f>
        <v>534359</v>
      </c>
      <c r="D7" s="17">
        <f t="shared" si="0"/>
        <v>534359</v>
      </c>
      <c r="G7" s="27">
        <v>5</v>
      </c>
      <c r="H7" s="21">
        <v>2021</v>
      </c>
      <c r="I7" s="22" t="s">
        <v>69</v>
      </c>
      <c r="J7" s="24">
        <v>7957</v>
      </c>
      <c r="K7" s="28"/>
      <c r="L7" s="29"/>
      <c r="M7" s="27">
        <v>5</v>
      </c>
      <c r="N7" s="21">
        <v>2021</v>
      </c>
      <c r="O7" s="22" t="s">
        <v>71</v>
      </c>
      <c r="P7" s="24">
        <v>14000</v>
      </c>
      <c r="Q7" s="28"/>
      <c r="R7" s="28"/>
      <c r="S7" s="27">
        <v>5</v>
      </c>
      <c r="T7" s="21">
        <v>2022</v>
      </c>
      <c r="U7" s="22" t="s">
        <v>72</v>
      </c>
      <c r="V7" s="24"/>
      <c r="W7" s="28"/>
    </row>
    <row r="8" spans="1:23">
      <c r="B8" s="15"/>
      <c r="C8" s="17"/>
      <c r="D8" s="17">
        <f t="shared" si="0"/>
        <v>0</v>
      </c>
      <c r="G8" s="27">
        <v>6</v>
      </c>
      <c r="H8" s="21">
        <v>2021</v>
      </c>
      <c r="I8" s="22" t="s">
        <v>71</v>
      </c>
      <c r="J8" s="24">
        <v>7957</v>
      </c>
      <c r="K8" s="28"/>
      <c r="L8" s="29"/>
      <c r="M8" s="27">
        <v>6</v>
      </c>
      <c r="N8" s="21">
        <v>2021</v>
      </c>
      <c r="O8" s="22" t="s">
        <v>63</v>
      </c>
      <c r="P8" s="24">
        <v>14000</v>
      </c>
      <c r="Q8" s="28"/>
      <c r="R8" s="28"/>
      <c r="S8" s="27">
        <v>6</v>
      </c>
      <c r="T8" s="21">
        <v>2022</v>
      </c>
      <c r="U8" s="22" t="s">
        <v>73</v>
      </c>
      <c r="V8" s="24"/>
      <c r="W8" s="28"/>
    </row>
    <row r="9" spans="1:23">
      <c r="B9" s="15"/>
      <c r="C9" s="17"/>
      <c r="D9" s="17">
        <f t="shared" si="0"/>
        <v>0</v>
      </c>
      <c r="G9" s="27">
        <v>7</v>
      </c>
      <c r="H9" s="21">
        <v>2021</v>
      </c>
      <c r="I9" s="22" t="s">
        <v>63</v>
      </c>
      <c r="J9" s="24">
        <v>7957</v>
      </c>
      <c r="K9" s="28"/>
      <c r="L9" s="29"/>
      <c r="M9" s="27">
        <v>7</v>
      </c>
      <c r="N9" s="21">
        <v>2022</v>
      </c>
      <c r="O9" s="22" t="s">
        <v>66</v>
      </c>
      <c r="P9" s="24"/>
      <c r="Q9" s="28"/>
      <c r="R9" s="28"/>
      <c r="S9" s="27">
        <v>7</v>
      </c>
      <c r="T9" s="21">
        <v>2022</v>
      </c>
      <c r="U9" s="22" t="s">
        <v>61</v>
      </c>
      <c r="V9" s="24"/>
      <c r="W9" s="28"/>
    </row>
    <row r="10" spans="1:23">
      <c r="A10" s="18" t="s">
        <v>10</v>
      </c>
      <c r="B10" s="19">
        <f t="shared" ref="B10:D10" si="1">SUM(B4:B9)</f>
        <v>917057.73</v>
      </c>
      <c r="C10" s="19">
        <f t="shared" si="1"/>
        <v>921628</v>
      </c>
      <c r="D10" s="19">
        <f t="shared" si="1"/>
        <v>1838685.73</v>
      </c>
      <c r="G10" s="27">
        <v>8</v>
      </c>
      <c r="H10" s="21">
        <v>2022</v>
      </c>
      <c r="I10" s="22" t="s">
        <v>66</v>
      </c>
      <c r="J10" s="28"/>
      <c r="K10" s="28"/>
      <c r="L10" s="29"/>
      <c r="M10" s="27">
        <v>8</v>
      </c>
      <c r="N10" s="21">
        <v>2022</v>
      </c>
      <c r="O10" s="22" t="s">
        <v>68</v>
      </c>
      <c r="P10" s="28"/>
      <c r="Q10" s="28"/>
      <c r="R10" s="28"/>
      <c r="S10" s="27">
        <v>8</v>
      </c>
      <c r="T10" s="21">
        <v>2022</v>
      </c>
      <c r="U10" s="22" t="s">
        <v>62</v>
      </c>
      <c r="V10" s="28"/>
      <c r="W10" s="28"/>
    </row>
    <row r="11" spans="1:23">
      <c r="G11" s="27">
        <v>9</v>
      </c>
      <c r="H11" s="21">
        <v>2022</v>
      </c>
      <c r="I11" s="22" t="s">
        <v>68</v>
      </c>
      <c r="J11" s="28"/>
      <c r="K11" s="28"/>
      <c r="L11" s="25"/>
      <c r="M11" s="27">
        <v>9</v>
      </c>
      <c r="N11" s="21">
        <v>2022</v>
      </c>
      <c r="O11" s="22" t="s">
        <v>70</v>
      </c>
      <c r="P11" s="28"/>
      <c r="Q11" s="28"/>
      <c r="R11" s="28"/>
      <c r="S11" s="27">
        <v>9</v>
      </c>
      <c r="T11" s="21">
        <v>2022</v>
      </c>
      <c r="U11" s="22" t="s">
        <v>65</v>
      </c>
      <c r="V11" s="28"/>
      <c r="W11" s="28"/>
    </row>
    <row r="12" spans="1:23">
      <c r="G12" s="27">
        <v>10</v>
      </c>
      <c r="H12" s="21">
        <v>2022</v>
      </c>
      <c r="I12" s="22" t="s">
        <v>70</v>
      </c>
      <c r="J12" s="28"/>
      <c r="K12" s="28"/>
      <c r="L12" s="25"/>
      <c r="M12" s="27">
        <v>10</v>
      </c>
      <c r="N12" s="21">
        <v>2022</v>
      </c>
      <c r="O12" s="22" t="s">
        <v>72</v>
      </c>
      <c r="P12" s="28"/>
      <c r="Q12" s="28"/>
      <c r="R12" s="28"/>
      <c r="S12" s="27">
        <v>10</v>
      </c>
      <c r="T12" s="21">
        <v>2022</v>
      </c>
      <c r="U12" s="22" t="s">
        <v>67</v>
      </c>
      <c r="V12" s="28"/>
      <c r="W12" s="28"/>
    </row>
    <row r="13" spans="1:23">
      <c r="G13" s="27">
        <v>11</v>
      </c>
      <c r="H13" s="21">
        <v>2022</v>
      </c>
      <c r="I13" s="22" t="s">
        <v>72</v>
      </c>
      <c r="J13" s="28"/>
      <c r="K13" s="28"/>
      <c r="L13" s="25"/>
      <c r="M13" s="27">
        <v>11</v>
      </c>
      <c r="N13" s="21">
        <v>2022</v>
      </c>
      <c r="O13" s="22" t="s">
        <v>73</v>
      </c>
      <c r="P13" s="28"/>
      <c r="Q13" s="28"/>
      <c r="R13" s="28"/>
      <c r="S13" s="27">
        <v>11</v>
      </c>
      <c r="T13" s="21">
        <v>2022</v>
      </c>
      <c r="U13" s="22" t="s">
        <v>69</v>
      </c>
      <c r="V13" s="28"/>
      <c r="W13" s="28"/>
    </row>
    <row r="14" spans="1:23">
      <c r="G14" s="27">
        <v>12</v>
      </c>
      <c r="H14" s="21">
        <v>2022</v>
      </c>
      <c r="I14" s="22" t="s">
        <v>73</v>
      </c>
      <c r="J14" s="28"/>
      <c r="K14" s="28"/>
      <c r="L14" s="25"/>
      <c r="M14" s="27">
        <v>12</v>
      </c>
      <c r="N14" s="21">
        <v>2022</v>
      </c>
      <c r="O14" s="22" t="s">
        <v>61</v>
      </c>
      <c r="P14" s="28"/>
      <c r="Q14" s="28"/>
      <c r="R14" s="28"/>
      <c r="S14" s="27">
        <v>12</v>
      </c>
      <c r="T14" s="21">
        <v>2022</v>
      </c>
      <c r="U14" s="22" t="s">
        <v>71</v>
      </c>
      <c r="V14" s="28"/>
      <c r="W14" s="28"/>
    </row>
    <row r="15" spans="1:23">
      <c r="G15" s="27">
        <v>13</v>
      </c>
      <c r="H15" s="21">
        <v>2022</v>
      </c>
      <c r="I15" s="22" t="s">
        <v>61</v>
      </c>
      <c r="J15" s="28"/>
      <c r="K15" s="28"/>
      <c r="L15" s="25"/>
      <c r="M15" s="27">
        <v>13</v>
      </c>
      <c r="N15" s="21">
        <v>2022</v>
      </c>
      <c r="O15" s="22" t="s">
        <v>62</v>
      </c>
      <c r="P15" s="28"/>
      <c r="Q15" s="28"/>
      <c r="R15" s="28"/>
      <c r="S15" s="27">
        <v>13</v>
      </c>
      <c r="T15" s="21">
        <v>2022</v>
      </c>
      <c r="U15" s="22" t="s">
        <v>63</v>
      </c>
      <c r="V15" s="28"/>
      <c r="W15" s="28"/>
    </row>
    <row r="16" spans="1:23">
      <c r="G16" s="27">
        <v>14</v>
      </c>
      <c r="H16" s="21">
        <v>2022</v>
      </c>
      <c r="I16" s="22" t="s">
        <v>62</v>
      </c>
      <c r="J16" s="28"/>
      <c r="K16" s="28"/>
      <c r="L16" s="25"/>
      <c r="M16" s="27">
        <v>14</v>
      </c>
      <c r="N16" s="21">
        <v>2022</v>
      </c>
      <c r="O16" s="22" t="s">
        <v>65</v>
      </c>
      <c r="P16" s="28"/>
      <c r="Q16" s="28"/>
      <c r="R16" s="28"/>
      <c r="S16" s="27">
        <v>14</v>
      </c>
      <c r="T16" s="21">
        <v>2022</v>
      </c>
      <c r="U16" s="22" t="s">
        <v>66</v>
      </c>
      <c r="V16" s="28"/>
      <c r="W16" s="28"/>
    </row>
    <row r="17" spans="7:23">
      <c r="G17" s="27">
        <v>15</v>
      </c>
      <c r="H17" s="21">
        <v>2022</v>
      </c>
      <c r="I17" s="22" t="s">
        <v>65</v>
      </c>
      <c r="J17" s="28"/>
      <c r="K17" s="28"/>
      <c r="L17" s="25"/>
      <c r="M17" s="27">
        <v>15</v>
      </c>
      <c r="N17" s="21">
        <v>2022</v>
      </c>
      <c r="O17" s="22" t="s">
        <v>67</v>
      </c>
      <c r="P17" s="28"/>
      <c r="Q17" s="28"/>
      <c r="R17" s="28"/>
      <c r="S17" s="27">
        <v>15</v>
      </c>
      <c r="T17" s="21">
        <v>2022</v>
      </c>
      <c r="U17" s="22" t="s">
        <v>68</v>
      </c>
      <c r="V17" s="28"/>
      <c r="W17" s="28"/>
    </row>
    <row r="18" spans="7:23">
      <c r="G18" s="27">
        <v>16</v>
      </c>
      <c r="H18" s="21">
        <v>2022</v>
      </c>
      <c r="I18" s="22" t="s">
        <v>67</v>
      </c>
      <c r="J18" s="28"/>
      <c r="K18" s="28"/>
      <c r="L18" s="25"/>
      <c r="M18" s="27">
        <v>16</v>
      </c>
      <c r="N18" s="21">
        <v>2022</v>
      </c>
      <c r="O18" s="22" t="s">
        <v>69</v>
      </c>
      <c r="P18" s="28"/>
      <c r="Q18" s="28"/>
      <c r="R18" s="28"/>
      <c r="S18" s="27">
        <v>16</v>
      </c>
      <c r="T18" s="21">
        <v>2022</v>
      </c>
      <c r="U18" s="22" t="s">
        <v>70</v>
      </c>
      <c r="V18" s="28"/>
      <c r="W18" s="28"/>
    </row>
    <row r="19" spans="7:23">
      <c r="G19" s="27">
        <v>17</v>
      </c>
      <c r="H19" s="21">
        <v>2022</v>
      </c>
      <c r="I19" s="22" t="s">
        <v>69</v>
      </c>
      <c r="J19" s="28"/>
      <c r="K19" s="28"/>
      <c r="L19" s="25"/>
      <c r="M19" s="27">
        <v>17</v>
      </c>
      <c r="N19" s="21">
        <v>2022</v>
      </c>
      <c r="O19" s="22" t="s">
        <v>71</v>
      </c>
      <c r="P19" s="28"/>
      <c r="Q19" s="28"/>
      <c r="R19" s="28"/>
      <c r="S19" s="27">
        <v>17</v>
      </c>
      <c r="T19" s="21">
        <v>2022</v>
      </c>
      <c r="U19" s="22" t="s">
        <v>72</v>
      </c>
      <c r="V19" s="28"/>
      <c r="W19" s="28"/>
    </row>
    <row r="20" spans="7:23">
      <c r="G20" s="27">
        <v>18</v>
      </c>
      <c r="H20" s="21">
        <v>2022</v>
      </c>
      <c r="I20" s="22" t="s">
        <v>71</v>
      </c>
      <c r="J20" s="28"/>
      <c r="K20" s="28"/>
      <c r="L20" s="25"/>
      <c r="M20" s="27">
        <v>18</v>
      </c>
      <c r="N20" s="21">
        <v>2022</v>
      </c>
      <c r="O20" s="22" t="s">
        <v>63</v>
      </c>
      <c r="P20" s="28"/>
      <c r="Q20" s="28"/>
      <c r="R20" s="28"/>
      <c r="S20" s="27">
        <v>18</v>
      </c>
      <c r="T20" s="21">
        <v>2022</v>
      </c>
      <c r="U20" s="22" t="s">
        <v>73</v>
      </c>
      <c r="V20" s="28"/>
      <c r="W20" s="28"/>
    </row>
    <row r="21" spans="7:23">
      <c r="G21" s="27">
        <v>19</v>
      </c>
      <c r="H21" s="21">
        <v>2022</v>
      </c>
      <c r="I21" s="22" t="s">
        <v>63</v>
      </c>
      <c r="J21" s="28"/>
      <c r="K21" s="28"/>
      <c r="L21" s="25"/>
      <c r="M21" s="27">
        <v>19</v>
      </c>
      <c r="N21" s="21">
        <v>2022</v>
      </c>
      <c r="O21" s="22" t="s">
        <v>66</v>
      </c>
      <c r="P21" s="28"/>
      <c r="Q21" s="28"/>
      <c r="R21" s="28"/>
      <c r="S21" s="27">
        <v>19</v>
      </c>
      <c r="T21" s="21">
        <v>2022</v>
      </c>
      <c r="U21" s="22" t="s">
        <v>61</v>
      </c>
      <c r="V21" s="28"/>
      <c r="W21" s="28"/>
    </row>
    <row r="22" spans="7:23">
      <c r="G22" s="27">
        <v>20</v>
      </c>
      <c r="H22" s="21">
        <v>2022</v>
      </c>
      <c r="I22" s="22" t="s">
        <v>66</v>
      </c>
      <c r="J22" s="28"/>
      <c r="K22" s="28"/>
      <c r="L22" s="25"/>
      <c r="M22" s="27">
        <v>20</v>
      </c>
      <c r="N22" s="21">
        <v>2022</v>
      </c>
      <c r="O22" s="22" t="s">
        <v>68</v>
      </c>
      <c r="P22" s="28"/>
      <c r="Q22" s="28"/>
      <c r="R22" s="28"/>
      <c r="S22" s="27">
        <v>20</v>
      </c>
      <c r="T22" s="21">
        <v>2022</v>
      </c>
      <c r="U22" s="22" t="s">
        <v>62</v>
      </c>
      <c r="V22" s="28"/>
      <c r="W22" s="28"/>
    </row>
    <row r="23" spans="7:23">
      <c r="G23" s="27">
        <v>21</v>
      </c>
      <c r="H23" s="21">
        <v>2022</v>
      </c>
      <c r="I23" s="22" t="s">
        <v>68</v>
      </c>
      <c r="J23" s="28"/>
      <c r="K23" s="28"/>
      <c r="L23" s="25"/>
      <c r="M23" s="27">
        <v>21</v>
      </c>
      <c r="N23" s="21">
        <v>2022</v>
      </c>
      <c r="O23" s="22" t="s">
        <v>70</v>
      </c>
      <c r="P23" s="28"/>
      <c r="Q23" s="28"/>
      <c r="R23" s="28"/>
      <c r="S23" s="27">
        <v>21</v>
      </c>
      <c r="T23" s="21">
        <v>2022</v>
      </c>
      <c r="U23" s="22" t="s">
        <v>65</v>
      </c>
      <c r="V23" s="28"/>
      <c r="W23" s="28"/>
    </row>
    <row r="24" spans="7:23">
      <c r="G24" s="27">
        <v>22</v>
      </c>
      <c r="H24" s="21">
        <v>2022</v>
      </c>
      <c r="I24" s="22" t="s">
        <v>70</v>
      </c>
      <c r="J24" s="28"/>
      <c r="K24" s="28"/>
      <c r="L24" s="25"/>
      <c r="M24" s="27">
        <v>22</v>
      </c>
      <c r="N24" s="21">
        <v>2022</v>
      </c>
      <c r="O24" s="22" t="s">
        <v>72</v>
      </c>
      <c r="P24" s="28"/>
      <c r="Q24" s="28"/>
      <c r="R24" s="28"/>
      <c r="S24" s="27">
        <v>22</v>
      </c>
      <c r="T24" s="21">
        <v>2022</v>
      </c>
      <c r="U24" s="22" t="s">
        <v>67</v>
      </c>
      <c r="V24" s="28"/>
      <c r="W24" s="28"/>
    </row>
    <row r="25" spans="7:23">
      <c r="G25" s="27">
        <v>23</v>
      </c>
      <c r="H25" s="21">
        <v>2022</v>
      </c>
      <c r="I25" s="22" t="s">
        <v>72</v>
      </c>
      <c r="J25" s="28"/>
      <c r="K25" s="28"/>
      <c r="L25" s="25"/>
      <c r="M25" s="27">
        <v>23</v>
      </c>
      <c r="N25" s="21">
        <v>2022</v>
      </c>
      <c r="O25" s="22" t="s">
        <v>73</v>
      </c>
      <c r="P25" s="28"/>
      <c r="Q25" s="28"/>
      <c r="R25" s="28"/>
      <c r="S25" s="27">
        <v>23</v>
      </c>
      <c r="T25" s="21">
        <v>2022</v>
      </c>
      <c r="U25" s="22" t="s">
        <v>69</v>
      </c>
      <c r="V25" s="28"/>
      <c r="W25" s="28"/>
    </row>
    <row r="26" spans="7:23">
      <c r="G26" s="27">
        <v>24</v>
      </c>
      <c r="H26" s="21">
        <v>2022</v>
      </c>
      <c r="I26" s="22" t="s">
        <v>73</v>
      </c>
      <c r="J26" s="28"/>
      <c r="K26" s="28"/>
      <c r="L26" s="25"/>
      <c r="M26" s="27">
        <v>24</v>
      </c>
      <c r="N26" s="21">
        <v>2022</v>
      </c>
      <c r="O26" s="22" t="s">
        <v>61</v>
      </c>
      <c r="P26" s="28"/>
      <c r="Q26" s="28"/>
      <c r="R26" s="28"/>
      <c r="S26" s="27">
        <v>24</v>
      </c>
      <c r="T26" s="21">
        <v>2022</v>
      </c>
      <c r="U26" s="22" t="s">
        <v>71</v>
      </c>
      <c r="V26" s="28"/>
      <c r="W26" s="28"/>
    </row>
    <row r="27" spans="7:23">
      <c r="G27" s="27"/>
      <c r="H27" s="26"/>
      <c r="I27" s="27"/>
      <c r="J27" s="28">
        <f>SUM(J3:J26)</f>
        <v>55699</v>
      </c>
      <c r="K27" s="28"/>
      <c r="L27" s="25"/>
      <c r="M27" s="27"/>
      <c r="N27" s="26"/>
      <c r="O27" s="27"/>
      <c r="P27" s="28">
        <f>SUM(P3:P26)</f>
        <v>84000</v>
      </c>
      <c r="Q27" s="28"/>
      <c r="R27" s="28"/>
      <c r="S27" s="27"/>
      <c r="T27" s="26"/>
      <c r="U27" s="27"/>
      <c r="V27" s="28">
        <f>SUM(V3:V26)</f>
        <v>23233</v>
      </c>
      <c r="W27" s="28"/>
    </row>
    <row r="28" spans="7:23">
      <c r="G28" s="27"/>
      <c r="H28" s="26"/>
      <c r="I28" s="27"/>
      <c r="J28" s="30" t="s">
        <v>74</v>
      </c>
      <c r="K28" s="30">
        <v>10968</v>
      </c>
      <c r="L28" s="25"/>
      <c r="M28" s="27"/>
      <c r="N28" s="26"/>
      <c r="O28" s="27"/>
      <c r="P28" s="30" t="s">
        <v>74</v>
      </c>
      <c r="Q28" s="30">
        <v>36000</v>
      </c>
      <c r="R28" s="30"/>
      <c r="S28" s="27"/>
      <c r="T28" s="26"/>
      <c r="U28" s="27"/>
      <c r="V28" s="30" t="s">
        <v>74</v>
      </c>
      <c r="W28" s="30">
        <v>57592</v>
      </c>
    </row>
    <row r="29" spans="7:23">
      <c r="G29" s="27"/>
      <c r="H29" s="26"/>
      <c r="I29" s="27"/>
      <c r="J29" s="30" t="s">
        <v>75</v>
      </c>
      <c r="K29" s="28">
        <f>K1+K28-J27</f>
        <v>135269</v>
      </c>
      <c r="L29" s="25"/>
      <c r="M29" s="27"/>
      <c r="N29" s="26"/>
      <c r="O29" s="27"/>
      <c r="P29" s="30" t="s">
        <v>76</v>
      </c>
      <c r="Q29" s="28">
        <f>Q1+Q28-P27</f>
        <v>252000</v>
      </c>
      <c r="R29" s="28"/>
      <c r="S29" s="27"/>
      <c r="T29" s="26"/>
      <c r="U29" s="27"/>
      <c r="V29" s="30" t="s">
        <v>77</v>
      </c>
      <c r="W29" s="28">
        <f>W1+W28-V27</f>
        <v>534359</v>
      </c>
    </row>
    <row r="30" spans="7:23">
      <c r="G30" s="27"/>
      <c r="H30" s="26"/>
      <c r="I30" s="27"/>
      <c r="J30" s="28"/>
      <c r="K30" s="28"/>
      <c r="L30" s="25"/>
      <c r="M30" s="27"/>
      <c r="N30" s="26"/>
      <c r="O30" s="27"/>
      <c r="P30" s="28"/>
      <c r="Q30" s="28"/>
      <c r="R30" s="28"/>
      <c r="S30" s="27"/>
      <c r="T30" s="26"/>
      <c r="U30" s="27"/>
      <c r="V30" s="28"/>
      <c r="W30" s="28"/>
    </row>
    <row r="31" spans="7:23">
      <c r="G31" s="27"/>
      <c r="H31" s="26"/>
      <c r="I31" s="27"/>
      <c r="J31" s="28"/>
      <c r="K31" s="31">
        <f>K28/K1</f>
        <v>6.0933333333333332E-2</v>
      </c>
      <c r="L31" s="25"/>
      <c r="M31" s="27"/>
      <c r="N31" s="26"/>
      <c r="O31" s="27"/>
      <c r="P31" s="28"/>
      <c r="Q31" s="31">
        <f>Q28/Q1</f>
        <v>0.12</v>
      </c>
      <c r="R31" s="28"/>
      <c r="S31" s="27"/>
      <c r="T31" s="26"/>
      <c r="U31" s="27"/>
      <c r="V31" s="28"/>
      <c r="W31" s="31">
        <f>W28/W1</f>
        <v>0.11518399999999999</v>
      </c>
    </row>
    <row r="32" spans="7:23">
      <c r="G32" s="27"/>
      <c r="H32" s="26"/>
      <c r="I32" s="27"/>
      <c r="J32" s="28"/>
      <c r="K32" s="28"/>
      <c r="L32" s="25"/>
      <c r="M32" s="27"/>
      <c r="N32" s="26"/>
      <c r="O32" s="27"/>
      <c r="P32" s="28"/>
      <c r="Q32" s="28"/>
      <c r="R32" s="28"/>
      <c r="S32" s="27"/>
      <c r="T32" s="26"/>
      <c r="U32" s="27"/>
      <c r="V32" s="28"/>
      <c r="W32" s="28"/>
    </row>
    <row r="33" spans="7:23">
      <c r="G33" s="27"/>
      <c r="H33" s="26"/>
      <c r="I33" s="27"/>
      <c r="J33" s="28"/>
      <c r="K33" s="28"/>
      <c r="L33" s="25"/>
      <c r="M33" s="27"/>
      <c r="N33" s="26"/>
      <c r="O33" s="27"/>
      <c r="P33" s="28"/>
      <c r="Q33" s="28"/>
      <c r="R33" s="28"/>
      <c r="S33" s="27"/>
      <c r="T33" s="26"/>
      <c r="U33" s="27"/>
      <c r="V33" s="28"/>
      <c r="W33" s="28"/>
    </row>
    <row r="34" spans="7:23">
      <c r="G34" s="27"/>
      <c r="H34" s="26"/>
      <c r="I34" s="27"/>
      <c r="J34" s="28"/>
      <c r="K34" s="28"/>
      <c r="L34" s="25"/>
      <c r="M34" s="27"/>
      <c r="N34" s="26"/>
      <c r="O34" s="27"/>
      <c r="P34" s="28"/>
      <c r="Q34" s="28"/>
      <c r="R34" s="28"/>
      <c r="S34" s="27"/>
      <c r="T34" s="26"/>
      <c r="U34" s="27"/>
      <c r="V34" s="28"/>
      <c r="W34" s="28"/>
    </row>
    <row r="35" spans="7:23">
      <c r="G35" s="27"/>
      <c r="H35" s="26"/>
      <c r="I35" s="27"/>
      <c r="J35" s="28"/>
      <c r="K35" s="28"/>
      <c r="L35" s="25"/>
      <c r="M35" s="27"/>
      <c r="N35" s="26"/>
      <c r="O35" s="27"/>
      <c r="P35" s="28"/>
      <c r="Q35" s="28"/>
      <c r="R35" s="28"/>
      <c r="S35" s="27"/>
      <c r="T35" s="26"/>
      <c r="U35" s="27"/>
      <c r="V35" s="28"/>
      <c r="W35" s="28"/>
    </row>
    <row r="36" spans="7:23">
      <c r="G36" s="27"/>
      <c r="H36" s="26"/>
      <c r="I36" s="27"/>
      <c r="J36" s="28"/>
      <c r="K36" s="28"/>
      <c r="L36" s="25"/>
      <c r="M36" s="27"/>
      <c r="N36" s="26"/>
      <c r="O36" s="27"/>
      <c r="P36" s="28"/>
      <c r="Q36" s="28"/>
      <c r="R36" s="28"/>
      <c r="S36" s="27"/>
      <c r="T36" s="26"/>
      <c r="U36" s="27"/>
      <c r="V36" s="28"/>
      <c r="W36" s="2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1"/>
  <sheetViews>
    <sheetView workbookViewId="0"/>
  </sheetViews>
  <sheetFormatPr defaultColWidth="14.42578125" defaultRowHeight="15.75" customHeight="1"/>
  <cols>
    <col min="1" max="1" width="20.42578125" customWidth="1"/>
    <col min="2" max="4" width="21.5703125" customWidth="1"/>
  </cols>
  <sheetData>
    <row r="1" spans="1:4">
      <c r="B1" s="15"/>
      <c r="C1" s="15"/>
      <c r="D1" s="15"/>
    </row>
    <row r="2" spans="1:4">
      <c r="A2" s="16" t="s">
        <v>15</v>
      </c>
      <c r="B2" s="17" t="s">
        <v>78</v>
      </c>
      <c r="C2" s="17"/>
      <c r="D2" s="17" t="s">
        <v>78</v>
      </c>
    </row>
    <row r="3" spans="1:4">
      <c r="A3" s="14" t="s">
        <v>30</v>
      </c>
      <c r="B3" s="17" t="s">
        <v>31</v>
      </c>
      <c r="C3" s="17" t="s">
        <v>32</v>
      </c>
      <c r="D3" s="17" t="s">
        <v>33</v>
      </c>
    </row>
    <row r="4" spans="1:4">
      <c r="B4" s="17"/>
      <c r="C4" s="17"/>
      <c r="D4" s="17">
        <f>SUM(B4:C4)</f>
        <v>0</v>
      </c>
    </row>
    <row r="5" spans="1:4">
      <c r="B5" s="15"/>
      <c r="C5" s="15"/>
      <c r="D5" s="15"/>
    </row>
    <row r="6" spans="1:4">
      <c r="B6" s="15"/>
      <c r="C6" s="15"/>
      <c r="D6" s="15"/>
    </row>
    <row r="7" spans="1:4">
      <c r="B7" s="15"/>
      <c r="C7" s="15"/>
      <c r="D7" s="15"/>
    </row>
    <row r="8" spans="1:4">
      <c r="B8" s="15"/>
      <c r="C8" s="15"/>
      <c r="D8" s="15"/>
    </row>
    <row r="9" spans="1:4">
      <c r="B9" s="15"/>
      <c r="C9" s="15"/>
      <c r="D9" s="15"/>
    </row>
    <row r="10" spans="1:4">
      <c r="A10" s="18" t="s">
        <v>10</v>
      </c>
      <c r="B10" s="19">
        <f t="shared" ref="B10:D10" si="0">SUM(B4:B9)</f>
        <v>0</v>
      </c>
      <c r="C10" s="19">
        <f t="shared" si="0"/>
        <v>0</v>
      </c>
      <c r="D10" s="19">
        <f t="shared" si="0"/>
        <v>0</v>
      </c>
    </row>
    <row r="11" spans="1:4">
      <c r="B11" s="15"/>
      <c r="C11" s="15"/>
      <c r="D11" s="1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E12"/>
  <sheetViews>
    <sheetView workbookViewId="0"/>
  </sheetViews>
  <sheetFormatPr defaultColWidth="14.42578125" defaultRowHeight="15.75" customHeight="1"/>
  <cols>
    <col min="1" max="1" width="17.42578125" customWidth="1"/>
  </cols>
  <sheetData>
    <row r="2" spans="1:5">
      <c r="B2" s="15"/>
      <c r="C2" s="15"/>
      <c r="D2" s="15"/>
      <c r="E2" s="15"/>
    </row>
    <row r="3" spans="1:5">
      <c r="A3" s="16" t="s">
        <v>4</v>
      </c>
      <c r="B3" s="17"/>
      <c r="C3" s="17"/>
      <c r="D3" s="17"/>
      <c r="E3" s="17"/>
    </row>
    <row r="4" spans="1:5">
      <c r="A4" s="14" t="s">
        <v>30</v>
      </c>
      <c r="B4" s="17"/>
      <c r="C4" s="17" t="s">
        <v>31</v>
      </c>
      <c r="D4" s="17" t="s">
        <v>32</v>
      </c>
      <c r="E4" s="17" t="s">
        <v>33</v>
      </c>
    </row>
    <row r="5" spans="1:5">
      <c r="A5" s="14" t="s">
        <v>79</v>
      </c>
      <c r="B5" s="17">
        <v>880000</v>
      </c>
      <c r="C5" s="17">
        <f>B5*40%</f>
        <v>352000</v>
      </c>
      <c r="D5" s="17"/>
      <c r="E5" s="17">
        <f>SUM(C5:D5)</f>
        <v>352000</v>
      </c>
    </row>
    <row r="6" spans="1:5">
      <c r="B6" s="15"/>
      <c r="C6" s="15"/>
      <c r="D6" s="15"/>
      <c r="E6" s="15"/>
    </row>
    <row r="7" spans="1:5">
      <c r="B7" s="15"/>
      <c r="C7" s="15"/>
      <c r="D7" s="15"/>
      <c r="E7" s="15"/>
    </row>
    <row r="8" spans="1:5">
      <c r="B8" s="15"/>
      <c r="C8" s="15"/>
      <c r="D8" s="15"/>
      <c r="E8" s="15"/>
    </row>
    <row r="9" spans="1:5">
      <c r="B9" s="15"/>
      <c r="C9" s="15"/>
      <c r="D9" s="15"/>
      <c r="E9" s="15"/>
    </row>
    <row r="10" spans="1:5">
      <c r="B10" s="15"/>
      <c r="C10" s="15"/>
      <c r="D10" s="15"/>
      <c r="E10" s="15"/>
    </row>
    <row r="11" spans="1:5">
      <c r="A11" s="18" t="s">
        <v>10</v>
      </c>
      <c r="B11" s="19"/>
      <c r="C11" s="19">
        <f t="shared" ref="C11:E11" si="0">SUM(C5:C10)</f>
        <v>352000</v>
      </c>
      <c r="D11" s="19">
        <f t="shared" si="0"/>
        <v>0</v>
      </c>
      <c r="E11" s="19">
        <f t="shared" si="0"/>
        <v>352000</v>
      </c>
    </row>
    <row r="12" spans="1:5">
      <c r="B12" s="15"/>
      <c r="C12" s="15"/>
      <c r="D12" s="15"/>
      <c r="E12" s="1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E17"/>
  <sheetViews>
    <sheetView workbookViewId="0"/>
  </sheetViews>
  <sheetFormatPr defaultColWidth="14.42578125" defaultRowHeight="15.75" customHeight="1"/>
  <cols>
    <col min="1" max="1" width="21.140625" customWidth="1"/>
  </cols>
  <sheetData>
    <row r="2" spans="1:5">
      <c r="B2" s="15"/>
      <c r="C2" s="15"/>
      <c r="D2" s="15"/>
      <c r="E2" s="15"/>
    </row>
    <row r="3" spans="1:5">
      <c r="A3" s="16" t="s">
        <v>5</v>
      </c>
      <c r="B3" s="17"/>
      <c r="C3" s="17"/>
      <c r="D3" s="17"/>
      <c r="E3" s="17"/>
    </row>
    <row r="4" spans="1:5">
      <c r="A4" s="14" t="s">
        <v>30</v>
      </c>
      <c r="B4" s="17"/>
      <c r="C4" s="17" t="s">
        <v>31</v>
      </c>
      <c r="D4" s="17" t="s">
        <v>32</v>
      </c>
      <c r="E4" s="17" t="s">
        <v>33</v>
      </c>
    </row>
    <row r="5" spans="1:5">
      <c r="A5" s="14" t="s">
        <v>80</v>
      </c>
      <c r="B5" s="17">
        <f>50000*2</f>
        <v>100000</v>
      </c>
      <c r="C5" s="17">
        <f t="shared" ref="C5:C14" si="0">B5/2</f>
        <v>50000</v>
      </c>
      <c r="D5" s="17">
        <f t="shared" ref="D5:D14" si="1">B5/2</f>
        <v>50000</v>
      </c>
      <c r="E5" s="17">
        <f t="shared" ref="E5:E14" si="2">SUM(C5:D5)</f>
        <v>100000</v>
      </c>
    </row>
    <row r="6" spans="1:5">
      <c r="A6" s="14" t="s">
        <v>81</v>
      </c>
      <c r="B6" s="17">
        <f>4500*4</f>
        <v>18000</v>
      </c>
      <c r="C6" s="17">
        <f t="shared" si="0"/>
        <v>9000</v>
      </c>
      <c r="D6" s="17">
        <f t="shared" si="1"/>
        <v>9000</v>
      </c>
      <c r="E6" s="17">
        <f t="shared" si="2"/>
        <v>18000</v>
      </c>
    </row>
    <row r="7" spans="1:5">
      <c r="A7" s="14" t="s">
        <v>82</v>
      </c>
      <c r="B7" s="17">
        <f>3500*48</f>
        <v>168000</v>
      </c>
      <c r="C7" s="17">
        <f t="shared" si="0"/>
        <v>84000</v>
      </c>
      <c r="D7" s="17">
        <f t="shared" si="1"/>
        <v>84000</v>
      </c>
      <c r="E7" s="17">
        <f t="shared" si="2"/>
        <v>168000</v>
      </c>
    </row>
    <row r="8" spans="1:5">
      <c r="A8" s="14" t="s">
        <v>83</v>
      </c>
      <c r="B8" s="17">
        <v>12000</v>
      </c>
      <c r="C8" s="17">
        <f t="shared" si="0"/>
        <v>6000</v>
      </c>
      <c r="D8" s="17">
        <f t="shared" si="1"/>
        <v>6000</v>
      </c>
      <c r="E8" s="17">
        <f t="shared" si="2"/>
        <v>12000</v>
      </c>
    </row>
    <row r="9" spans="1:5">
      <c r="B9" s="15"/>
      <c r="C9" s="17">
        <f t="shared" si="0"/>
        <v>0</v>
      </c>
      <c r="D9" s="17">
        <f t="shared" si="1"/>
        <v>0</v>
      </c>
      <c r="E9" s="17">
        <f t="shared" si="2"/>
        <v>0</v>
      </c>
    </row>
    <row r="10" spans="1:5">
      <c r="B10" s="15"/>
      <c r="C10" s="17">
        <f t="shared" si="0"/>
        <v>0</v>
      </c>
      <c r="D10" s="17">
        <f t="shared" si="1"/>
        <v>0</v>
      </c>
      <c r="E10" s="17">
        <f t="shared" si="2"/>
        <v>0</v>
      </c>
    </row>
    <row r="11" spans="1:5">
      <c r="B11" s="15"/>
      <c r="C11" s="17">
        <f t="shared" si="0"/>
        <v>0</v>
      </c>
      <c r="D11" s="17">
        <f t="shared" si="1"/>
        <v>0</v>
      </c>
      <c r="E11" s="17">
        <f t="shared" si="2"/>
        <v>0</v>
      </c>
    </row>
    <row r="12" spans="1:5">
      <c r="B12" s="15"/>
      <c r="C12" s="17">
        <f t="shared" si="0"/>
        <v>0</v>
      </c>
      <c r="D12" s="17">
        <f t="shared" si="1"/>
        <v>0</v>
      </c>
      <c r="E12" s="17">
        <f t="shared" si="2"/>
        <v>0</v>
      </c>
    </row>
    <row r="13" spans="1:5">
      <c r="B13" s="15"/>
      <c r="C13" s="17">
        <f t="shared" si="0"/>
        <v>0</v>
      </c>
      <c r="D13" s="17">
        <f t="shared" si="1"/>
        <v>0</v>
      </c>
      <c r="E13" s="17">
        <f t="shared" si="2"/>
        <v>0</v>
      </c>
    </row>
    <row r="14" spans="1:5">
      <c r="B14" s="15"/>
      <c r="C14" s="17">
        <f t="shared" si="0"/>
        <v>0</v>
      </c>
      <c r="D14" s="17">
        <f t="shared" si="1"/>
        <v>0</v>
      </c>
      <c r="E14" s="17">
        <f t="shared" si="2"/>
        <v>0</v>
      </c>
    </row>
    <row r="15" spans="1:5">
      <c r="B15" s="15"/>
      <c r="C15" s="15"/>
      <c r="D15" s="15"/>
      <c r="E15" s="15"/>
    </row>
    <row r="16" spans="1:5">
      <c r="A16" s="18" t="s">
        <v>10</v>
      </c>
      <c r="B16" s="19"/>
      <c r="C16" s="19">
        <f t="shared" ref="C16:E16" si="3">SUM(C5:C15)</f>
        <v>149000</v>
      </c>
      <c r="D16" s="19">
        <f t="shared" si="3"/>
        <v>149000</v>
      </c>
      <c r="E16" s="19">
        <f t="shared" si="3"/>
        <v>298000</v>
      </c>
    </row>
    <row r="17" spans="2:5">
      <c r="B17" s="15"/>
      <c r="C17" s="15"/>
      <c r="D17" s="15"/>
      <c r="E17" s="1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1"/>
  <sheetViews>
    <sheetView workbookViewId="0"/>
  </sheetViews>
  <sheetFormatPr defaultColWidth="14.42578125" defaultRowHeight="15.75" customHeight="1"/>
  <cols>
    <col min="1" max="1" width="20.42578125" customWidth="1"/>
    <col min="2" max="4" width="21.5703125" customWidth="1"/>
  </cols>
  <sheetData>
    <row r="1" spans="1:4">
      <c r="B1" s="15"/>
      <c r="C1" s="15"/>
      <c r="D1" s="15"/>
    </row>
    <row r="2" spans="1:4">
      <c r="A2" s="16" t="s">
        <v>15</v>
      </c>
      <c r="B2" s="17" t="s">
        <v>78</v>
      </c>
      <c r="C2" s="17"/>
      <c r="D2" s="17" t="s">
        <v>78</v>
      </c>
    </row>
    <row r="3" spans="1:4">
      <c r="A3" s="14" t="s">
        <v>30</v>
      </c>
      <c r="B3" s="17" t="s">
        <v>31</v>
      </c>
      <c r="C3" s="17" t="s">
        <v>32</v>
      </c>
      <c r="D3" s="17" t="s">
        <v>33</v>
      </c>
    </row>
    <row r="4" spans="1:4">
      <c r="A4" s="14" t="s">
        <v>84</v>
      </c>
      <c r="B4" s="17">
        <f>D4/2</f>
        <v>18190.5</v>
      </c>
      <c r="C4" s="17">
        <f>D4/2</f>
        <v>18190.5</v>
      </c>
      <c r="D4" s="17">
        <v>36381</v>
      </c>
    </row>
    <row r="5" spans="1:4">
      <c r="B5" s="15"/>
      <c r="C5" s="15"/>
      <c r="D5" s="15"/>
    </row>
    <row r="6" spans="1:4">
      <c r="B6" s="15"/>
      <c r="C6" s="15"/>
      <c r="D6" s="15"/>
    </row>
    <row r="7" spans="1:4">
      <c r="B7" s="15"/>
      <c r="C7" s="15"/>
      <c r="D7" s="15"/>
    </row>
    <row r="8" spans="1:4">
      <c r="B8" s="15"/>
      <c r="C8" s="15"/>
      <c r="D8" s="15"/>
    </row>
    <row r="9" spans="1:4">
      <c r="B9" s="15"/>
      <c r="C9" s="15"/>
      <c r="D9" s="15"/>
    </row>
    <row r="10" spans="1:4">
      <c r="A10" s="18" t="s">
        <v>10</v>
      </c>
      <c r="B10" s="19">
        <f t="shared" ref="B10:D10" si="0">SUM(B4:B9)</f>
        <v>18190.5</v>
      </c>
      <c r="C10" s="19">
        <f t="shared" si="0"/>
        <v>18190.5</v>
      </c>
      <c r="D10" s="19">
        <f t="shared" si="0"/>
        <v>36381</v>
      </c>
    </row>
    <row r="11" spans="1:4">
      <c r="B11" s="15"/>
      <c r="C11" s="15"/>
      <c r="D11" s="1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1"/>
  <sheetViews>
    <sheetView workbookViewId="0"/>
  </sheetViews>
  <sheetFormatPr defaultColWidth="14.42578125" defaultRowHeight="15.75" customHeight="1"/>
  <cols>
    <col min="1" max="1" width="20.42578125" customWidth="1"/>
    <col min="2" max="4" width="21.5703125" customWidth="1"/>
  </cols>
  <sheetData>
    <row r="1" spans="1:4">
      <c r="B1" s="15"/>
      <c r="C1" s="15"/>
      <c r="D1" s="15"/>
    </row>
    <row r="2" spans="1:4">
      <c r="A2" s="16" t="s">
        <v>16</v>
      </c>
      <c r="B2" s="17" t="s">
        <v>85</v>
      </c>
      <c r="C2" s="17"/>
      <c r="D2" s="17"/>
    </row>
    <row r="3" spans="1:4">
      <c r="A3" s="14" t="s">
        <v>30</v>
      </c>
      <c r="B3" s="17" t="s">
        <v>31</v>
      </c>
      <c r="C3" s="17" t="s">
        <v>32</v>
      </c>
      <c r="D3" s="17" t="s">
        <v>33</v>
      </c>
    </row>
    <row r="4" spans="1:4">
      <c r="A4" s="14" t="s">
        <v>86</v>
      </c>
      <c r="B4" s="17"/>
      <c r="C4" s="17"/>
      <c r="D4" s="17">
        <v>36381</v>
      </c>
    </row>
    <row r="5" spans="1:4">
      <c r="A5" s="14" t="s">
        <v>87</v>
      </c>
      <c r="B5" s="15"/>
      <c r="C5" s="15"/>
      <c r="D5" s="15"/>
    </row>
    <row r="6" spans="1:4">
      <c r="A6" s="14" t="s">
        <v>88</v>
      </c>
      <c r="B6" s="15"/>
      <c r="C6" s="15"/>
      <c r="D6" s="15"/>
    </row>
    <row r="7" spans="1:4">
      <c r="A7" s="14" t="s">
        <v>89</v>
      </c>
      <c r="B7" s="15"/>
      <c r="C7" s="15"/>
      <c r="D7" s="15"/>
    </row>
    <row r="8" spans="1:4">
      <c r="A8" s="14" t="s">
        <v>90</v>
      </c>
      <c r="B8" s="15"/>
      <c r="C8" s="15"/>
      <c r="D8" s="15"/>
    </row>
    <row r="9" spans="1:4">
      <c r="B9" s="15"/>
      <c r="C9" s="15"/>
      <c r="D9" s="15"/>
    </row>
    <row r="10" spans="1:4">
      <c r="A10" s="18" t="s">
        <v>10</v>
      </c>
      <c r="B10" s="19">
        <f t="shared" ref="B10:D10" si="0">SUM(B4:B9)</f>
        <v>0</v>
      </c>
      <c r="C10" s="19">
        <f t="shared" si="0"/>
        <v>0</v>
      </c>
      <c r="D10" s="19">
        <f t="shared" si="0"/>
        <v>36381</v>
      </c>
    </row>
    <row r="11" spans="1:4">
      <c r="B11" s="15"/>
      <c r="C11" s="15"/>
      <c r="D11" s="1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1"/>
  <sheetViews>
    <sheetView workbookViewId="0"/>
  </sheetViews>
  <sheetFormatPr defaultColWidth="14.42578125" defaultRowHeight="15.75" customHeight="1"/>
  <cols>
    <col min="1" max="1" width="22.5703125" customWidth="1"/>
    <col min="2" max="5" width="21.5703125" customWidth="1"/>
  </cols>
  <sheetData>
    <row r="1" spans="1:5">
      <c r="B1" s="15"/>
      <c r="C1" s="15"/>
      <c r="D1" s="15"/>
      <c r="E1" s="15"/>
    </row>
    <row r="2" spans="1:5">
      <c r="A2" s="16" t="s">
        <v>91</v>
      </c>
      <c r="B2" s="17"/>
      <c r="C2" s="17"/>
      <c r="D2" s="17"/>
      <c r="E2" s="17"/>
    </row>
    <row r="3" spans="1:5">
      <c r="A3" s="14" t="s">
        <v>30</v>
      </c>
      <c r="B3" s="17"/>
      <c r="C3" s="17" t="s">
        <v>31</v>
      </c>
      <c r="D3" s="17" t="s">
        <v>32</v>
      </c>
      <c r="E3" s="17" t="s">
        <v>33</v>
      </c>
    </row>
    <row r="4" spans="1:5">
      <c r="A4" s="14" t="s">
        <v>92</v>
      </c>
      <c r="B4" s="17">
        <f>1000*4</f>
        <v>4000</v>
      </c>
      <c r="C4" s="17">
        <f t="shared" ref="C4:C6" si="0">B4/2</f>
        <v>2000</v>
      </c>
      <c r="D4" s="17">
        <f t="shared" ref="D4:D6" si="1">B4/2</f>
        <v>2000</v>
      </c>
      <c r="E4" s="17">
        <f t="shared" ref="E4:E9" si="2">SUM(C4:D4)</f>
        <v>4000</v>
      </c>
    </row>
    <row r="5" spans="1:5">
      <c r="A5" s="14" t="s">
        <v>93</v>
      </c>
      <c r="B5" s="17">
        <v>50000</v>
      </c>
      <c r="C5" s="17">
        <f t="shared" si="0"/>
        <v>25000</v>
      </c>
      <c r="D5" s="17">
        <f t="shared" si="1"/>
        <v>25000</v>
      </c>
      <c r="E5" s="17">
        <f t="shared" si="2"/>
        <v>50000</v>
      </c>
    </row>
    <row r="6" spans="1:5">
      <c r="A6" s="14" t="s">
        <v>94</v>
      </c>
      <c r="B6" s="17">
        <v>50000</v>
      </c>
      <c r="C6" s="17">
        <f t="shared" si="0"/>
        <v>25000</v>
      </c>
      <c r="D6" s="17">
        <f t="shared" si="1"/>
        <v>25000</v>
      </c>
      <c r="E6" s="17">
        <f t="shared" si="2"/>
        <v>50000</v>
      </c>
    </row>
    <row r="7" spans="1:5">
      <c r="B7" s="15"/>
      <c r="C7" s="15"/>
      <c r="D7" s="15"/>
      <c r="E7" s="17">
        <f t="shared" si="2"/>
        <v>0</v>
      </c>
    </row>
    <row r="8" spans="1:5">
      <c r="B8" s="15"/>
      <c r="C8" s="15"/>
      <c r="D8" s="15"/>
      <c r="E8" s="17">
        <f t="shared" si="2"/>
        <v>0</v>
      </c>
    </row>
    <row r="9" spans="1:5">
      <c r="B9" s="15"/>
      <c r="C9" s="15"/>
      <c r="D9" s="15"/>
      <c r="E9" s="17">
        <f t="shared" si="2"/>
        <v>0</v>
      </c>
    </row>
    <row r="10" spans="1:5">
      <c r="A10" s="18" t="s">
        <v>10</v>
      </c>
      <c r="B10" s="19"/>
      <c r="C10" s="19">
        <f t="shared" ref="C10:E10" si="3">SUM(C4:C9)</f>
        <v>52000</v>
      </c>
      <c r="D10" s="19">
        <f t="shared" si="3"/>
        <v>52000</v>
      </c>
      <c r="E10" s="19">
        <f t="shared" si="3"/>
        <v>104000</v>
      </c>
    </row>
    <row r="11" spans="1:5">
      <c r="B11" s="15"/>
      <c r="C11" s="15"/>
      <c r="D11" s="15"/>
      <c r="E11" s="1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1"/>
  <sheetViews>
    <sheetView workbookViewId="0"/>
  </sheetViews>
  <sheetFormatPr defaultColWidth="14.42578125" defaultRowHeight="15.75" customHeight="1"/>
  <cols>
    <col min="1" max="1" width="22.5703125" customWidth="1"/>
    <col min="2" max="5" width="21.5703125" customWidth="1"/>
  </cols>
  <sheetData>
    <row r="1" spans="1:5">
      <c r="B1" s="15"/>
      <c r="C1" s="15"/>
      <c r="D1" s="15"/>
      <c r="E1" s="15"/>
    </row>
    <row r="2" spans="1:5">
      <c r="A2" s="16" t="s">
        <v>6</v>
      </c>
      <c r="B2" s="17"/>
      <c r="C2" s="17"/>
      <c r="D2" s="17"/>
      <c r="E2" s="17"/>
    </row>
    <row r="3" spans="1:5">
      <c r="A3" s="14" t="s">
        <v>30</v>
      </c>
      <c r="B3" s="17"/>
      <c r="C3" s="17" t="s">
        <v>31</v>
      </c>
      <c r="D3" s="17" t="s">
        <v>32</v>
      </c>
      <c r="E3" s="17" t="s">
        <v>33</v>
      </c>
    </row>
    <row r="4" spans="1:5">
      <c r="A4" s="14" t="s">
        <v>95</v>
      </c>
      <c r="B4" s="17">
        <f>4500*33</f>
        <v>148500</v>
      </c>
      <c r="C4" s="17">
        <f t="shared" ref="C4:C6" si="0">B4/2</f>
        <v>74250</v>
      </c>
      <c r="D4" s="17">
        <f t="shared" ref="D4:D6" si="1">B4/2</f>
        <v>74250</v>
      </c>
      <c r="E4" s="17">
        <f t="shared" ref="E4:E9" si="2">SUM(C4:D4)</f>
        <v>148500</v>
      </c>
    </row>
    <row r="5" spans="1:5">
      <c r="A5" s="14" t="s">
        <v>96</v>
      </c>
      <c r="B5" s="15">
        <f>1500*10</f>
        <v>15000</v>
      </c>
      <c r="C5" s="17">
        <f t="shared" si="0"/>
        <v>7500</v>
      </c>
      <c r="D5" s="17">
        <f t="shared" si="1"/>
        <v>7500</v>
      </c>
      <c r="E5" s="17">
        <f t="shared" si="2"/>
        <v>15000</v>
      </c>
    </row>
    <row r="6" spans="1:5">
      <c r="A6" s="14" t="s">
        <v>97</v>
      </c>
      <c r="B6" s="17">
        <f>250*52</f>
        <v>13000</v>
      </c>
      <c r="C6" s="17">
        <f t="shared" si="0"/>
        <v>6500</v>
      </c>
      <c r="D6" s="17">
        <f t="shared" si="1"/>
        <v>6500</v>
      </c>
      <c r="E6" s="17">
        <f t="shared" si="2"/>
        <v>13000</v>
      </c>
    </row>
    <row r="7" spans="1:5">
      <c r="B7" s="15"/>
      <c r="C7" s="15"/>
      <c r="D7" s="15"/>
      <c r="E7" s="17">
        <f t="shared" si="2"/>
        <v>0</v>
      </c>
    </row>
    <row r="8" spans="1:5">
      <c r="B8" s="15"/>
      <c r="C8" s="15"/>
      <c r="D8" s="15"/>
      <c r="E8" s="17">
        <f t="shared" si="2"/>
        <v>0</v>
      </c>
    </row>
    <row r="9" spans="1:5">
      <c r="B9" s="15"/>
      <c r="C9" s="15"/>
      <c r="D9" s="15"/>
      <c r="E9" s="17">
        <f t="shared" si="2"/>
        <v>0</v>
      </c>
    </row>
    <row r="10" spans="1:5">
      <c r="A10" s="18" t="s">
        <v>10</v>
      </c>
      <c r="B10" s="19"/>
      <c r="C10" s="19">
        <f t="shared" ref="C10:E10" si="3">SUM(C4:C9)</f>
        <v>88250</v>
      </c>
      <c r="D10" s="19">
        <f t="shared" si="3"/>
        <v>88250</v>
      </c>
      <c r="E10" s="19">
        <f t="shared" si="3"/>
        <v>176500</v>
      </c>
    </row>
    <row r="11" spans="1:5">
      <c r="B11" s="15"/>
      <c r="C11" s="15"/>
      <c r="D11" s="15"/>
      <c r="E11" s="1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1"/>
  <sheetViews>
    <sheetView workbookViewId="0"/>
  </sheetViews>
  <sheetFormatPr defaultColWidth="14.42578125" defaultRowHeight="15.75" customHeight="1"/>
  <cols>
    <col min="1" max="1" width="22.5703125" customWidth="1"/>
    <col min="2" max="5" width="21.5703125" customWidth="1"/>
  </cols>
  <sheetData>
    <row r="1" spans="1:5">
      <c r="B1" s="15"/>
      <c r="C1" s="15"/>
      <c r="D1" s="15"/>
      <c r="E1" s="15"/>
    </row>
    <row r="2" spans="1:5">
      <c r="A2" s="16" t="s">
        <v>8</v>
      </c>
      <c r="B2" s="17"/>
      <c r="C2" s="17" t="s">
        <v>85</v>
      </c>
      <c r="D2" s="17"/>
      <c r="E2" s="17"/>
    </row>
    <row r="3" spans="1:5">
      <c r="A3" s="14" t="s">
        <v>30</v>
      </c>
      <c r="B3" s="17"/>
      <c r="C3" s="17" t="s">
        <v>31</v>
      </c>
      <c r="D3" s="17" t="s">
        <v>32</v>
      </c>
      <c r="E3" s="17" t="s">
        <v>33</v>
      </c>
    </row>
    <row r="4" spans="1:5">
      <c r="A4" s="14" t="s">
        <v>98</v>
      </c>
      <c r="B4" s="17">
        <f>1050/4</f>
        <v>262.5</v>
      </c>
      <c r="C4" s="17">
        <f>B4/2</f>
        <v>131.25</v>
      </c>
      <c r="D4" s="17">
        <f>B4/2</f>
        <v>131.25</v>
      </c>
      <c r="E4" s="17">
        <f t="shared" ref="E4:E9" si="0">SUM(C4:D4)</f>
        <v>262.5</v>
      </c>
    </row>
    <row r="5" spans="1:5">
      <c r="A5" s="14" t="s">
        <v>99</v>
      </c>
      <c r="B5" s="15"/>
      <c r="C5" s="15"/>
      <c r="D5" s="15"/>
      <c r="E5" s="17">
        <f t="shared" si="0"/>
        <v>0</v>
      </c>
    </row>
    <row r="6" spans="1:5">
      <c r="A6" s="14" t="s">
        <v>100</v>
      </c>
      <c r="B6" s="15"/>
      <c r="C6" s="15"/>
      <c r="D6" s="15"/>
      <c r="E6" s="17">
        <f t="shared" si="0"/>
        <v>0</v>
      </c>
    </row>
    <row r="7" spans="1:5">
      <c r="A7" s="14" t="s">
        <v>101</v>
      </c>
      <c r="B7" s="15"/>
      <c r="C7" s="15"/>
      <c r="D7" s="15"/>
      <c r="E7" s="17">
        <f t="shared" si="0"/>
        <v>0</v>
      </c>
    </row>
    <row r="8" spans="1:5">
      <c r="B8" s="15"/>
      <c r="C8" s="15"/>
      <c r="D8" s="15"/>
      <c r="E8" s="17">
        <f t="shared" si="0"/>
        <v>0</v>
      </c>
    </row>
    <row r="9" spans="1:5">
      <c r="B9" s="15"/>
      <c r="C9" s="15"/>
      <c r="D9" s="15"/>
      <c r="E9" s="17">
        <f t="shared" si="0"/>
        <v>0</v>
      </c>
    </row>
    <row r="10" spans="1:5">
      <c r="A10" s="18" t="s">
        <v>10</v>
      </c>
      <c r="B10" s="19"/>
      <c r="C10" s="19">
        <f t="shared" ref="C10:E10" si="1">SUM(C4:C9)</f>
        <v>131.25</v>
      </c>
      <c r="D10" s="19">
        <f t="shared" si="1"/>
        <v>131.25</v>
      </c>
      <c r="E10" s="19">
        <f t="shared" si="1"/>
        <v>262.5</v>
      </c>
    </row>
    <row r="11" spans="1:5">
      <c r="B11" s="15"/>
      <c r="C11" s="15"/>
      <c r="D11" s="15"/>
      <c r="E11" s="1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1"/>
  <sheetViews>
    <sheetView workbookViewId="0"/>
  </sheetViews>
  <sheetFormatPr defaultColWidth="14.42578125" defaultRowHeight="15.75" customHeight="1"/>
  <cols>
    <col min="1" max="1" width="22.5703125" customWidth="1"/>
    <col min="2" max="5" width="21.5703125" customWidth="1"/>
  </cols>
  <sheetData>
    <row r="1" spans="1:5">
      <c r="B1" s="15"/>
      <c r="C1" s="15"/>
      <c r="D1" s="15"/>
      <c r="E1" s="15"/>
    </row>
    <row r="2" spans="1:5">
      <c r="A2" s="16" t="s">
        <v>9</v>
      </c>
      <c r="B2" s="17"/>
      <c r="C2" s="17" t="s">
        <v>85</v>
      </c>
      <c r="D2" s="17"/>
      <c r="E2" s="17"/>
    </row>
    <row r="3" spans="1:5">
      <c r="A3" s="14" t="s">
        <v>30</v>
      </c>
      <c r="B3" s="17"/>
      <c r="C3" s="17" t="s">
        <v>31</v>
      </c>
      <c r="D3" s="17" t="s">
        <v>32</v>
      </c>
      <c r="E3" s="17" t="s">
        <v>33</v>
      </c>
    </row>
    <row r="4" spans="1:5">
      <c r="A4" s="14" t="s">
        <v>102</v>
      </c>
      <c r="B4" s="17">
        <v>40000</v>
      </c>
      <c r="C4" s="17">
        <f>B4/2</f>
        <v>20000</v>
      </c>
      <c r="D4" s="17">
        <f>B4/2</f>
        <v>20000</v>
      </c>
      <c r="E4" s="17">
        <f t="shared" ref="E4:E9" si="0">SUM(C4:D4)</f>
        <v>40000</v>
      </c>
    </row>
    <row r="5" spans="1:5">
      <c r="B5" s="15"/>
      <c r="C5" s="15"/>
      <c r="D5" s="15"/>
      <c r="E5" s="17">
        <f t="shared" si="0"/>
        <v>0</v>
      </c>
    </row>
    <row r="6" spans="1:5">
      <c r="B6" s="15"/>
      <c r="C6" s="15"/>
      <c r="D6" s="15"/>
      <c r="E6" s="17">
        <f t="shared" si="0"/>
        <v>0</v>
      </c>
    </row>
    <row r="7" spans="1:5">
      <c r="B7" s="15"/>
      <c r="C7" s="15"/>
      <c r="D7" s="15"/>
      <c r="E7" s="17">
        <f t="shared" si="0"/>
        <v>0</v>
      </c>
    </row>
    <row r="8" spans="1:5">
      <c r="B8" s="15"/>
      <c r="C8" s="15"/>
      <c r="D8" s="15"/>
      <c r="E8" s="17">
        <f t="shared" si="0"/>
        <v>0</v>
      </c>
    </row>
    <row r="9" spans="1:5">
      <c r="B9" s="15"/>
      <c r="C9" s="15"/>
      <c r="D9" s="15"/>
      <c r="E9" s="17">
        <f t="shared" si="0"/>
        <v>0</v>
      </c>
    </row>
    <row r="10" spans="1:5">
      <c r="A10" s="18" t="s">
        <v>10</v>
      </c>
      <c r="B10" s="19"/>
      <c r="C10" s="19">
        <f t="shared" ref="C10:E10" si="1">SUM(C4:C9)</f>
        <v>20000</v>
      </c>
      <c r="D10" s="19">
        <f t="shared" si="1"/>
        <v>20000</v>
      </c>
      <c r="E10" s="19">
        <f t="shared" si="1"/>
        <v>40000</v>
      </c>
    </row>
    <row r="11" spans="1:5">
      <c r="B11" s="15"/>
      <c r="C11" s="15"/>
      <c r="D11" s="15"/>
      <c r="E1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NOV 2020</vt:lpstr>
      <vt:lpstr>NOV 2021</vt:lpstr>
      <vt:lpstr>CASH</vt:lpstr>
      <vt:lpstr>Accounts Receivable</vt:lpstr>
      <vt:lpstr>Accounts Receivable-FLOATING</vt:lpstr>
      <vt:lpstr>Inventory</vt:lpstr>
      <vt:lpstr>WIP-FLOATING</vt:lpstr>
      <vt:lpstr>Credit Card</vt:lpstr>
      <vt:lpstr>Loan</vt:lpstr>
      <vt:lpstr>Rent</vt:lpstr>
      <vt:lpstr>Vehicle</vt:lpstr>
      <vt:lpstr>Computer Equipments</vt:lpstr>
      <vt:lpstr>Payroll</vt:lpstr>
      <vt:lpstr>Utilities</vt:lpstr>
      <vt:lpstr>Office Equiments</vt:lpstr>
      <vt:lpstr>Furnitures and Fixtures</vt:lpstr>
      <vt:lpstr>Office Supplies</vt:lpstr>
      <vt:lpstr>Security Equipment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User</cp:lastModifiedBy>
  <dcterms:created xsi:type="dcterms:W3CDTF">2021-12-11T15:21:37Z</dcterms:created>
  <dcterms:modified xsi:type="dcterms:W3CDTF">2021-12-11T15:21:38Z</dcterms:modified>
</cp:coreProperties>
</file>