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953079ac71a7b/particular/GitHub/Pasta-de-estudos/Alura/Alura - Excel/"/>
    </mc:Choice>
  </mc:AlternateContent>
  <xr:revisionPtr revIDLastSave="811" documentId="8_{5C212B6B-CA73-4EEA-AB81-D9DEE9B510DE}" xr6:coauthVersionLast="47" xr6:coauthVersionMax="47" xr10:uidLastSave="{0C58223A-AC87-4A3F-8972-77123EC35DEB}"/>
  <bookViews>
    <workbookView xWindow="-120" yWindow="-120" windowWidth="29040" windowHeight="15840" firstSheet="1" activeTab="2" xr2:uid="{C1B61AA5-C757-4C13-B5B2-E36863709022}"/>
  </bookViews>
  <sheets>
    <sheet name="Produtos Infantis" sheetId="1" state="hidden" r:id="rId1"/>
    <sheet name="Produtos Infantis por Colunas" sheetId="12" r:id="rId2"/>
    <sheet name="Procura em Estoque" sheetId="10" r:id="rId3"/>
    <sheet name="Gráfico" sheetId="7" state="hidden" r:id="rId4"/>
    <sheet name="Resumo de Vendas" sheetId="13" r:id="rId5"/>
    <sheet name="Meus Números" sheetId="9" r:id="rId6"/>
    <sheet name="Dados Filtrados" sheetId="8" state="hidden" r:id="rId7"/>
  </sheets>
  <definedNames>
    <definedName name="_xlnm._FilterDatabase" localSheetId="6" hidden="1">'Dados Filtrados'!$A$2:$F$122</definedName>
    <definedName name="_xlnm._FilterDatabase" localSheetId="5" hidden="1">'Meus Números'!$A$5:$B$6</definedName>
    <definedName name="_xlnm._FilterDatabase" localSheetId="0" hidden="1">'Produtos Infantis'!$A$2:$F$124</definedName>
    <definedName name="_xlnm.Extract" localSheetId="6">'Dados Filtrados'!$A$7:$F$7</definedName>
    <definedName name="_xlnm.Extract" localSheetId="5">'Meus Números'!$E$1</definedName>
    <definedName name="_xlnm.Criteria" localSheetId="6">'Dados Filtrados'!$A$2:$B$3</definedName>
    <definedName name="Descontos">'Produtos Infantis'!$D$3:$D$122</definedName>
    <definedName name="Descrição">'Produtos Infantis'!$A$3:$A$122</definedName>
    <definedName name="Preços">'Produtos Infantis'!$C$3:$C$122</definedName>
    <definedName name="Quantidades">'Produtos Infantis'!$E$3:$E$122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3" l="1"/>
  <c r="M9" i="13" s="1"/>
  <c r="D14" i="13" s="1" a="1"/>
  <c r="D14" i="13" s="1"/>
  <c r="E10" i="13"/>
  <c r="E5" i="13"/>
  <c r="D10" i="13" s="1"/>
  <c r="E16" i="10"/>
  <c r="E9" i="10"/>
  <c r="E4" i="10" s="1" a="1"/>
  <c r="E4" i="10" s="1"/>
  <c r="D16" i="10"/>
  <c r="B12" i="9"/>
  <c r="B11" i="9"/>
  <c r="B9" i="9"/>
  <c r="B6" i="9"/>
  <c r="B5" i="9"/>
  <c r="B3" i="9"/>
  <c r="B2" i="9"/>
  <c r="C123" i="1"/>
  <c r="E123" i="1"/>
  <c r="D81" i="1"/>
  <c r="F81" i="1" s="1"/>
  <c r="D79" i="1"/>
  <c r="F79" i="1" s="1"/>
  <c r="D78" i="1"/>
  <c r="F78" i="1" s="1"/>
  <c r="D75" i="1"/>
  <c r="F75" i="1" s="1"/>
  <c r="D74" i="1"/>
  <c r="F74" i="1" s="1"/>
  <c r="D72" i="1"/>
  <c r="F72" i="1" s="1"/>
  <c r="D69" i="1"/>
  <c r="F69" i="1" s="1"/>
  <c r="D67" i="1"/>
  <c r="F67" i="1" s="1"/>
  <c r="D66" i="1"/>
  <c r="F66" i="1" s="1"/>
  <c r="D64" i="1"/>
  <c r="F64" i="1" s="1"/>
  <c r="D62" i="1"/>
  <c r="F62" i="1" s="1"/>
  <c r="D60" i="1"/>
  <c r="F60" i="1" s="1"/>
  <c r="D58" i="1"/>
  <c r="F58" i="1" s="1"/>
  <c r="D55" i="1"/>
  <c r="F55" i="1" s="1"/>
  <c r="D53" i="1"/>
  <c r="F53" i="1" s="1"/>
  <c r="D52" i="1"/>
  <c r="F52" i="1" s="1"/>
  <c r="D50" i="1"/>
  <c r="F50" i="1" s="1"/>
  <c r="D48" i="1"/>
  <c r="F48" i="1" s="1"/>
  <c r="D45" i="1"/>
  <c r="F45" i="1" s="1"/>
  <c r="D43" i="1"/>
  <c r="F43" i="1" s="1"/>
  <c r="D121" i="1"/>
  <c r="F121" i="1" s="1"/>
  <c r="D119" i="1"/>
  <c r="F119" i="1" s="1"/>
  <c r="D118" i="1"/>
  <c r="F118" i="1" s="1"/>
  <c r="D116" i="1"/>
  <c r="F116" i="1" s="1"/>
  <c r="D114" i="1"/>
  <c r="F114" i="1" s="1"/>
  <c r="D111" i="1"/>
  <c r="F111" i="1" s="1"/>
  <c r="D109" i="1"/>
  <c r="F109" i="1" s="1"/>
  <c r="D108" i="1"/>
  <c r="F108" i="1" s="1"/>
  <c r="D105" i="1"/>
  <c r="F105" i="1" s="1"/>
  <c r="D104" i="1"/>
  <c r="F104" i="1" s="1"/>
  <c r="D101" i="1"/>
  <c r="F101" i="1" s="1"/>
  <c r="D99" i="1"/>
  <c r="F99" i="1" s="1"/>
  <c r="D98" i="1"/>
  <c r="F98" i="1" s="1"/>
  <c r="D95" i="1"/>
  <c r="F95" i="1" s="1"/>
  <c r="D93" i="1"/>
  <c r="F93" i="1" s="1"/>
  <c r="D92" i="1"/>
  <c r="F92" i="1" s="1"/>
  <c r="D89" i="1"/>
  <c r="F89" i="1" s="1"/>
  <c r="D88" i="1"/>
  <c r="F88" i="1" s="1"/>
  <c r="D86" i="1"/>
  <c r="F86" i="1" s="1"/>
  <c r="D83" i="1"/>
  <c r="F83" i="1" s="1"/>
  <c r="D41" i="1"/>
  <c r="F41" i="1" s="1"/>
  <c r="D40" i="1"/>
  <c r="F40" i="1" s="1"/>
  <c r="D37" i="1"/>
  <c r="F37" i="1" s="1"/>
  <c r="D35" i="1"/>
  <c r="F35" i="1" s="1"/>
  <c r="D33" i="1"/>
  <c r="F33" i="1" s="1"/>
  <c r="D32" i="1"/>
  <c r="F32" i="1" s="1"/>
  <c r="D30" i="1"/>
  <c r="F30" i="1" s="1"/>
  <c r="D27" i="1"/>
  <c r="F27" i="1" s="1"/>
  <c r="D25" i="1"/>
  <c r="F25" i="1" s="1"/>
  <c r="D24" i="1"/>
  <c r="F24" i="1" s="1"/>
  <c r="D22" i="1"/>
  <c r="F22" i="1" s="1"/>
  <c r="D19" i="1"/>
  <c r="F19" i="1" s="1"/>
  <c r="D18" i="1"/>
  <c r="F18" i="1" s="1"/>
  <c r="D15" i="1"/>
  <c r="F15" i="1" s="1"/>
  <c r="D14" i="1"/>
  <c r="F14" i="1" s="1"/>
  <c r="D12" i="1"/>
  <c r="F12" i="1" s="1"/>
  <c r="D10" i="1"/>
  <c r="F10" i="1" s="1"/>
  <c r="D8" i="1"/>
  <c r="F8" i="1" s="1"/>
  <c r="D6" i="1"/>
  <c r="F6" i="1" s="1"/>
  <c r="D3" i="1"/>
  <c r="F3" i="1" s="1"/>
  <c r="D122" i="1"/>
  <c r="F122" i="1" s="1"/>
  <c r="D120" i="1"/>
  <c r="F120" i="1" s="1"/>
  <c r="D117" i="1"/>
  <c r="F117" i="1" s="1"/>
  <c r="D115" i="1"/>
  <c r="F115" i="1" s="1"/>
  <c r="D113" i="1"/>
  <c r="F113" i="1" s="1"/>
  <c r="D112" i="1"/>
  <c r="F112" i="1" s="1"/>
  <c r="D110" i="1"/>
  <c r="F110" i="1" s="1"/>
  <c r="D107" i="1"/>
  <c r="F107" i="1" s="1"/>
  <c r="D106" i="1"/>
  <c r="F106" i="1" s="1"/>
  <c r="D103" i="1"/>
  <c r="F103" i="1" s="1"/>
  <c r="D102" i="1"/>
  <c r="F102" i="1" s="1"/>
  <c r="D100" i="1"/>
  <c r="F100" i="1" s="1"/>
  <c r="D97" i="1"/>
  <c r="F97" i="1" s="1"/>
  <c r="D96" i="1"/>
  <c r="F96" i="1" s="1"/>
  <c r="D94" i="1"/>
  <c r="F94" i="1" s="1"/>
  <c r="D91" i="1"/>
  <c r="F91" i="1" s="1"/>
  <c r="D90" i="1"/>
  <c r="F90" i="1" s="1"/>
  <c r="D87" i="1"/>
  <c r="F87" i="1" s="1"/>
  <c r="D85" i="1"/>
  <c r="F85" i="1" s="1"/>
  <c r="D84" i="1"/>
  <c r="F84" i="1" s="1"/>
  <c r="D82" i="1"/>
  <c r="F82" i="1" s="1"/>
  <c r="D80" i="1"/>
  <c r="F80" i="1" s="1"/>
  <c r="D77" i="1"/>
  <c r="F77" i="1" s="1"/>
  <c r="D76" i="1"/>
  <c r="F76" i="1" s="1"/>
  <c r="D73" i="1"/>
  <c r="F73" i="1" s="1"/>
  <c r="D71" i="1"/>
  <c r="F71" i="1" s="1"/>
  <c r="D70" i="1"/>
  <c r="F70" i="1" s="1"/>
  <c r="D68" i="1"/>
  <c r="F68" i="1" s="1"/>
  <c r="D65" i="1"/>
  <c r="F65" i="1" s="1"/>
  <c r="D63" i="1"/>
  <c r="F63" i="1" s="1"/>
  <c r="D61" i="1"/>
  <c r="F61" i="1" s="1"/>
  <c r="D59" i="1"/>
  <c r="F59" i="1" s="1"/>
  <c r="D57" i="1"/>
  <c r="F57" i="1" s="1"/>
  <c r="D56" i="1"/>
  <c r="F56" i="1" s="1"/>
  <c r="D54" i="1"/>
  <c r="F54" i="1" s="1"/>
  <c r="D51" i="1"/>
  <c r="F51" i="1" s="1"/>
  <c r="D49" i="1"/>
  <c r="F49" i="1" s="1"/>
  <c r="D47" i="1"/>
  <c r="F47" i="1" s="1"/>
  <c r="D46" i="1"/>
  <c r="F46" i="1" s="1"/>
  <c r="D44" i="1"/>
  <c r="F44" i="1" s="1"/>
  <c r="D21" i="1"/>
  <c r="F21" i="1" s="1"/>
  <c r="D20" i="1"/>
  <c r="F20" i="1" s="1"/>
  <c r="D17" i="1"/>
  <c r="F17" i="1" s="1"/>
  <c r="D16" i="1"/>
  <c r="F16" i="1" s="1"/>
  <c r="D13" i="1"/>
  <c r="F13" i="1" s="1"/>
  <c r="D11" i="1"/>
  <c r="F11" i="1" s="1"/>
  <c r="D9" i="1"/>
  <c r="F9" i="1" s="1"/>
  <c r="D7" i="1"/>
  <c r="F7" i="1" s="1"/>
  <c r="D5" i="1"/>
  <c r="F5" i="1" s="1"/>
  <c r="D39" i="1"/>
  <c r="F39" i="1" s="1"/>
  <c r="D38" i="1"/>
  <c r="F38" i="1" s="1"/>
  <c r="D36" i="1"/>
  <c r="F36" i="1" s="1"/>
  <c r="D34" i="1"/>
  <c r="F34" i="1" s="1"/>
  <c r="D31" i="1"/>
  <c r="F31" i="1" s="1"/>
  <c r="D29" i="1"/>
  <c r="F29" i="1" s="1"/>
  <c r="D42" i="1"/>
  <c r="F42" i="1" s="1"/>
  <c r="D4" i="1"/>
  <c r="F4" i="1" s="1"/>
  <c r="D28" i="1"/>
  <c r="F28" i="1" s="1"/>
  <c r="D26" i="1"/>
  <c r="F26" i="1" s="1"/>
  <c r="D23" i="1"/>
  <c r="F23" i="1" s="1"/>
  <c r="E15" i="10" l="1" a="1"/>
  <c r="E15" i="10" s="1"/>
  <c r="E18" i="10"/>
  <c r="B8" i="9"/>
  <c r="B10" i="9" s="1"/>
  <c r="F123" i="1"/>
  <c r="E13" i="10" l="1"/>
  <c r="E9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<sst xmlns="http://schemas.openxmlformats.org/spreadsheetml/2006/main" count="203" uniqueCount="45">
  <si>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</si>
  <si>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</si>
  <si>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</si>
  <si>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</si>
  <si>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</si>
  <si>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</si>
  <si>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</si>
  <si>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</si>
  <si>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</si>
  <si>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</si>
  <si>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</si>
  <si>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</si>
  <si>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</si>
  <si>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</si>
  <si>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</si>
  <si>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 Azul</t>
  </si>
  <si>
    <t>Meus números</t>
  </si>
  <si>
    <t>Tipos de Tênis Disponíveis</t>
  </si>
  <si>
    <t>Total de pares em Estoque</t>
  </si>
  <si>
    <t>Quantidade em Estoque</t>
  </si>
  <si>
    <t>Média dos Descontos</t>
  </si>
  <si>
    <t>Média de Preços</t>
  </si>
  <si>
    <t>Média Percentual (%)</t>
  </si>
  <si>
    <t>Maior Preço</t>
  </si>
  <si>
    <t>Menor Preço</t>
  </si>
  <si>
    <t>Quantidade</t>
  </si>
  <si>
    <t xml:space="preserve">Preço </t>
  </si>
  <si>
    <t>Tamanhos</t>
  </si>
  <si>
    <t>Tamanho:</t>
  </si>
  <si>
    <t>Produto:</t>
  </si>
  <si>
    <t>Tênis Infantil atitas azul</t>
  </si>
  <si>
    <t>Qtd Estoque:</t>
  </si>
  <si>
    <t>Qtd Compra:</t>
  </si>
  <si>
    <t>Desconto:</t>
  </si>
  <si>
    <t>Descontos</t>
  </si>
  <si>
    <t>A partir de</t>
  </si>
  <si>
    <t>Valor</t>
  </si>
  <si>
    <t xml:space="preserve">A partir de </t>
  </si>
  <si>
    <t xml:space="preserve">Valor Total: </t>
  </si>
  <si>
    <t>Resumo de Venda</t>
  </si>
  <si>
    <t xml:space="preserve">Valor Final: </t>
  </si>
  <si>
    <t>Finalizar Pedido</t>
  </si>
  <si>
    <t>Comprador Cadastrado:</t>
  </si>
  <si>
    <t>Primeira Compra:</t>
  </si>
  <si>
    <t>Apenas um Par: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</si>
</sst>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Arial"/>
      <family val="2"/>
    </font>
    <font>
      <b/>
      <sz val="20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2"/>
      <color theme="8" tint="-0.249977111117893"/>
      <name val="Arial"/>
      <family val="2"/>
    </font>
    <font>
      <b/>
      <sz val="12"/>
      <color theme="8" tint="-0.499984740745262"/>
      <name val="Arial"/>
      <family val="2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9EE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center"/>
    </xf>
    <xf numFmtId="164" fontId="8" fillId="2" borderId="5" xfId="1" applyFont="1" applyFill="1" applyBorder="1" applyAlignment="1">
      <alignment horizontal="center"/>
    </xf>
    <xf numFmtId="0" fontId="8" fillId="2" borderId="8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center"/>
    </xf>
    <xf numFmtId="164" fontId="8" fillId="2" borderId="6" xfId="1" applyFont="1" applyFill="1" applyBorder="1" applyAlignment="1">
      <alignment horizontal="center"/>
    </xf>
    <xf numFmtId="0" fontId="7" fillId="2" borderId="7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/>
    </xf>
    <xf numFmtId="164" fontId="7" fillId="2" borderId="5" xfId="1" applyFont="1" applyFill="1" applyBorder="1" applyAlignment="1">
      <alignment horizontal="center"/>
    </xf>
    <xf numFmtId="0" fontId="7" fillId="2" borderId="8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4" fontId="7" fillId="2" borderId="6" xfId="1" applyFont="1" applyFill="1" applyBorder="1" applyAlignment="1">
      <alignment horizontal="center"/>
    </xf>
    <xf numFmtId="0" fontId="9" fillId="2" borderId="7" xfId="0" applyFont="1" applyFill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164" fontId="9" fillId="2" borderId="5" xfId="1" applyFont="1" applyFill="1" applyBorder="1" applyAlignment="1">
      <alignment horizontal="center"/>
    </xf>
    <xf numFmtId="0" fontId="9" fillId="2" borderId="8" xfId="0" applyFont="1" applyFill="1" applyBorder="1" applyAlignment="1">
      <alignment horizontal="left"/>
    </xf>
    <xf numFmtId="0" fontId="9" fillId="2" borderId="6" xfId="0" applyFont="1" applyFill="1" applyBorder="1" applyAlignment="1">
      <alignment horizontal="center"/>
    </xf>
    <xf numFmtId="164" fontId="9" fillId="2" borderId="6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4" borderId="14" xfId="0" applyFont="1" applyFill="1" applyBorder="1"/>
    <xf numFmtId="0" fontId="5" fillId="4" borderId="8" xfId="0" applyFont="1" applyFill="1" applyBorder="1"/>
    <xf numFmtId="0" fontId="5" fillId="4" borderId="15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5" fillId="4" borderId="16" xfId="0" applyFont="1" applyFill="1" applyBorder="1"/>
    <xf numFmtId="164" fontId="0" fillId="0" borderId="8" xfId="1" applyFont="1" applyBorder="1" applyAlignment="1">
      <alignment horizontal="center"/>
    </xf>
    <xf numFmtId="0" fontId="5" fillId="4" borderId="19" xfId="0" applyFont="1" applyFill="1" applyBorder="1"/>
    <xf numFmtId="164" fontId="0" fillId="0" borderId="19" xfId="1" applyFont="1" applyBorder="1" applyAlignment="1">
      <alignment horizontal="center"/>
    </xf>
    <xf numFmtId="9" fontId="0" fillId="0" borderId="19" xfId="2" applyFont="1" applyBorder="1" applyAlignment="1">
      <alignment horizontal="center"/>
    </xf>
    <xf numFmtId="164" fontId="0" fillId="0" borderId="15" xfId="1" applyFont="1" applyBorder="1" applyAlignment="1">
      <alignment horizontal="center"/>
    </xf>
    <xf numFmtId="0" fontId="12" fillId="6" borderId="24" xfId="0" applyFont="1" applyFill="1" applyBorder="1"/>
    <xf numFmtId="0" fontId="12" fillId="6" borderId="25" xfId="0" applyFont="1" applyFill="1" applyBorder="1"/>
    <xf numFmtId="0" fontId="13" fillId="5" borderId="20" xfId="0" applyFont="1" applyFill="1" applyBorder="1"/>
    <xf numFmtId="0" fontId="13" fillId="5" borderId="22" xfId="0" applyFont="1" applyFill="1" applyBorder="1"/>
    <xf numFmtId="164" fontId="15" fillId="2" borderId="5" xfId="1" applyFont="1" applyFill="1" applyBorder="1" applyAlignment="1">
      <alignment horizontal="center"/>
    </xf>
    <xf numFmtId="164" fontId="15" fillId="2" borderId="6" xfId="1" applyFont="1" applyFill="1" applyBorder="1" applyAlignment="1">
      <alignment horizontal="center"/>
    </xf>
    <xf numFmtId="164" fontId="15" fillId="2" borderId="14" xfId="1" applyFont="1" applyFill="1" applyBorder="1" applyAlignment="1">
      <alignment horizontal="center"/>
    </xf>
    <xf numFmtId="164" fontId="15" fillId="2" borderId="29" xfId="1" applyFont="1" applyFill="1" applyBorder="1" applyAlignment="1">
      <alignment horizontal="center"/>
    </xf>
    <xf numFmtId="164" fontId="15" fillId="2" borderId="7" xfId="1" applyFont="1" applyFill="1" applyBorder="1" applyAlignment="1">
      <alignment horizontal="center"/>
    </xf>
    <xf numFmtId="0" fontId="16" fillId="2" borderId="7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center"/>
    </xf>
    <xf numFmtId="0" fontId="16" fillId="2" borderId="18" xfId="0" applyFont="1" applyFill="1" applyBorder="1" applyAlignment="1">
      <alignment horizontal="center"/>
    </xf>
    <xf numFmtId="0" fontId="16" fillId="2" borderId="23" xfId="0" applyFont="1" applyFill="1" applyBorder="1" applyAlignment="1">
      <alignment horizontal="center"/>
    </xf>
    <xf numFmtId="0" fontId="16" fillId="2" borderId="30" xfId="0" applyFont="1" applyFill="1" applyBorder="1" applyAlignment="1">
      <alignment horizontal="center"/>
    </xf>
    <xf numFmtId="0" fontId="0" fillId="5" borderId="20" xfId="0" applyFill="1" applyBorder="1" applyAlignment="1"/>
    <xf numFmtId="0" fontId="0" fillId="5" borderId="21" xfId="0" applyFill="1" applyBorder="1" applyAlignment="1"/>
    <xf numFmtId="0" fontId="0" fillId="5" borderId="22" xfId="0" applyFill="1" applyBorder="1" applyAlignment="1"/>
    <xf numFmtId="0" fontId="0" fillId="5" borderId="23" xfId="0" applyFill="1" applyBorder="1" applyAlignment="1"/>
    <xf numFmtId="0" fontId="0" fillId="8" borderId="0" xfId="0" applyFill="1"/>
    <xf numFmtId="0" fontId="0" fillId="9" borderId="0" xfId="0" applyFill="1" applyBorder="1"/>
    <xf numFmtId="0" fontId="10" fillId="9" borderId="0" xfId="0" applyFont="1" applyFill="1" applyBorder="1"/>
    <xf numFmtId="0" fontId="0" fillId="9" borderId="20" xfId="0" applyFill="1" applyBorder="1"/>
    <xf numFmtId="0" fontId="0" fillId="9" borderId="9" xfId="0" applyFill="1" applyBorder="1"/>
    <xf numFmtId="0" fontId="0" fillId="9" borderId="21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2" xfId="0" applyFill="1" applyBorder="1"/>
    <xf numFmtId="0" fontId="0" fillId="9" borderId="28" xfId="0" applyFill="1" applyBorder="1"/>
    <xf numFmtId="0" fontId="0" fillId="9" borderId="23" xfId="0" applyFill="1" applyBorder="1"/>
    <xf numFmtId="0" fontId="0" fillId="7" borderId="0" xfId="0" applyFill="1" applyBorder="1" applyAlignment="1" applyProtection="1">
      <alignment horizontal="center"/>
      <protection locked="0"/>
    </xf>
    <xf numFmtId="0" fontId="10" fillId="9" borderId="0" xfId="0" applyFont="1" applyFill="1" applyBorder="1" applyAlignment="1">
      <alignment horizontal="right"/>
    </xf>
    <xf numFmtId="0" fontId="17" fillId="9" borderId="28" xfId="0" applyFont="1" applyFill="1" applyBorder="1"/>
    <xf numFmtId="0" fontId="17" fillId="9" borderId="0" xfId="0" applyFont="1" applyFill="1"/>
    <xf numFmtId="0" fontId="0" fillId="10" borderId="0" xfId="0" applyFont="1" applyFill="1" applyBorder="1" applyAlignment="1" applyProtection="1">
      <alignment horizontal="center"/>
      <protection hidden="1"/>
    </xf>
    <xf numFmtId="164" fontId="0" fillId="10" borderId="0" xfId="1" applyFont="1" applyFill="1" applyBorder="1" applyAlignment="1" applyProtection="1">
      <alignment horizontal="center"/>
      <protection hidden="1"/>
    </xf>
    <xf numFmtId="0" fontId="7" fillId="9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14" fillId="4" borderId="16" xfId="0" applyFont="1" applyFill="1" applyBorder="1" applyAlignment="1">
      <alignment horizontal="center" vertical="center" wrapText="1"/>
    </xf>
    <xf numFmtId="0" fontId="14" fillId="4" borderId="18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/>
    </xf>
    <xf numFmtId="0" fontId="11" fillId="5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9" fontId="0" fillId="10" borderId="0" xfId="0" applyNumberFormat="1" applyFont="1" applyFill="1" applyBorder="1" applyAlignment="1" applyProtection="1">
      <alignment horizontal="center"/>
      <protection hidden="1"/>
    </xf>
    <xf numFmtId="0" fontId="0" fillId="11" borderId="20" xfId="0" applyFill="1" applyBorder="1"/>
    <xf numFmtId="0" fontId="0" fillId="11" borderId="21" xfId="0" applyFill="1" applyBorder="1"/>
    <xf numFmtId="0" fontId="0" fillId="11" borderId="26" xfId="0" applyFill="1" applyBorder="1"/>
    <xf numFmtId="0" fontId="0" fillId="12" borderId="0" xfId="0" applyFill="1" applyBorder="1" applyAlignment="1">
      <alignment horizontal="center"/>
    </xf>
    <xf numFmtId="0" fontId="0" fillId="11" borderId="27" xfId="0" applyFill="1" applyBorder="1"/>
    <xf numFmtId="0" fontId="0" fillId="11" borderId="0" xfId="0" applyFill="1" applyBorder="1"/>
    <xf numFmtId="0" fontId="0" fillId="11" borderId="22" xfId="0" applyFill="1" applyBorder="1"/>
    <xf numFmtId="0" fontId="0" fillId="11" borderId="28" xfId="0" applyFill="1" applyBorder="1"/>
    <xf numFmtId="0" fontId="0" fillId="11" borderId="23" xfId="0" applyFill="1" applyBorder="1"/>
    <xf numFmtId="0" fontId="0" fillId="0" borderId="0" xfId="0" applyAlignment="1">
      <alignment horizontal="left"/>
    </xf>
    <xf numFmtId="0" fontId="0" fillId="11" borderId="0" xfId="0" applyFill="1" applyBorder="1" applyAlignment="1">
      <alignment horizontal="left"/>
    </xf>
    <xf numFmtId="0" fontId="0" fillId="11" borderId="28" xfId="0" applyFill="1" applyBorder="1" applyAlignment="1">
      <alignment horizontal="left"/>
    </xf>
    <xf numFmtId="9" fontId="0" fillId="7" borderId="0" xfId="2" applyFont="1" applyFill="1" applyBorder="1" applyAlignment="1">
      <alignment horizontal="center" vertical="center"/>
    </xf>
    <xf numFmtId="9" fontId="0" fillId="0" borderId="0" xfId="2" applyFont="1"/>
    <xf numFmtId="0" fontId="0" fillId="12" borderId="9" xfId="0" applyFill="1" applyBorder="1" applyAlignment="1">
      <alignment horizontal="center"/>
    </xf>
    <xf numFmtId="164" fontId="0" fillId="11" borderId="0" xfId="1" applyFont="1" applyFill="1" applyBorder="1" applyAlignment="1">
      <alignment horizontal="left"/>
    </xf>
    <xf numFmtId="0" fontId="18" fillId="11" borderId="9" xfId="0" applyFont="1" applyFill="1" applyBorder="1" applyAlignment="1">
      <alignment horizontal="center"/>
    </xf>
    <xf numFmtId="0" fontId="0" fillId="7" borderId="0" xfId="0" applyFont="1" applyFill="1" applyBorder="1" applyAlignment="1" applyProtection="1">
      <alignment horizontal="center"/>
      <protection hidden="1"/>
    </xf>
    <xf numFmtId="0" fontId="19" fillId="11" borderId="0" xfId="0" applyFont="1" applyFill="1" applyBorder="1" applyAlignment="1">
      <alignment horizontal="left"/>
    </xf>
    <xf numFmtId="9" fontId="19" fillId="11" borderId="0" xfId="0" applyNumberFormat="1" applyFont="1" applyFill="1" applyBorder="1"/>
    <xf numFmtId="9" fontId="19" fillId="11" borderId="0" xfId="2" applyFont="1" applyFill="1" applyBorder="1"/>
    <xf numFmtId="9" fontId="0" fillId="0" borderId="0" xfId="2" applyFont="1" applyAlignment="1">
      <alignment horizontal="left"/>
    </xf>
    <xf numFmtId="0" fontId="17" fillId="9" borderId="0" xfId="0" applyFont="1" applyFill="1" applyBorder="1"/>
    <xf numFmtId="0" fontId="0" fillId="0" borderId="0" xfId="0" applyBorder="1"/>
    <xf numFmtId="0" fontId="10" fillId="8" borderId="0" xfId="0" applyFont="1" applyFill="1" applyBorder="1"/>
    <xf numFmtId="0" fontId="10" fillId="8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 indent="1"/>
    </xf>
    <xf numFmtId="0" fontId="0" fillId="7" borderId="0" xfId="0" applyFont="1" applyFill="1" applyBorder="1" applyAlignment="1" applyProtection="1">
      <alignment horizontal="left"/>
      <protection locked="0"/>
    </xf>
    <xf numFmtId="0" fontId="1" fillId="13" borderId="1" xfId="3" applyFont="1" applyFill="1" applyBorder="1" applyAlignment="1">
      <alignment horizontal="center" vertical="center"/>
    </xf>
    <xf numFmtId="0" fontId="10" fillId="9" borderId="0" xfId="0" applyFont="1" applyFill="1" applyBorder="1" applyAlignment="1">
      <alignment horizontal="center" vertical="center"/>
    </xf>
    <xf numFmtId="0" fontId="21" fillId="12" borderId="20" xfId="0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12" borderId="21" xfId="0" applyFont="1" applyFill="1" applyBorder="1" applyAlignment="1">
      <alignment horizontal="center" vertical="center"/>
    </xf>
    <xf numFmtId="0" fontId="21" fillId="12" borderId="26" xfId="0" applyFont="1" applyFill="1" applyBorder="1" applyAlignment="1">
      <alignment horizontal="center" vertical="center"/>
    </xf>
    <xf numFmtId="0" fontId="21" fillId="12" borderId="0" xfId="0" applyFont="1" applyFill="1" applyBorder="1" applyAlignment="1">
      <alignment horizontal="center" vertical="center"/>
    </xf>
    <xf numFmtId="0" fontId="21" fillId="12" borderId="27" xfId="0" applyFont="1" applyFill="1" applyBorder="1" applyAlignment="1">
      <alignment horizontal="center" vertical="center"/>
    </xf>
    <xf numFmtId="0" fontId="21" fillId="12" borderId="22" xfId="0" applyFont="1" applyFill="1" applyBorder="1" applyAlignment="1">
      <alignment horizontal="center" vertical="center"/>
    </xf>
    <xf numFmtId="0" fontId="21" fillId="12" borderId="28" xfId="0" applyFont="1" applyFill="1" applyBorder="1" applyAlignment="1">
      <alignment horizontal="center" vertical="center"/>
    </xf>
    <xf numFmtId="0" fontId="21" fillId="12" borderId="23" xfId="0" applyFont="1" applyFill="1" applyBorder="1" applyAlignment="1">
      <alignment horizontal="center" vertical="center"/>
    </xf>
    <xf numFmtId="0" fontId="0" fillId="10" borderId="0" xfId="0" applyFill="1" applyBorder="1" applyAlignment="1" applyProtection="1">
      <alignment horizontal="left"/>
    </xf>
    <xf numFmtId="0" fontId="0" fillId="10" borderId="0" xfId="0" applyFont="1" applyFill="1" applyBorder="1" applyAlignment="1" applyProtection="1">
      <alignment horizontal="center"/>
    </xf>
    <xf numFmtId="164" fontId="0" fillId="10" borderId="0" xfId="1" applyFont="1" applyFill="1" applyBorder="1" applyAlignment="1" applyProtection="1">
      <alignment horizontal="center"/>
    </xf>
    <xf numFmtId="0" fontId="0" fillId="7" borderId="0" xfId="0" applyFont="1" applyFill="1" applyBorder="1" applyAlignment="1" applyProtection="1">
      <alignment horizontal="center"/>
      <protection locked="0" hidden="1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7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</dxf>
  </dxfs>
  <tableStyles count="0" defaultTableStyle="TableStyleMedium2" defaultPivotStyle="PivotStyleLight16"/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2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20"/>
                <c:pt idx="0">
                  <c:v>0</c:v>
                </c:pt>
                <c:pt idx="1">
                  <c:v>230.85000000000002</c:v>
                </c:pt>
                <c:pt idx="2">
                  <c:v>615.6</c:v>
                </c:pt>
                <c:pt idx="3">
                  <c:v>1231.2</c:v>
                </c:pt>
                <c:pt idx="4">
                  <c:v>384.75</c:v>
                </c:pt>
                <c:pt idx="5">
                  <c:v>615.6</c:v>
                </c:pt>
                <c:pt idx="6">
                  <c:v>153.9</c:v>
                </c:pt>
                <c:pt idx="7">
                  <c:v>1923.75</c:v>
                </c:pt>
                <c:pt idx="8">
                  <c:v>153.9</c:v>
                </c:pt>
                <c:pt idx="9">
                  <c:v>2000.7</c:v>
                </c:pt>
                <c:pt idx="10">
                  <c:v>1769.8500000000001</c:v>
                </c:pt>
                <c:pt idx="11">
                  <c:v>404.55000000000007</c:v>
                </c:pt>
                <c:pt idx="12">
                  <c:v>0</c:v>
                </c:pt>
                <c:pt idx="13">
                  <c:v>2022.7500000000002</c:v>
                </c:pt>
                <c:pt idx="14">
                  <c:v>647.28000000000009</c:v>
                </c:pt>
                <c:pt idx="15">
                  <c:v>242.73000000000002</c:v>
                </c:pt>
                <c:pt idx="16">
                  <c:v>485.46000000000004</c:v>
                </c:pt>
                <c:pt idx="17">
                  <c:v>323.64000000000004</c:v>
                </c:pt>
                <c:pt idx="18">
                  <c:v>1699.1100000000001</c:v>
                </c:pt>
                <c:pt idx="19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20"/>
                <c:pt idx="0">
                  <c:v>Tênis Infantil Nika Vermelho</c:v>
                </c:pt>
                <c:pt idx="1">
                  <c:v>Tênis Infantil Nika Vermelho</c:v>
                </c:pt>
                <c:pt idx="2">
                  <c:v>Tênis Infantil Nika Vermelho</c:v>
                </c:pt>
                <c:pt idx="3">
                  <c:v>Tênis Infantil Nika Vermelho</c:v>
                </c:pt>
                <c:pt idx="4">
                  <c:v>Tênis Infantil Nika Vermelho</c:v>
                </c:pt>
                <c:pt idx="5">
                  <c:v>Tênis Infantil Nika Vermelho</c:v>
                </c:pt>
                <c:pt idx="6">
                  <c:v>Tênis Infantil Nika Vermelho</c:v>
                </c:pt>
                <c:pt idx="7">
                  <c:v>Tênis Infantil Nika Vermelho</c:v>
                </c:pt>
                <c:pt idx="8">
                  <c:v>Tênis Infantil Nika Vermelho</c:v>
                </c:pt>
                <c:pt idx="9">
                  <c:v>Tênis Infantil Nika Vermelho</c:v>
                </c:pt>
                <c:pt idx="10">
                  <c:v>Tênis Infantil Nika Vermelho</c:v>
                </c:pt>
                <c:pt idx="11">
                  <c:v>Tênis Infantil Nika Vermelho</c:v>
                </c:pt>
                <c:pt idx="12">
                  <c:v>Tênis Infantil Nika Vermelho</c:v>
                </c:pt>
                <c:pt idx="13">
                  <c:v>Tênis Infantil Nika Vermelho</c:v>
                </c:pt>
                <c:pt idx="14">
                  <c:v>Tênis Infantil Nika Vermelho</c:v>
                </c:pt>
                <c:pt idx="15">
                  <c:v>Tênis Infantil Nika Vermelho</c:v>
                </c:pt>
                <c:pt idx="16">
                  <c:v>Tênis Infantil Nika Vermelho</c:v>
                </c:pt>
                <c:pt idx="17">
                  <c:v>Tênis Infantil Nika Vermelho</c:v>
                </c:pt>
                <c:pt idx="18">
                  <c:v>Tênis Infantil Nika Vermelho</c:v>
                </c:pt>
                <c:pt idx="19">
                  <c:v>Tênis Infantil Nika Vermelho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16</c:v>
                </c:pt>
                <c:pt idx="4">
                  <c:v>5</c:v>
                </c:pt>
                <c:pt idx="5">
                  <c:v>8</c:v>
                </c:pt>
                <c:pt idx="6">
                  <c:v>2</c:v>
                </c:pt>
                <c:pt idx="7">
                  <c:v>25</c:v>
                </c:pt>
                <c:pt idx="8">
                  <c:v>2</c:v>
                </c:pt>
                <c:pt idx="9">
                  <c:v>26</c:v>
                </c:pt>
                <c:pt idx="10">
                  <c:v>23</c:v>
                </c:pt>
                <c:pt idx="11">
                  <c:v>5</c:v>
                </c:pt>
                <c:pt idx="12">
                  <c:v>0</c:v>
                </c:pt>
                <c:pt idx="13">
                  <c:v>25</c:v>
                </c:pt>
                <c:pt idx="14">
                  <c:v>8</c:v>
                </c:pt>
                <c:pt idx="15">
                  <c:v>3</c:v>
                </c:pt>
                <c:pt idx="16">
                  <c:v>6</c:v>
                </c:pt>
                <c:pt idx="17">
                  <c:v>4</c:v>
                </c:pt>
                <c:pt idx="18">
                  <c:v>21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sheetPr filterMode="1"/>
  <dimension ref="A1:F124"/>
  <sheetViews>
    <sheetView showGridLines="0" zoomScaleNormal="100" workbookViewId="0">
      <pane ySplit="2" topLeftCell="A3" activePane="bottomLeft" state="frozen"/>
      <selection pane="bottomLeft" activeCell="E4" sqref="E4:E42"/>
    </sheetView>
  </sheetViews>
  <sheetFormatPr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77" t="s">
        <v>3</v>
      </c>
      <c r="B1" s="78"/>
      <c r="C1" s="78"/>
      <c r="D1" s="78"/>
      <c r="E1" s="78"/>
      <c r="F1" s="79"/>
    </row>
    <row r="2" spans="1:6" ht="16.5" thickBot="1" x14ac:dyDescent="0.3">
      <c r="A2" s="2" t="s">
        <v>1</v>
      </c>
      <c r="B2" s="3" t="s">
        <v>0</v>
      </c>
      <c r="C2" s="3" t="s">
        <v>5</v>
      </c>
      <c r="D2" s="3" t="s">
        <v>8</v>
      </c>
      <c r="E2" s="3" t="s">
        <v>4</v>
      </c>
      <c r="F2" s="3" t="s">
        <v>6</v>
      </c>
    </row>
    <row r="3" spans="1:6" hidden="1" x14ac:dyDescent="0.25">
      <c r="A3" s="21" t="s">
        <v>12</v>
      </c>
      <c r="B3" s="22">
        <v>17</v>
      </c>
      <c r="C3" s="23">
        <v>79.8</v>
      </c>
      <c r="D3" s="23">
        <f t="shared" ref="D3:D34" si="0">C3*$C$124</f>
        <v>7.98</v>
      </c>
      <c r="E3" s="22">
        <v>25</v>
      </c>
      <c r="F3" s="23">
        <f t="shared" ref="F3:F34" si="1">(C3-D3)*E3</f>
        <v>1795.4999999999998</v>
      </c>
    </row>
    <row r="4" spans="1:6" x14ac:dyDescent="0.25">
      <c r="A4" s="21" t="s">
        <v>9</v>
      </c>
      <c r="B4" s="22">
        <v>17</v>
      </c>
      <c r="C4" s="23">
        <v>85.5</v>
      </c>
      <c r="D4" s="23">
        <f t="shared" si="0"/>
        <v>8.5500000000000007</v>
      </c>
      <c r="E4" s="22">
        <v>0</v>
      </c>
      <c r="F4" s="23">
        <f t="shared" si="1"/>
        <v>0</v>
      </c>
    </row>
    <row r="5" spans="1:6" x14ac:dyDescent="0.25">
      <c r="A5" s="21" t="s">
        <v>9</v>
      </c>
      <c r="B5" s="22">
        <v>18</v>
      </c>
      <c r="C5" s="23">
        <v>85.5</v>
      </c>
      <c r="D5" s="23">
        <f t="shared" si="0"/>
        <v>8.5500000000000007</v>
      </c>
      <c r="E5" s="22">
        <v>3</v>
      </c>
      <c r="F5" s="23">
        <f t="shared" si="1"/>
        <v>230.85000000000002</v>
      </c>
    </row>
    <row r="6" spans="1:6" hidden="1" x14ac:dyDescent="0.25">
      <c r="A6" s="21" t="s">
        <v>12</v>
      </c>
      <c r="B6" s="22">
        <v>18</v>
      </c>
      <c r="C6" s="23">
        <v>79.8</v>
      </c>
      <c r="D6" s="23">
        <f t="shared" si="0"/>
        <v>7.98</v>
      </c>
      <c r="E6" s="22">
        <v>2</v>
      </c>
      <c r="F6" s="23">
        <f t="shared" si="1"/>
        <v>143.63999999999999</v>
      </c>
    </row>
    <row r="7" spans="1:6" x14ac:dyDescent="0.25">
      <c r="A7" s="21" t="s">
        <v>9</v>
      </c>
      <c r="B7" s="22">
        <v>19</v>
      </c>
      <c r="C7" s="23">
        <v>85.5</v>
      </c>
      <c r="D7" s="23">
        <f t="shared" si="0"/>
        <v>8.5500000000000007</v>
      </c>
      <c r="E7" s="22">
        <v>8</v>
      </c>
      <c r="F7" s="23">
        <f t="shared" si="1"/>
        <v>615.6</v>
      </c>
    </row>
    <row r="8" spans="1:6" hidden="1" x14ac:dyDescent="0.25">
      <c r="A8" s="21" t="s">
        <v>12</v>
      </c>
      <c r="B8" s="22">
        <v>19</v>
      </c>
      <c r="C8" s="23">
        <v>79.8</v>
      </c>
      <c r="D8" s="23">
        <f t="shared" si="0"/>
        <v>7.98</v>
      </c>
      <c r="E8" s="22">
        <v>3</v>
      </c>
      <c r="F8" s="23">
        <f t="shared" si="1"/>
        <v>215.45999999999998</v>
      </c>
    </row>
    <row r="9" spans="1:6" x14ac:dyDescent="0.25">
      <c r="A9" s="21" t="s">
        <v>9</v>
      </c>
      <c r="B9" s="22">
        <v>20</v>
      </c>
      <c r="C9" s="23">
        <v>85.5</v>
      </c>
      <c r="D9" s="23">
        <f t="shared" si="0"/>
        <v>8.5500000000000007</v>
      </c>
      <c r="E9" s="22">
        <v>16</v>
      </c>
      <c r="F9" s="23">
        <f t="shared" si="1"/>
        <v>1231.2</v>
      </c>
    </row>
    <row r="10" spans="1:6" hidden="1" x14ac:dyDescent="0.25">
      <c r="A10" s="21" t="s">
        <v>12</v>
      </c>
      <c r="B10" s="22">
        <v>20</v>
      </c>
      <c r="C10" s="23">
        <v>79.8</v>
      </c>
      <c r="D10" s="23">
        <f t="shared" si="0"/>
        <v>7.98</v>
      </c>
      <c r="E10" s="22">
        <v>1</v>
      </c>
      <c r="F10" s="23">
        <f t="shared" si="1"/>
        <v>71.819999999999993</v>
      </c>
    </row>
    <row r="11" spans="1:6" x14ac:dyDescent="0.25">
      <c r="A11" s="21" t="s">
        <v>9</v>
      </c>
      <c r="B11" s="22">
        <v>21</v>
      </c>
      <c r="C11" s="23">
        <v>85.5</v>
      </c>
      <c r="D11" s="23">
        <f t="shared" si="0"/>
        <v>8.5500000000000007</v>
      </c>
      <c r="E11" s="22">
        <v>5</v>
      </c>
      <c r="F11" s="23">
        <f t="shared" si="1"/>
        <v>384.75</v>
      </c>
    </row>
    <row r="12" spans="1:6" hidden="1" x14ac:dyDescent="0.25">
      <c r="A12" s="21" t="s">
        <v>12</v>
      </c>
      <c r="B12" s="22">
        <v>21</v>
      </c>
      <c r="C12" s="23">
        <v>79.8</v>
      </c>
      <c r="D12" s="23">
        <f t="shared" si="0"/>
        <v>7.98</v>
      </c>
      <c r="E12" s="22">
        <v>0</v>
      </c>
      <c r="F12" s="23">
        <f t="shared" si="1"/>
        <v>0</v>
      </c>
    </row>
    <row r="13" spans="1:6" x14ac:dyDescent="0.25">
      <c r="A13" s="21" t="s">
        <v>9</v>
      </c>
      <c r="B13" s="22">
        <v>22</v>
      </c>
      <c r="C13" s="23">
        <v>85.5</v>
      </c>
      <c r="D13" s="23">
        <f t="shared" si="0"/>
        <v>8.5500000000000007</v>
      </c>
      <c r="E13" s="22">
        <v>8</v>
      </c>
      <c r="F13" s="23">
        <f t="shared" si="1"/>
        <v>615.6</v>
      </c>
    </row>
    <row r="14" spans="1:6" hidden="1" x14ac:dyDescent="0.25">
      <c r="A14" s="24" t="s">
        <v>12</v>
      </c>
      <c r="B14" s="25">
        <v>22</v>
      </c>
      <c r="C14" s="26">
        <v>79.8</v>
      </c>
      <c r="D14" s="23">
        <f t="shared" si="0"/>
        <v>7.98</v>
      </c>
      <c r="E14" s="25">
        <v>5</v>
      </c>
      <c r="F14" s="23">
        <f t="shared" si="1"/>
        <v>359.09999999999997</v>
      </c>
    </row>
    <row r="15" spans="1:6" hidden="1" x14ac:dyDescent="0.25">
      <c r="A15" s="24" t="s">
        <v>12</v>
      </c>
      <c r="B15" s="25">
        <v>23</v>
      </c>
      <c r="C15" s="26">
        <v>79.8</v>
      </c>
      <c r="D15" s="23">
        <f t="shared" si="0"/>
        <v>7.98</v>
      </c>
      <c r="E15" s="25">
        <v>16</v>
      </c>
      <c r="F15" s="23">
        <f t="shared" si="1"/>
        <v>1149.1199999999999</v>
      </c>
    </row>
    <row r="16" spans="1:6" x14ac:dyDescent="0.25">
      <c r="A16" s="24" t="s">
        <v>9</v>
      </c>
      <c r="B16" s="25">
        <v>23</v>
      </c>
      <c r="C16" s="26">
        <v>85.5</v>
      </c>
      <c r="D16" s="23">
        <f t="shared" si="0"/>
        <v>8.5500000000000007</v>
      </c>
      <c r="E16" s="25">
        <v>2</v>
      </c>
      <c r="F16" s="23">
        <f t="shared" si="1"/>
        <v>153.9</v>
      </c>
    </row>
    <row r="17" spans="1:6" x14ac:dyDescent="0.25">
      <c r="A17" s="24" t="s">
        <v>9</v>
      </c>
      <c r="B17" s="25">
        <v>24</v>
      </c>
      <c r="C17" s="26">
        <v>85.5</v>
      </c>
      <c r="D17" s="23">
        <f t="shared" si="0"/>
        <v>8.5500000000000007</v>
      </c>
      <c r="E17" s="25">
        <v>25</v>
      </c>
      <c r="F17" s="23">
        <f t="shared" si="1"/>
        <v>1923.75</v>
      </c>
    </row>
    <row r="18" spans="1:6" hidden="1" x14ac:dyDescent="0.25">
      <c r="A18" s="24" t="s">
        <v>12</v>
      </c>
      <c r="B18" s="25">
        <v>24</v>
      </c>
      <c r="C18" s="26">
        <v>79.8</v>
      </c>
      <c r="D18" s="23">
        <f t="shared" si="0"/>
        <v>7.98</v>
      </c>
      <c r="E18" s="25">
        <v>15</v>
      </c>
      <c r="F18" s="23">
        <f t="shared" si="1"/>
        <v>1077.3</v>
      </c>
    </row>
    <row r="19" spans="1:6" hidden="1" x14ac:dyDescent="0.25">
      <c r="A19" s="24" t="s">
        <v>12</v>
      </c>
      <c r="B19" s="25">
        <v>25</v>
      </c>
      <c r="C19" s="26">
        <v>79.8</v>
      </c>
      <c r="D19" s="23">
        <f t="shared" si="0"/>
        <v>7.98</v>
      </c>
      <c r="E19" s="25">
        <v>16</v>
      </c>
      <c r="F19" s="23">
        <f t="shared" si="1"/>
        <v>1149.1199999999999</v>
      </c>
    </row>
    <row r="20" spans="1:6" x14ac:dyDescent="0.25">
      <c r="A20" s="24" t="s">
        <v>9</v>
      </c>
      <c r="B20" s="25">
        <v>25</v>
      </c>
      <c r="C20" s="26">
        <v>85.5</v>
      </c>
      <c r="D20" s="23">
        <f t="shared" si="0"/>
        <v>8.5500000000000007</v>
      </c>
      <c r="E20" s="25">
        <v>2</v>
      </c>
      <c r="F20" s="23">
        <f t="shared" si="1"/>
        <v>153.9</v>
      </c>
    </row>
    <row r="21" spans="1:6" x14ac:dyDescent="0.25">
      <c r="A21" s="24" t="s">
        <v>9</v>
      </c>
      <c r="B21" s="25">
        <v>26</v>
      </c>
      <c r="C21" s="26">
        <v>85.5</v>
      </c>
      <c r="D21" s="23">
        <f t="shared" si="0"/>
        <v>8.5500000000000007</v>
      </c>
      <c r="E21" s="25">
        <v>26</v>
      </c>
      <c r="F21" s="23">
        <f t="shared" si="1"/>
        <v>2000.7</v>
      </c>
    </row>
    <row r="22" spans="1:6" hidden="1" x14ac:dyDescent="0.25">
      <c r="A22" s="24" t="s">
        <v>12</v>
      </c>
      <c r="B22" s="25">
        <v>26</v>
      </c>
      <c r="C22" s="26">
        <v>79.8</v>
      </c>
      <c r="D22" s="23">
        <f t="shared" si="0"/>
        <v>7.98</v>
      </c>
      <c r="E22" s="25">
        <v>14</v>
      </c>
      <c r="F22" s="23">
        <f t="shared" si="1"/>
        <v>1005.4799999999999</v>
      </c>
    </row>
    <row r="23" spans="1:6" x14ac:dyDescent="0.25">
      <c r="A23" s="21" t="s">
        <v>9</v>
      </c>
      <c r="B23" s="22">
        <v>27</v>
      </c>
      <c r="C23" s="23">
        <v>85.5</v>
      </c>
      <c r="D23" s="23">
        <f t="shared" si="0"/>
        <v>8.5500000000000007</v>
      </c>
      <c r="E23" s="22">
        <v>23</v>
      </c>
      <c r="F23" s="23">
        <f t="shared" si="1"/>
        <v>1769.8500000000001</v>
      </c>
    </row>
    <row r="24" spans="1:6" hidden="1" x14ac:dyDescent="0.25">
      <c r="A24" s="21" t="s">
        <v>12</v>
      </c>
      <c r="B24" s="22">
        <v>27</v>
      </c>
      <c r="C24" s="23">
        <v>79.8</v>
      </c>
      <c r="D24" s="23">
        <f t="shared" si="0"/>
        <v>7.98</v>
      </c>
      <c r="E24" s="22">
        <v>15</v>
      </c>
      <c r="F24" s="23">
        <f t="shared" si="1"/>
        <v>1077.3</v>
      </c>
    </row>
    <row r="25" spans="1:6" hidden="1" x14ac:dyDescent="0.25">
      <c r="A25" s="21" t="s">
        <v>12</v>
      </c>
      <c r="B25" s="22">
        <v>28</v>
      </c>
      <c r="C25" s="23">
        <v>83.3</v>
      </c>
      <c r="D25" s="23">
        <f t="shared" si="0"/>
        <v>8.33</v>
      </c>
      <c r="E25" s="22">
        <v>29</v>
      </c>
      <c r="F25" s="23">
        <f t="shared" si="1"/>
        <v>2174.13</v>
      </c>
    </row>
    <row r="26" spans="1:6" x14ac:dyDescent="0.25">
      <c r="A26" s="21" t="s">
        <v>9</v>
      </c>
      <c r="B26" s="22">
        <v>28</v>
      </c>
      <c r="C26" s="23">
        <v>89.9</v>
      </c>
      <c r="D26" s="23">
        <f t="shared" si="0"/>
        <v>8.99</v>
      </c>
      <c r="E26" s="22">
        <v>5</v>
      </c>
      <c r="F26" s="23">
        <f t="shared" si="1"/>
        <v>404.55000000000007</v>
      </c>
    </row>
    <row r="27" spans="1:6" hidden="1" x14ac:dyDescent="0.25">
      <c r="A27" s="21" t="s">
        <v>12</v>
      </c>
      <c r="B27" s="22">
        <v>29</v>
      </c>
      <c r="C27" s="23">
        <v>83.3</v>
      </c>
      <c r="D27" s="23">
        <f t="shared" si="0"/>
        <v>8.33</v>
      </c>
      <c r="E27" s="22">
        <v>5</v>
      </c>
      <c r="F27" s="23">
        <f t="shared" si="1"/>
        <v>374.85</v>
      </c>
    </row>
    <row r="28" spans="1:6" x14ac:dyDescent="0.25">
      <c r="A28" s="21" t="s">
        <v>9</v>
      </c>
      <c r="B28" s="22">
        <v>29</v>
      </c>
      <c r="C28" s="23">
        <v>89.9</v>
      </c>
      <c r="D28" s="23">
        <f t="shared" si="0"/>
        <v>8.99</v>
      </c>
      <c r="E28" s="22">
        <v>0</v>
      </c>
      <c r="F28" s="23">
        <f t="shared" si="1"/>
        <v>0</v>
      </c>
    </row>
    <row r="29" spans="1:6" x14ac:dyDescent="0.25">
      <c r="A29" s="21" t="s">
        <v>9</v>
      </c>
      <c r="B29" s="22">
        <v>30</v>
      </c>
      <c r="C29" s="23">
        <v>89.9</v>
      </c>
      <c r="D29" s="23">
        <f t="shared" si="0"/>
        <v>8.99</v>
      </c>
      <c r="E29" s="22">
        <v>25</v>
      </c>
      <c r="F29" s="23">
        <f t="shared" si="1"/>
        <v>2022.7500000000002</v>
      </c>
    </row>
    <row r="30" spans="1:6" hidden="1" x14ac:dyDescent="0.25">
      <c r="A30" s="21" t="s">
        <v>12</v>
      </c>
      <c r="B30" s="22">
        <v>30</v>
      </c>
      <c r="C30" s="23">
        <v>83.3</v>
      </c>
      <c r="D30" s="23">
        <f t="shared" si="0"/>
        <v>8.33</v>
      </c>
      <c r="E30" s="22">
        <v>0</v>
      </c>
      <c r="F30" s="23">
        <f t="shared" si="1"/>
        <v>0</v>
      </c>
    </row>
    <row r="31" spans="1:6" x14ac:dyDescent="0.25">
      <c r="A31" s="21" t="s">
        <v>9</v>
      </c>
      <c r="B31" s="22">
        <v>31</v>
      </c>
      <c r="C31" s="23">
        <v>89.9</v>
      </c>
      <c r="D31" s="23">
        <f t="shared" si="0"/>
        <v>8.99</v>
      </c>
      <c r="E31" s="22">
        <v>8</v>
      </c>
      <c r="F31" s="23">
        <f t="shared" si="1"/>
        <v>647.28000000000009</v>
      </c>
    </row>
    <row r="32" spans="1:6" hidden="1" x14ac:dyDescent="0.25">
      <c r="A32" s="21" t="s">
        <v>12</v>
      </c>
      <c r="B32" s="22">
        <v>31</v>
      </c>
      <c r="C32" s="23">
        <v>83.3</v>
      </c>
      <c r="D32" s="23">
        <f t="shared" si="0"/>
        <v>8.33</v>
      </c>
      <c r="E32" s="22">
        <v>4</v>
      </c>
      <c r="F32" s="23">
        <f t="shared" si="1"/>
        <v>299.88</v>
      </c>
    </row>
    <row r="33" spans="1:6" hidden="1" x14ac:dyDescent="0.25">
      <c r="A33" s="21" t="s">
        <v>12</v>
      </c>
      <c r="B33" s="22">
        <v>32</v>
      </c>
      <c r="C33" s="23">
        <v>83.3</v>
      </c>
      <c r="D33" s="23">
        <f t="shared" si="0"/>
        <v>8.33</v>
      </c>
      <c r="E33" s="22">
        <v>5</v>
      </c>
      <c r="F33" s="23">
        <f t="shared" si="1"/>
        <v>374.85</v>
      </c>
    </row>
    <row r="34" spans="1:6" x14ac:dyDescent="0.25">
      <c r="A34" s="24" t="s">
        <v>9</v>
      </c>
      <c r="B34" s="25">
        <v>32</v>
      </c>
      <c r="C34" s="26">
        <v>89.9</v>
      </c>
      <c r="D34" s="23">
        <f t="shared" si="0"/>
        <v>8.99</v>
      </c>
      <c r="E34" s="25">
        <v>3</v>
      </c>
      <c r="F34" s="23">
        <f t="shared" si="1"/>
        <v>242.73000000000002</v>
      </c>
    </row>
    <row r="35" spans="1:6" hidden="1" x14ac:dyDescent="0.25">
      <c r="A35" s="24" t="s">
        <v>12</v>
      </c>
      <c r="B35" s="25">
        <v>33</v>
      </c>
      <c r="C35" s="26">
        <v>83.3</v>
      </c>
      <c r="D35" s="23">
        <f t="shared" ref="D35:D66" si="2">C35*$C$124</f>
        <v>8.33</v>
      </c>
      <c r="E35" s="25">
        <v>15</v>
      </c>
      <c r="F35" s="23">
        <f t="shared" ref="F35:F66" si="3">(C35-D35)*E35</f>
        <v>1124.55</v>
      </c>
    </row>
    <row r="36" spans="1:6" x14ac:dyDescent="0.25">
      <c r="A36" s="24" t="s">
        <v>9</v>
      </c>
      <c r="B36" s="25">
        <v>33</v>
      </c>
      <c r="C36" s="26">
        <v>89.9</v>
      </c>
      <c r="D36" s="23">
        <f t="shared" si="2"/>
        <v>8.99</v>
      </c>
      <c r="E36" s="25">
        <v>6</v>
      </c>
      <c r="F36" s="23">
        <f t="shared" si="3"/>
        <v>485.46000000000004</v>
      </c>
    </row>
    <row r="37" spans="1:6" hidden="1" x14ac:dyDescent="0.25">
      <c r="A37" s="24" t="s">
        <v>12</v>
      </c>
      <c r="B37" s="25">
        <v>34</v>
      </c>
      <c r="C37" s="26">
        <v>83.3</v>
      </c>
      <c r="D37" s="23">
        <f t="shared" si="2"/>
        <v>8.33</v>
      </c>
      <c r="E37" s="25">
        <v>16</v>
      </c>
      <c r="F37" s="23">
        <f t="shared" si="3"/>
        <v>1199.52</v>
      </c>
    </row>
    <row r="38" spans="1:6" x14ac:dyDescent="0.25">
      <c r="A38" s="24" t="s">
        <v>9</v>
      </c>
      <c r="B38" s="25">
        <v>34</v>
      </c>
      <c r="C38" s="26">
        <v>89.9</v>
      </c>
      <c r="D38" s="23">
        <f t="shared" si="2"/>
        <v>8.99</v>
      </c>
      <c r="E38" s="25">
        <v>4</v>
      </c>
      <c r="F38" s="23">
        <f t="shared" si="3"/>
        <v>323.64000000000004</v>
      </c>
    </row>
    <row r="39" spans="1:6" x14ac:dyDescent="0.25">
      <c r="A39" s="24" t="s">
        <v>9</v>
      </c>
      <c r="B39" s="25">
        <v>35</v>
      </c>
      <c r="C39" s="26">
        <v>89.9</v>
      </c>
      <c r="D39" s="23">
        <f t="shared" si="2"/>
        <v>8.99</v>
      </c>
      <c r="E39" s="25">
        <v>21</v>
      </c>
      <c r="F39" s="23">
        <f t="shared" si="3"/>
        <v>1699.1100000000001</v>
      </c>
    </row>
    <row r="40" spans="1:6" hidden="1" x14ac:dyDescent="0.25">
      <c r="A40" s="24" t="s">
        <v>12</v>
      </c>
      <c r="B40" s="25">
        <v>35</v>
      </c>
      <c r="C40" s="26">
        <v>83.3</v>
      </c>
      <c r="D40" s="23">
        <f t="shared" si="2"/>
        <v>8.33</v>
      </c>
      <c r="E40" s="25">
        <v>2</v>
      </c>
      <c r="F40" s="23">
        <f t="shared" si="3"/>
        <v>149.94</v>
      </c>
    </row>
    <row r="41" spans="1:6" hidden="1" x14ac:dyDescent="0.25">
      <c r="A41" s="24" t="s">
        <v>12</v>
      </c>
      <c r="B41" s="25">
        <v>36</v>
      </c>
      <c r="C41" s="26">
        <v>83.3</v>
      </c>
      <c r="D41" s="23">
        <f t="shared" si="2"/>
        <v>8.33</v>
      </c>
      <c r="E41" s="25">
        <v>36</v>
      </c>
      <c r="F41" s="23">
        <f t="shared" si="3"/>
        <v>2698.92</v>
      </c>
    </row>
    <row r="42" spans="1:6" x14ac:dyDescent="0.25">
      <c r="A42" s="24" t="s">
        <v>9</v>
      </c>
      <c r="B42" s="25">
        <v>36</v>
      </c>
      <c r="C42" s="26">
        <v>89.9</v>
      </c>
      <c r="D42" s="23">
        <f t="shared" si="2"/>
        <v>8.99</v>
      </c>
      <c r="E42" s="25">
        <v>3</v>
      </c>
      <c r="F42" s="23">
        <f t="shared" si="3"/>
        <v>242.73000000000002</v>
      </c>
    </row>
    <row r="43" spans="1:6" hidden="1" x14ac:dyDescent="0.25">
      <c r="A43" s="15" t="s">
        <v>14</v>
      </c>
      <c r="B43" s="16">
        <v>17</v>
      </c>
      <c r="C43" s="17">
        <v>79.8</v>
      </c>
      <c r="D43" s="17">
        <f t="shared" si="2"/>
        <v>7.98</v>
      </c>
      <c r="E43" s="16">
        <v>17</v>
      </c>
      <c r="F43" s="17">
        <f t="shared" si="3"/>
        <v>1220.9399999999998</v>
      </c>
    </row>
    <row r="44" spans="1:6" hidden="1" x14ac:dyDescent="0.25">
      <c r="A44" s="15" t="s">
        <v>11</v>
      </c>
      <c r="B44" s="16">
        <v>17</v>
      </c>
      <c r="C44" s="17">
        <v>85.5</v>
      </c>
      <c r="D44" s="17">
        <f t="shared" si="2"/>
        <v>8.5500000000000007</v>
      </c>
      <c r="E44" s="16">
        <v>6</v>
      </c>
      <c r="F44" s="17">
        <f t="shared" si="3"/>
        <v>461.70000000000005</v>
      </c>
    </row>
    <row r="45" spans="1:6" hidden="1" x14ac:dyDescent="0.25">
      <c r="A45" s="15" t="s">
        <v>14</v>
      </c>
      <c r="B45" s="16">
        <v>18</v>
      </c>
      <c r="C45" s="17">
        <v>79.8</v>
      </c>
      <c r="D45" s="17">
        <f t="shared" si="2"/>
        <v>7.98</v>
      </c>
      <c r="E45" s="16">
        <v>15</v>
      </c>
      <c r="F45" s="17">
        <f t="shared" si="3"/>
        <v>1077.3</v>
      </c>
    </row>
    <row r="46" spans="1:6" hidden="1" x14ac:dyDescent="0.25">
      <c r="A46" s="15" t="s">
        <v>11</v>
      </c>
      <c r="B46" s="16">
        <v>18</v>
      </c>
      <c r="C46" s="17">
        <v>85.5</v>
      </c>
      <c r="D46" s="17">
        <f t="shared" si="2"/>
        <v>8.5500000000000007</v>
      </c>
      <c r="E46" s="16">
        <v>15</v>
      </c>
      <c r="F46" s="17">
        <f t="shared" si="3"/>
        <v>1154.25</v>
      </c>
    </row>
    <row r="47" spans="1:6" hidden="1" x14ac:dyDescent="0.25">
      <c r="A47" s="15" t="s">
        <v>11</v>
      </c>
      <c r="B47" s="16">
        <v>19</v>
      </c>
      <c r="C47" s="17">
        <v>85.5</v>
      </c>
      <c r="D47" s="17">
        <f t="shared" si="2"/>
        <v>8.5500000000000007</v>
      </c>
      <c r="E47" s="16">
        <v>25</v>
      </c>
      <c r="F47" s="17">
        <f t="shared" si="3"/>
        <v>1923.75</v>
      </c>
    </row>
    <row r="48" spans="1:6" hidden="1" x14ac:dyDescent="0.25">
      <c r="A48" s="15" t="s">
        <v>14</v>
      </c>
      <c r="B48" s="16">
        <v>19</v>
      </c>
      <c r="C48" s="17">
        <v>79.8</v>
      </c>
      <c r="D48" s="17">
        <f t="shared" si="2"/>
        <v>7.98</v>
      </c>
      <c r="E48" s="16">
        <v>2</v>
      </c>
      <c r="F48" s="17">
        <f t="shared" si="3"/>
        <v>143.63999999999999</v>
      </c>
    </row>
    <row r="49" spans="1:6" hidden="1" x14ac:dyDescent="0.25">
      <c r="A49" s="15" t="s">
        <v>11</v>
      </c>
      <c r="B49" s="16">
        <v>20</v>
      </c>
      <c r="C49" s="17">
        <v>85.5</v>
      </c>
      <c r="D49" s="17">
        <f t="shared" si="2"/>
        <v>8.5500000000000007</v>
      </c>
      <c r="E49" s="16">
        <v>16</v>
      </c>
      <c r="F49" s="17">
        <f t="shared" si="3"/>
        <v>1231.2</v>
      </c>
    </row>
    <row r="50" spans="1:6" hidden="1" x14ac:dyDescent="0.25">
      <c r="A50" s="15" t="s">
        <v>14</v>
      </c>
      <c r="B50" s="16">
        <v>20</v>
      </c>
      <c r="C50" s="17">
        <v>79.8</v>
      </c>
      <c r="D50" s="17">
        <f t="shared" si="2"/>
        <v>7.98</v>
      </c>
      <c r="E50" s="16">
        <v>1</v>
      </c>
      <c r="F50" s="17">
        <f t="shared" si="3"/>
        <v>71.819999999999993</v>
      </c>
    </row>
    <row r="51" spans="1:6" hidden="1" x14ac:dyDescent="0.25">
      <c r="A51" s="15" t="s">
        <v>11</v>
      </c>
      <c r="B51" s="16">
        <v>21</v>
      </c>
      <c r="C51" s="17">
        <v>85.5</v>
      </c>
      <c r="D51" s="17">
        <f t="shared" si="2"/>
        <v>8.5500000000000007</v>
      </c>
      <c r="E51" s="16">
        <v>19</v>
      </c>
      <c r="F51" s="17">
        <f t="shared" si="3"/>
        <v>1462.05</v>
      </c>
    </row>
    <row r="52" spans="1:6" hidden="1" x14ac:dyDescent="0.25">
      <c r="A52" s="15" t="s">
        <v>14</v>
      </c>
      <c r="B52" s="16">
        <v>21</v>
      </c>
      <c r="C52" s="17">
        <v>79.8</v>
      </c>
      <c r="D52" s="17">
        <f t="shared" si="2"/>
        <v>7.98</v>
      </c>
      <c r="E52" s="16">
        <v>0</v>
      </c>
      <c r="F52" s="17">
        <f t="shared" si="3"/>
        <v>0</v>
      </c>
    </row>
    <row r="53" spans="1:6" hidden="1" x14ac:dyDescent="0.25">
      <c r="A53" s="15" t="s">
        <v>14</v>
      </c>
      <c r="B53" s="16">
        <v>22</v>
      </c>
      <c r="C53" s="17">
        <v>79.8</v>
      </c>
      <c r="D53" s="17">
        <f t="shared" si="2"/>
        <v>7.98</v>
      </c>
      <c r="E53" s="16">
        <v>0</v>
      </c>
      <c r="F53" s="17">
        <f t="shared" si="3"/>
        <v>0</v>
      </c>
    </row>
    <row r="54" spans="1:6" hidden="1" x14ac:dyDescent="0.25">
      <c r="A54" s="18" t="s">
        <v>11</v>
      </c>
      <c r="B54" s="19">
        <v>22</v>
      </c>
      <c r="C54" s="20">
        <v>85.5</v>
      </c>
      <c r="D54" s="17">
        <f t="shared" si="2"/>
        <v>8.5500000000000007</v>
      </c>
      <c r="E54" s="19">
        <v>0</v>
      </c>
      <c r="F54" s="17">
        <f t="shared" si="3"/>
        <v>0</v>
      </c>
    </row>
    <row r="55" spans="1:6" hidden="1" x14ac:dyDescent="0.25">
      <c r="A55" s="18" t="s">
        <v>14</v>
      </c>
      <c r="B55" s="19">
        <v>23</v>
      </c>
      <c r="C55" s="20">
        <v>79.8</v>
      </c>
      <c r="D55" s="17">
        <f t="shared" si="2"/>
        <v>7.98</v>
      </c>
      <c r="E55" s="19">
        <v>6</v>
      </c>
      <c r="F55" s="17">
        <f t="shared" si="3"/>
        <v>430.91999999999996</v>
      </c>
    </row>
    <row r="56" spans="1:6" hidden="1" x14ac:dyDescent="0.25">
      <c r="A56" s="18" t="s">
        <v>11</v>
      </c>
      <c r="B56" s="19">
        <v>23</v>
      </c>
      <c r="C56" s="20">
        <v>85.5</v>
      </c>
      <c r="D56" s="17">
        <f t="shared" si="2"/>
        <v>8.5500000000000007</v>
      </c>
      <c r="E56" s="19">
        <v>5</v>
      </c>
      <c r="F56" s="17">
        <f t="shared" si="3"/>
        <v>384.75</v>
      </c>
    </row>
    <row r="57" spans="1:6" hidden="1" x14ac:dyDescent="0.25">
      <c r="A57" s="18" t="s">
        <v>11</v>
      </c>
      <c r="B57" s="19">
        <v>24</v>
      </c>
      <c r="C57" s="20">
        <v>85.5</v>
      </c>
      <c r="D57" s="17">
        <f t="shared" si="2"/>
        <v>8.5500000000000007</v>
      </c>
      <c r="E57" s="19">
        <v>16</v>
      </c>
      <c r="F57" s="17">
        <f t="shared" si="3"/>
        <v>1231.2</v>
      </c>
    </row>
    <row r="58" spans="1:6" hidden="1" x14ac:dyDescent="0.25">
      <c r="A58" s="18" t="s">
        <v>14</v>
      </c>
      <c r="B58" s="19">
        <v>24</v>
      </c>
      <c r="C58" s="20">
        <v>79.8</v>
      </c>
      <c r="D58" s="17">
        <f t="shared" si="2"/>
        <v>7.98</v>
      </c>
      <c r="E58" s="19">
        <v>8</v>
      </c>
      <c r="F58" s="17">
        <f t="shared" si="3"/>
        <v>574.55999999999995</v>
      </c>
    </row>
    <row r="59" spans="1:6" hidden="1" x14ac:dyDescent="0.25">
      <c r="A59" s="18" t="s">
        <v>11</v>
      </c>
      <c r="B59" s="19">
        <v>25</v>
      </c>
      <c r="C59" s="20">
        <v>85.5</v>
      </c>
      <c r="D59" s="17">
        <f t="shared" si="2"/>
        <v>8.5500000000000007</v>
      </c>
      <c r="E59" s="19">
        <v>19</v>
      </c>
      <c r="F59" s="17">
        <f t="shared" si="3"/>
        <v>1462.05</v>
      </c>
    </row>
    <row r="60" spans="1:6" hidden="1" x14ac:dyDescent="0.25">
      <c r="A60" s="18" t="s">
        <v>14</v>
      </c>
      <c r="B60" s="19">
        <v>25</v>
      </c>
      <c r="C60" s="20">
        <v>79.8</v>
      </c>
      <c r="D60" s="17">
        <f t="shared" si="2"/>
        <v>7.98</v>
      </c>
      <c r="E60" s="19">
        <v>9</v>
      </c>
      <c r="F60" s="17">
        <f t="shared" si="3"/>
        <v>646.37999999999988</v>
      </c>
    </row>
    <row r="61" spans="1:6" hidden="1" x14ac:dyDescent="0.25">
      <c r="A61" s="18" t="s">
        <v>11</v>
      </c>
      <c r="B61" s="19">
        <v>26</v>
      </c>
      <c r="C61" s="20">
        <v>85.5</v>
      </c>
      <c r="D61" s="17">
        <f t="shared" si="2"/>
        <v>8.5500000000000007</v>
      </c>
      <c r="E61" s="19">
        <v>25</v>
      </c>
      <c r="F61" s="17">
        <f t="shared" si="3"/>
        <v>1923.75</v>
      </c>
    </row>
    <row r="62" spans="1:6" hidden="1" x14ac:dyDescent="0.25">
      <c r="A62" s="18" t="s">
        <v>14</v>
      </c>
      <c r="B62" s="19">
        <v>26</v>
      </c>
      <c r="C62" s="20">
        <v>79.8</v>
      </c>
      <c r="D62" s="17">
        <f t="shared" si="2"/>
        <v>7.98</v>
      </c>
      <c r="E62" s="19">
        <v>15</v>
      </c>
      <c r="F62" s="17">
        <f t="shared" si="3"/>
        <v>1077.3</v>
      </c>
    </row>
    <row r="63" spans="1:6" hidden="1" x14ac:dyDescent="0.25">
      <c r="A63" s="15" t="s">
        <v>11</v>
      </c>
      <c r="B63" s="16">
        <v>27</v>
      </c>
      <c r="C63" s="17">
        <v>85.5</v>
      </c>
      <c r="D63" s="17">
        <f t="shared" si="2"/>
        <v>8.5500000000000007</v>
      </c>
      <c r="E63" s="16">
        <v>26</v>
      </c>
      <c r="F63" s="17">
        <f t="shared" si="3"/>
        <v>2000.7</v>
      </c>
    </row>
    <row r="64" spans="1:6" hidden="1" x14ac:dyDescent="0.25">
      <c r="A64" s="15" t="s">
        <v>14</v>
      </c>
      <c r="B64" s="16">
        <v>27</v>
      </c>
      <c r="C64" s="17">
        <v>79.8</v>
      </c>
      <c r="D64" s="17">
        <f t="shared" si="2"/>
        <v>7.98</v>
      </c>
      <c r="E64" s="16">
        <v>18</v>
      </c>
      <c r="F64" s="17">
        <f t="shared" si="3"/>
        <v>1292.7599999999998</v>
      </c>
    </row>
    <row r="65" spans="1:6" hidden="1" x14ac:dyDescent="0.25">
      <c r="A65" s="15" t="s">
        <v>11</v>
      </c>
      <c r="B65" s="16">
        <v>28</v>
      </c>
      <c r="C65" s="17">
        <v>89.9</v>
      </c>
      <c r="D65" s="17">
        <f t="shared" si="2"/>
        <v>8.99</v>
      </c>
      <c r="E65" s="16">
        <v>21</v>
      </c>
      <c r="F65" s="17">
        <f t="shared" si="3"/>
        <v>1699.1100000000001</v>
      </c>
    </row>
    <row r="66" spans="1:6" hidden="1" x14ac:dyDescent="0.25">
      <c r="A66" s="15" t="s">
        <v>14</v>
      </c>
      <c r="B66" s="16">
        <v>28</v>
      </c>
      <c r="C66" s="17">
        <v>83.3</v>
      </c>
      <c r="D66" s="17">
        <f t="shared" si="2"/>
        <v>8.33</v>
      </c>
      <c r="E66" s="16">
        <v>18</v>
      </c>
      <c r="F66" s="17">
        <f t="shared" si="3"/>
        <v>1349.46</v>
      </c>
    </row>
    <row r="67" spans="1:6" hidden="1" x14ac:dyDescent="0.25">
      <c r="A67" s="15" t="s">
        <v>14</v>
      </c>
      <c r="B67" s="16">
        <v>29</v>
      </c>
      <c r="C67" s="17">
        <v>83.3</v>
      </c>
      <c r="D67" s="17">
        <f t="shared" ref="D67:D98" si="4">C67*$C$124</f>
        <v>8.33</v>
      </c>
      <c r="E67" s="16">
        <v>2</v>
      </c>
      <c r="F67" s="17">
        <f t="shared" ref="F67:F98" si="5">(C67-D67)*E67</f>
        <v>149.94</v>
      </c>
    </row>
    <row r="68" spans="1:6" hidden="1" x14ac:dyDescent="0.25">
      <c r="A68" s="15" t="s">
        <v>11</v>
      </c>
      <c r="B68" s="16">
        <v>29</v>
      </c>
      <c r="C68" s="17">
        <v>89.9</v>
      </c>
      <c r="D68" s="17">
        <f t="shared" si="4"/>
        <v>8.99</v>
      </c>
      <c r="E68" s="16">
        <v>1</v>
      </c>
      <c r="F68" s="17">
        <f t="shared" si="5"/>
        <v>80.910000000000011</v>
      </c>
    </row>
    <row r="69" spans="1:6" hidden="1" x14ac:dyDescent="0.25">
      <c r="A69" s="15" t="s">
        <v>14</v>
      </c>
      <c r="B69" s="16">
        <v>30</v>
      </c>
      <c r="C69" s="17">
        <v>83.3</v>
      </c>
      <c r="D69" s="17">
        <f t="shared" si="4"/>
        <v>8.33</v>
      </c>
      <c r="E69" s="16">
        <v>3</v>
      </c>
      <c r="F69" s="17">
        <f t="shared" si="5"/>
        <v>224.91</v>
      </c>
    </row>
    <row r="70" spans="1:6" hidden="1" x14ac:dyDescent="0.25">
      <c r="A70" s="15" t="s">
        <v>11</v>
      </c>
      <c r="B70" s="16">
        <v>30</v>
      </c>
      <c r="C70" s="17">
        <v>89.9</v>
      </c>
      <c r="D70" s="17">
        <f t="shared" si="4"/>
        <v>8.99</v>
      </c>
      <c r="E70" s="16">
        <v>3</v>
      </c>
      <c r="F70" s="17">
        <f t="shared" si="5"/>
        <v>242.73000000000002</v>
      </c>
    </row>
    <row r="71" spans="1:6" hidden="1" x14ac:dyDescent="0.25">
      <c r="A71" s="15" t="s">
        <v>11</v>
      </c>
      <c r="B71" s="16">
        <v>31</v>
      </c>
      <c r="C71" s="17">
        <v>89.9</v>
      </c>
      <c r="D71" s="17">
        <f t="shared" si="4"/>
        <v>8.99</v>
      </c>
      <c r="E71" s="16">
        <v>23</v>
      </c>
      <c r="F71" s="17">
        <f t="shared" si="5"/>
        <v>1860.9300000000003</v>
      </c>
    </row>
    <row r="72" spans="1:6" hidden="1" x14ac:dyDescent="0.25">
      <c r="A72" s="15" t="s">
        <v>14</v>
      </c>
      <c r="B72" s="16">
        <v>31</v>
      </c>
      <c r="C72" s="17">
        <v>83.3</v>
      </c>
      <c r="D72" s="17">
        <f t="shared" si="4"/>
        <v>8.33</v>
      </c>
      <c r="E72" s="16">
        <v>6</v>
      </c>
      <c r="F72" s="17">
        <f t="shared" si="5"/>
        <v>449.82</v>
      </c>
    </row>
    <row r="73" spans="1:6" hidden="1" x14ac:dyDescent="0.25">
      <c r="A73" s="15" t="s">
        <v>11</v>
      </c>
      <c r="B73" s="16">
        <v>32</v>
      </c>
      <c r="C73" s="17">
        <v>89.9</v>
      </c>
      <c r="D73" s="17">
        <f t="shared" si="4"/>
        <v>8.99</v>
      </c>
      <c r="E73" s="16">
        <v>8</v>
      </c>
      <c r="F73" s="17">
        <f t="shared" si="5"/>
        <v>647.28000000000009</v>
      </c>
    </row>
    <row r="74" spans="1:6" hidden="1" x14ac:dyDescent="0.25">
      <c r="A74" s="18" t="s">
        <v>14</v>
      </c>
      <c r="B74" s="19">
        <v>32</v>
      </c>
      <c r="C74" s="20">
        <v>83.3</v>
      </c>
      <c r="D74" s="17">
        <f t="shared" si="4"/>
        <v>8.33</v>
      </c>
      <c r="E74" s="19">
        <v>0</v>
      </c>
      <c r="F74" s="17">
        <f t="shared" si="5"/>
        <v>0</v>
      </c>
    </row>
    <row r="75" spans="1:6" hidden="1" x14ac:dyDescent="0.25">
      <c r="A75" s="18" t="s">
        <v>14</v>
      </c>
      <c r="B75" s="19">
        <v>33</v>
      </c>
      <c r="C75" s="20">
        <v>83.3</v>
      </c>
      <c r="D75" s="17">
        <f t="shared" si="4"/>
        <v>8.33</v>
      </c>
      <c r="E75" s="19">
        <v>5</v>
      </c>
      <c r="F75" s="17">
        <f t="shared" si="5"/>
        <v>374.85</v>
      </c>
    </row>
    <row r="76" spans="1:6" hidden="1" x14ac:dyDescent="0.25">
      <c r="A76" s="18" t="s">
        <v>11</v>
      </c>
      <c r="B76" s="19">
        <v>33</v>
      </c>
      <c r="C76" s="20">
        <v>89.9</v>
      </c>
      <c r="D76" s="17">
        <f t="shared" si="4"/>
        <v>8.99</v>
      </c>
      <c r="E76" s="19">
        <v>4</v>
      </c>
      <c r="F76" s="17">
        <f t="shared" si="5"/>
        <v>323.64000000000004</v>
      </c>
    </row>
    <row r="77" spans="1:6" hidden="1" x14ac:dyDescent="0.25">
      <c r="A77" s="18" t="s">
        <v>11</v>
      </c>
      <c r="B77" s="19">
        <v>34</v>
      </c>
      <c r="C77" s="20">
        <v>89.9</v>
      </c>
      <c r="D77" s="17">
        <f t="shared" si="4"/>
        <v>8.99</v>
      </c>
      <c r="E77" s="19">
        <v>25</v>
      </c>
      <c r="F77" s="17">
        <f t="shared" si="5"/>
        <v>2022.7500000000002</v>
      </c>
    </row>
    <row r="78" spans="1:6" hidden="1" x14ac:dyDescent="0.25">
      <c r="A78" s="18" t="s">
        <v>14</v>
      </c>
      <c r="B78" s="19">
        <v>34</v>
      </c>
      <c r="C78" s="20">
        <v>83.3</v>
      </c>
      <c r="D78" s="17">
        <f t="shared" si="4"/>
        <v>8.33</v>
      </c>
      <c r="E78" s="19">
        <v>19</v>
      </c>
      <c r="F78" s="17">
        <f t="shared" si="5"/>
        <v>1424.43</v>
      </c>
    </row>
    <row r="79" spans="1:6" hidden="1" x14ac:dyDescent="0.25">
      <c r="A79" s="18" t="s">
        <v>14</v>
      </c>
      <c r="B79" s="19">
        <v>35</v>
      </c>
      <c r="C79" s="20">
        <v>83.3</v>
      </c>
      <c r="D79" s="17">
        <f t="shared" si="4"/>
        <v>8.33</v>
      </c>
      <c r="E79" s="19">
        <v>26</v>
      </c>
      <c r="F79" s="17">
        <f t="shared" si="5"/>
        <v>1949.22</v>
      </c>
    </row>
    <row r="80" spans="1:6" hidden="1" x14ac:dyDescent="0.25">
      <c r="A80" s="18" t="s">
        <v>11</v>
      </c>
      <c r="B80" s="19">
        <v>35</v>
      </c>
      <c r="C80" s="20">
        <v>89.9</v>
      </c>
      <c r="D80" s="17">
        <f t="shared" si="4"/>
        <v>8.99</v>
      </c>
      <c r="E80" s="19">
        <v>16</v>
      </c>
      <c r="F80" s="17">
        <f t="shared" si="5"/>
        <v>1294.5600000000002</v>
      </c>
    </row>
    <row r="81" spans="1:6" hidden="1" x14ac:dyDescent="0.25">
      <c r="A81" s="18" t="s">
        <v>14</v>
      </c>
      <c r="B81" s="19">
        <v>36</v>
      </c>
      <c r="C81" s="20">
        <v>83.3</v>
      </c>
      <c r="D81" s="17">
        <f t="shared" si="4"/>
        <v>8.33</v>
      </c>
      <c r="E81" s="19">
        <v>5</v>
      </c>
      <c r="F81" s="17">
        <f t="shared" si="5"/>
        <v>374.85</v>
      </c>
    </row>
    <row r="82" spans="1:6" hidden="1" x14ac:dyDescent="0.25">
      <c r="A82" s="18" t="s">
        <v>11</v>
      </c>
      <c r="B82" s="19">
        <v>36</v>
      </c>
      <c r="C82" s="20">
        <v>89.9</v>
      </c>
      <c r="D82" s="17">
        <f t="shared" si="4"/>
        <v>8.99</v>
      </c>
      <c r="E82" s="19">
        <v>3</v>
      </c>
      <c r="F82" s="17">
        <f t="shared" si="5"/>
        <v>242.73000000000002</v>
      </c>
    </row>
    <row r="83" spans="1:6" hidden="1" x14ac:dyDescent="0.25">
      <c r="A83" s="9" t="s">
        <v>13</v>
      </c>
      <c r="B83" s="10">
        <v>17</v>
      </c>
      <c r="C83" s="11">
        <v>79.8</v>
      </c>
      <c r="D83" s="11">
        <f t="shared" si="4"/>
        <v>7.98</v>
      </c>
      <c r="E83" s="10">
        <v>15</v>
      </c>
      <c r="F83" s="11">
        <f t="shared" si="5"/>
        <v>1077.3</v>
      </c>
    </row>
    <row r="84" spans="1:6" hidden="1" x14ac:dyDescent="0.25">
      <c r="A84" s="9" t="s">
        <v>10</v>
      </c>
      <c r="B84" s="10">
        <v>17</v>
      </c>
      <c r="C84" s="11">
        <v>85.5</v>
      </c>
      <c r="D84" s="11">
        <f t="shared" si="4"/>
        <v>8.5500000000000007</v>
      </c>
      <c r="E84" s="10">
        <v>2</v>
      </c>
      <c r="F84" s="11">
        <f t="shared" si="5"/>
        <v>153.9</v>
      </c>
    </row>
    <row r="85" spans="1:6" hidden="1" x14ac:dyDescent="0.25">
      <c r="A85" s="9" t="s">
        <v>10</v>
      </c>
      <c r="B85" s="10">
        <v>18</v>
      </c>
      <c r="C85" s="11">
        <v>85.5</v>
      </c>
      <c r="D85" s="11">
        <f t="shared" si="4"/>
        <v>8.5500000000000007</v>
      </c>
      <c r="E85" s="10">
        <v>5</v>
      </c>
      <c r="F85" s="11">
        <f t="shared" si="5"/>
        <v>384.75</v>
      </c>
    </row>
    <row r="86" spans="1:6" hidden="1" x14ac:dyDescent="0.25">
      <c r="A86" s="9" t="s">
        <v>13</v>
      </c>
      <c r="B86" s="10">
        <v>18</v>
      </c>
      <c r="C86" s="11">
        <v>79.8</v>
      </c>
      <c r="D86" s="11">
        <f t="shared" si="4"/>
        <v>7.98</v>
      </c>
      <c r="E86" s="10">
        <v>0</v>
      </c>
      <c r="F86" s="11">
        <f t="shared" si="5"/>
        <v>0</v>
      </c>
    </row>
    <row r="87" spans="1:6" hidden="1" x14ac:dyDescent="0.25">
      <c r="A87" s="9" t="s">
        <v>10</v>
      </c>
      <c r="B87" s="10">
        <v>19</v>
      </c>
      <c r="C87" s="11">
        <v>85.5</v>
      </c>
      <c r="D87" s="11">
        <f t="shared" si="4"/>
        <v>8.5500000000000007</v>
      </c>
      <c r="E87" s="10">
        <v>16</v>
      </c>
      <c r="F87" s="11">
        <f t="shared" si="5"/>
        <v>1231.2</v>
      </c>
    </row>
    <row r="88" spans="1:6" hidden="1" x14ac:dyDescent="0.25">
      <c r="A88" s="9" t="s">
        <v>13</v>
      </c>
      <c r="B88" s="10">
        <v>19</v>
      </c>
      <c r="C88" s="11">
        <v>79.8</v>
      </c>
      <c r="D88" s="11">
        <f t="shared" si="4"/>
        <v>7.98</v>
      </c>
      <c r="E88" s="10">
        <v>3</v>
      </c>
      <c r="F88" s="11">
        <f t="shared" si="5"/>
        <v>215.45999999999998</v>
      </c>
    </row>
    <row r="89" spans="1:6" hidden="1" x14ac:dyDescent="0.25">
      <c r="A89" s="9" t="s">
        <v>13</v>
      </c>
      <c r="B89" s="10">
        <v>20</v>
      </c>
      <c r="C89" s="11">
        <v>79.8</v>
      </c>
      <c r="D89" s="11">
        <f t="shared" si="4"/>
        <v>7.98</v>
      </c>
      <c r="E89" s="10">
        <v>21</v>
      </c>
      <c r="F89" s="11">
        <f t="shared" si="5"/>
        <v>1508.2199999999998</v>
      </c>
    </row>
    <row r="90" spans="1:6" hidden="1" x14ac:dyDescent="0.25">
      <c r="A90" s="9" t="s">
        <v>10</v>
      </c>
      <c r="B90" s="10">
        <v>20</v>
      </c>
      <c r="C90" s="11">
        <v>85.5</v>
      </c>
      <c r="D90" s="11">
        <f t="shared" si="4"/>
        <v>8.5500000000000007</v>
      </c>
      <c r="E90" s="10">
        <v>18</v>
      </c>
      <c r="F90" s="11">
        <f t="shared" si="5"/>
        <v>1385.1000000000001</v>
      </c>
    </row>
    <row r="91" spans="1:6" hidden="1" x14ac:dyDescent="0.25">
      <c r="A91" s="9" t="s">
        <v>10</v>
      </c>
      <c r="B91" s="10">
        <v>21</v>
      </c>
      <c r="C91" s="11">
        <v>85.5</v>
      </c>
      <c r="D91" s="11">
        <f t="shared" si="4"/>
        <v>8.5500000000000007</v>
      </c>
      <c r="E91" s="10">
        <v>19</v>
      </c>
      <c r="F91" s="11">
        <f t="shared" si="5"/>
        <v>1462.05</v>
      </c>
    </row>
    <row r="92" spans="1:6" hidden="1" x14ac:dyDescent="0.25">
      <c r="A92" s="9" t="s">
        <v>13</v>
      </c>
      <c r="B92" s="10">
        <v>21</v>
      </c>
      <c r="C92" s="11">
        <v>79.8</v>
      </c>
      <c r="D92" s="11">
        <f t="shared" si="4"/>
        <v>7.98</v>
      </c>
      <c r="E92" s="10">
        <v>12</v>
      </c>
      <c r="F92" s="11">
        <f t="shared" si="5"/>
        <v>861.83999999999992</v>
      </c>
    </row>
    <row r="93" spans="1:6" hidden="1" x14ac:dyDescent="0.25">
      <c r="A93" s="9" t="s">
        <v>13</v>
      </c>
      <c r="B93" s="10">
        <v>22</v>
      </c>
      <c r="C93" s="11">
        <v>79.8</v>
      </c>
      <c r="D93" s="11">
        <f t="shared" si="4"/>
        <v>7.98</v>
      </c>
      <c r="E93" s="10">
        <v>5</v>
      </c>
      <c r="F93" s="11">
        <f t="shared" si="5"/>
        <v>359.09999999999997</v>
      </c>
    </row>
    <row r="94" spans="1:6" hidden="1" x14ac:dyDescent="0.25">
      <c r="A94" s="12" t="s">
        <v>10</v>
      </c>
      <c r="B94" s="13">
        <v>22</v>
      </c>
      <c r="C94" s="14">
        <v>85.5</v>
      </c>
      <c r="D94" s="11">
        <f t="shared" si="4"/>
        <v>8.5500000000000007</v>
      </c>
      <c r="E94" s="13">
        <v>5</v>
      </c>
      <c r="F94" s="11">
        <f t="shared" si="5"/>
        <v>384.75</v>
      </c>
    </row>
    <row r="95" spans="1:6" hidden="1" x14ac:dyDescent="0.25">
      <c r="A95" s="12" t="s">
        <v>13</v>
      </c>
      <c r="B95" s="13">
        <v>23</v>
      </c>
      <c r="C95" s="14">
        <v>79.8</v>
      </c>
      <c r="D95" s="11">
        <f t="shared" si="4"/>
        <v>7.98</v>
      </c>
      <c r="E95" s="13">
        <v>8</v>
      </c>
      <c r="F95" s="11">
        <f t="shared" si="5"/>
        <v>574.55999999999995</v>
      </c>
    </row>
    <row r="96" spans="1:6" hidden="1" x14ac:dyDescent="0.25">
      <c r="A96" s="12" t="s">
        <v>10</v>
      </c>
      <c r="B96" s="13">
        <v>23</v>
      </c>
      <c r="C96" s="14">
        <v>85.5</v>
      </c>
      <c r="D96" s="11">
        <f t="shared" si="4"/>
        <v>8.5500000000000007</v>
      </c>
      <c r="E96" s="13">
        <v>0</v>
      </c>
      <c r="F96" s="11">
        <f t="shared" si="5"/>
        <v>0</v>
      </c>
    </row>
    <row r="97" spans="1:6" hidden="1" x14ac:dyDescent="0.25">
      <c r="A97" s="12" t="s">
        <v>10</v>
      </c>
      <c r="B97" s="13">
        <v>24</v>
      </c>
      <c r="C97" s="14">
        <v>85.5</v>
      </c>
      <c r="D97" s="11">
        <f t="shared" si="4"/>
        <v>8.5500000000000007</v>
      </c>
      <c r="E97" s="13">
        <v>25</v>
      </c>
      <c r="F97" s="11">
        <f t="shared" si="5"/>
        <v>1923.75</v>
      </c>
    </row>
    <row r="98" spans="1:6" hidden="1" x14ac:dyDescent="0.25">
      <c r="A98" s="12" t="s">
        <v>13</v>
      </c>
      <c r="B98" s="13">
        <v>24</v>
      </c>
      <c r="C98" s="14">
        <v>79.8</v>
      </c>
      <c r="D98" s="11">
        <f t="shared" si="4"/>
        <v>7.98</v>
      </c>
      <c r="E98" s="13">
        <v>23</v>
      </c>
      <c r="F98" s="11">
        <f t="shared" si="5"/>
        <v>1651.86</v>
      </c>
    </row>
    <row r="99" spans="1:6" hidden="1" x14ac:dyDescent="0.25">
      <c r="A99" s="12" t="s">
        <v>13</v>
      </c>
      <c r="B99" s="13">
        <v>25</v>
      </c>
      <c r="C99" s="14">
        <v>79.8</v>
      </c>
      <c r="D99" s="11">
        <f t="shared" ref="D99:D130" si="6">C99*$C$124</f>
        <v>7.98</v>
      </c>
      <c r="E99" s="13">
        <v>15</v>
      </c>
      <c r="F99" s="11">
        <f t="shared" ref="F99:F130" si="7">(C99-D99)*E99</f>
        <v>1077.3</v>
      </c>
    </row>
    <row r="100" spans="1:6" hidden="1" x14ac:dyDescent="0.25">
      <c r="A100" s="12" t="s">
        <v>10</v>
      </c>
      <c r="B100" s="13">
        <v>25</v>
      </c>
      <c r="C100" s="14">
        <v>85.5</v>
      </c>
      <c r="D100" s="11">
        <f t="shared" si="6"/>
        <v>8.5500000000000007</v>
      </c>
      <c r="E100" s="13">
        <v>6</v>
      </c>
      <c r="F100" s="11">
        <f t="shared" si="7"/>
        <v>461.70000000000005</v>
      </c>
    </row>
    <row r="101" spans="1:6" hidden="1" x14ac:dyDescent="0.25">
      <c r="A101" s="12" t="s">
        <v>13</v>
      </c>
      <c r="B101" s="13">
        <v>26</v>
      </c>
      <c r="C101" s="14">
        <v>79.8</v>
      </c>
      <c r="D101" s="11">
        <f t="shared" si="6"/>
        <v>7.98</v>
      </c>
      <c r="E101" s="13">
        <v>25</v>
      </c>
      <c r="F101" s="11">
        <f t="shared" si="7"/>
        <v>1795.4999999999998</v>
      </c>
    </row>
    <row r="102" spans="1:6" hidden="1" x14ac:dyDescent="0.25">
      <c r="A102" s="12" t="s">
        <v>10</v>
      </c>
      <c r="B102" s="13">
        <v>26</v>
      </c>
      <c r="C102" s="14">
        <v>85.5</v>
      </c>
      <c r="D102" s="11">
        <f t="shared" si="6"/>
        <v>8.5500000000000007</v>
      </c>
      <c r="E102" s="13">
        <v>8</v>
      </c>
      <c r="F102" s="11">
        <f t="shared" si="7"/>
        <v>615.6</v>
      </c>
    </row>
    <row r="103" spans="1:6" hidden="1" x14ac:dyDescent="0.25">
      <c r="A103" s="9" t="s">
        <v>10</v>
      </c>
      <c r="B103" s="10">
        <v>27</v>
      </c>
      <c r="C103" s="11">
        <v>85.5</v>
      </c>
      <c r="D103" s="11">
        <f t="shared" si="6"/>
        <v>8.5500000000000007</v>
      </c>
      <c r="E103" s="10">
        <v>30</v>
      </c>
      <c r="F103" s="11">
        <f t="shared" si="7"/>
        <v>2308.5</v>
      </c>
    </row>
    <row r="104" spans="1:6" hidden="1" x14ac:dyDescent="0.25">
      <c r="A104" s="9" t="s">
        <v>13</v>
      </c>
      <c r="B104" s="10">
        <v>27</v>
      </c>
      <c r="C104" s="11">
        <v>79.8</v>
      </c>
      <c r="D104" s="11">
        <f t="shared" si="6"/>
        <v>7.98</v>
      </c>
      <c r="E104" s="10">
        <v>2</v>
      </c>
      <c r="F104" s="11">
        <f t="shared" si="7"/>
        <v>143.63999999999999</v>
      </c>
    </row>
    <row r="105" spans="1:6" hidden="1" x14ac:dyDescent="0.25">
      <c r="A105" s="9" t="s">
        <v>13</v>
      </c>
      <c r="B105" s="10">
        <v>28</v>
      </c>
      <c r="C105" s="11">
        <v>83.3</v>
      </c>
      <c r="D105" s="11">
        <f t="shared" si="6"/>
        <v>8.33</v>
      </c>
      <c r="E105" s="10">
        <v>8</v>
      </c>
      <c r="F105" s="11">
        <f t="shared" si="7"/>
        <v>599.76</v>
      </c>
    </row>
    <row r="106" spans="1:6" hidden="1" x14ac:dyDescent="0.25">
      <c r="A106" s="9" t="s">
        <v>10</v>
      </c>
      <c r="B106" s="10">
        <v>28</v>
      </c>
      <c r="C106" s="11">
        <v>89.9</v>
      </c>
      <c r="D106" s="11">
        <f t="shared" si="6"/>
        <v>8.99</v>
      </c>
      <c r="E106" s="10">
        <v>5</v>
      </c>
      <c r="F106" s="11">
        <f t="shared" si="7"/>
        <v>404.55000000000007</v>
      </c>
    </row>
    <row r="107" spans="1:6" hidden="1" x14ac:dyDescent="0.25">
      <c r="A107" s="9" t="s">
        <v>10</v>
      </c>
      <c r="B107" s="10">
        <v>29</v>
      </c>
      <c r="C107" s="11">
        <v>89.9</v>
      </c>
      <c r="D107" s="11">
        <f t="shared" si="6"/>
        <v>8.99</v>
      </c>
      <c r="E107" s="10">
        <v>8</v>
      </c>
      <c r="F107" s="11">
        <f t="shared" si="7"/>
        <v>647.28000000000009</v>
      </c>
    </row>
    <row r="108" spans="1:6" hidden="1" x14ac:dyDescent="0.25">
      <c r="A108" s="9" t="s">
        <v>13</v>
      </c>
      <c r="B108" s="10">
        <v>29</v>
      </c>
      <c r="C108" s="11">
        <v>83.3</v>
      </c>
      <c r="D108" s="11">
        <f t="shared" si="6"/>
        <v>8.33</v>
      </c>
      <c r="E108" s="10">
        <v>7</v>
      </c>
      <c r="F108" s="11">
        <f t="shared" si="7"/>
        <v>524.79</v>
      </c>
    </row>
    <row r="109" spans="1:6" hidden="1" x14ac:dyDescent="0.25">
      <c r="A109" s="9" t="s">
        <v>13</v>
      </c>
      <c r="B109" s="10">
        <v>30</v>
      </c>
      <c r="C109" s="11">
        <v>83.3</v>
      </c>
      <c r="D109" s="11">
        <f t="shared" si="6"/>
        <v>8.33</v>
      </c>
      <c r="E109" s="10">
        <v>16</v>
      </c>
      <c r="F109" s="11">
        <f t="shared" si="7"/>
        <v>1199.52</v>
      </c>
    </row>
    <row r="110" spans="1:6" hidden="1" x14ac:dyDescent="0.25">
      <c r="A110" s="9" t="s">
        <v>10</v>
      </c>
      <c r="B110" s="10">
        <v>30</v>
      </c>
      <c r="C110" s="11">
        <v>89.9</v>
      </c>
      <c r="D110" s="11">
        <f t="shared" si="6"/>
        <v>8.99</v>
      </c>
      <c r="E110" s="10">
        <v>6</v>
      </c>
      <c r="F110" s="11">
        <f t="shared" si="7"/>
        <v>485.46000000000004</v>
      </c>
    </row>
    <row r="111" spans="1:6" hidden="1" x14ac:dyDescent="0.25">
      <c r="A111" s="9" t="s">
        <v>13</v>
      </c>
      <c r="B111" s="10">
        <v>31</v>
      </c>
      <c r="C111" s="11">
        <v>83.3</v>
      </c>
      <c r="D111" s="11">
        <f t="shared" si="6"/>
        <v>8.33</v>
      </c>
      <c r="E111" s="10">
        <v>20</v>
      </c>
      <c r="F111" s="11">
        <f t="shared" si="7"/>
        <v>1499.4</v>
      </c>
    </row>
    <row r="112" spans="1:6" hidden="1" x14ac:dyDescent="0.25">
      <c r="A112" s="9" t="s">
        <v>10</v>
      </c>
      <c r="B112" s="10">
        <v>31</v>
      </c>
      <c r="C112" s="11">
        <v>89.9</v>
      </c>
      <c r="D112" s="11">
        <f t="shared" si="6"/>
        <v>8.99</v>
      </c>
      <c r="E112" s="10">
        <v>15</v>
      </c>
      <c r="F112" s="11">
        <f t="shared" si="7"/>
        <v>1213.6500000000001</v>
      </c>
    </row>
    <row r="113" spans="1:6" hidden="1" x14ac:dyDescent="0.25">
      <c r="A113" s="9" t="s">
        <v>10</v>
      </c>
      <c r="B113" s="10">
        <v>32</v>
      </c>
      <c r="C113" s="11">
        <v>89.9</v>
      </c>
      <c r="D113" s="11">
        <f t="shared" si="6"/>
        <v>8.99</v>
      </c>
      <c r="E113" s="10">
        <v>8</v>
      </c>
      <c r="F113" s="11">
        <f t="shared" si="7"/>
        <v>647.28000000000009</v>
      </c>
    </row>
    <row r="114" spans="1:6" hidden="1" x14ac:dyDescent="0.25">
      <c r="A114" s="12" t="s">
        <v>13</v>
      </c>
      <c r="B114" s="13">
        <v>32</v>
      </c>
      <c r="C114" s="14">
        <v>83.3</v>
      </c>
      <c r="D114" s="11">
        <f t="shared" si="6"/>
        <v>8.33</v>
      </c>
      <c r="E114" s="13">
        <v>0</v>
      </c>
      <c r="F114" s="11">
        <f t="shared" si="7"/>
        <v>0</v>
      </c>
    </row>
    <row r="115" spans="1:6" hidden="1" x14ac:dyDescent="0.25">
      <c r="A115" s="12" t="s">
        <v>10</v>
      </c>
      <c r="B115" s="13">
        <v>33</v>
      </c>
      <c r="C115" s="14">
        <v>89.9</v>
      </c>
      <c r="D115" s="11">
        <f t="shared" si="6"/>
        <v>8.99</v>
      </c>
      <c r="E115" s="13">
        <v>4</v>
      </c>
      <c r="F115" s="11">
        <f t="shared" si="7"/>
        <v>323.64000000000004</v>
      </c>
    </row>
    <row r="116" spans="1:6" hidden="1" x14ac:dyDescent="0.25">
      <c r="A116" s="12" t="s">
        <v>13</v>
      </c>
      <c r="B116" s="13">
        <v>33</v>
      </c>
      <c r="C116" s="14">
        <v>83.3</v>
      </c>
      <c r="D116" s="11">
        <f t="shared" si="6"/>
        <v>8.33</v>
      </c>
      <c r="E116" s="13">
        <v>0</v>
      </c>
      <c r="F116" s="11">
        <f t="shared" si="7"/>
        <v>0</v>
      </c>
    </row>
    <row r="117" spans="1:6" hidden="1" x14ac:dyDescent="0.25">
      <c r="A117" s="12" t="s">
        <v>10</v>
      </c>
      <c r="B117" s="13">
        <v>34</v>
      </c>
      <c r="C117" s="14">
        <v>89.9</v>
      </c>
      <c r="D117" s="11">
        <f t="shared" si="6"/>
        <v>8.99</v>
      </c>
      <c r="E117" s="13">
        <v>15</v>
      </c>
      <c r="F117" s="11">
        <f t="shared" si="7"/>
        <v>1213.6500000000001</v>
      </c>
    </row>
    <row r="118" spans="1:6" hidden="1" x14ac:dyDescent="0.25">
      <c r="A118" s="12" t="s">
        <v>13</v>
      </c>
      <c r="B118" s="13">
        <v>34</v>
      </c>
      <c r="C118" s="14">
        <v>83.3</v>
      </c>
      <c r="D118" s="11">
        <f t="shared" si="6"/>
        <v>8.33</v>
      </c>
      <c r="E118" s="13">
        <v>6</v>
      </c>
      <c r="F118" s="11">
        <f t="shared" si="7"/>
        <v>449.82</v>
      </c>
    </row>
    <row r="119" spans="1:6" hidden="1" x14ac:dyDescent="0.25">
      <c r="A119" s="12" t="s">
        <v>13</v>
      </c>
      <c r="B119" s="13">
        <v>35</v>
      </c>
      <c r="C119" s="14">
        <v>83.3</v>
      </c>
      <c r="D119" s="11">
        <f t="shared" si="6"/>
        <v>8.33</v>
      </c>
      <c r="E119" s="13">
        <v>8</v>
      </c>
      <c r="F119" s="11">
        <f t="shared" si="7"/>
        <v>599.76</v>
      </c>
    </row>
    <row r="120" spans="1:6" ht="17.25" hidden="1" customHeight="1" x14ac:dyDescent="0.25">
      <c r="A120" s="12" t="s">
        <v>10</v>
      </c>
      <c r="B120" s="13">
        <v>35</v>
      </c>
      <c r="C120" s="14">
        <v>89.9</v>
      </c>
      <c r="D120" s="11">
        <f t="shared" si="6"/>
        <v>8.99</v>
      </c>
      <c r="E120" s="13">
        <v>2</v>
      </c>
      <c r="F120" s="11">
        <f t="shared" si="7"/>
        <v>161.82000000000002</v>
      </c>
    </row>
    <row r="121" spans="1:6" hidden="1" x14ac:dyDescent="0.25">
      <c r="A121" s="12" t="s">
        <v>13</v>
      </c>
      <c r="B121" s="13">
        <v>36</v>
      </c>
      <c r="C121" s="14">
        <v>83.3</v>
      </c>
      <c r="D121" s="11">
        <f t="shared" si="6"/>
        <v>8.33</v>
      </c>
      <c r="E121" s="13">
        <v>14</v>
      </c>
      <c r="F121" s="11">
        <f t="shared" si="7"/>
        <v>1049.58</v>
      </c>
    </row>
    <row r="122" spans="1:6" hidden="1" x14ac:dyDescent="0.25">
      <c r="A122" s="12" t="s">
        <v>10</v>
      </c>
      <c r="B122" s="13">
        <v>36</v>
      </c>
      <c r="C122" s="14">
        <v>89.9</v>
      </c>
      <c r="D122" s="11">
        <f t="shared" si="6"/>
        <v>8.99</v>
      </c>
      <c r="E122" s="13">
        <v>0</v>
      </c>
      <c r="F122" s="11">
        <f t="shared" si="7"/>
        <v>0</v>
      </c>
    </row>
    <row r="123" spans="1:6" ht="19.5" hidden="1" thickBot="1" x14ac:dyDescent="0.35">
      <c r="A123" s="4"/>
      <c r="B123" s="5" t="s">
        <v>2</v>
      </c>
      <c r="C123" s="6">
        <f>SUM(C3:C122)</f>
        <v>10131.299999999994</v>
      </c>
      <c r="D123" s="8"/>
      <c r="E123" s="7">
        <f>SUM(E3:E122)</f>
        <v>1273</v>
      </c>
      <c r="F123" s="6">
        <f>SUM(F3:F122)</f>
        <v>96668.01</v>
      </c>
    </row>
    <row r="124" spans="1:6" ht="22.5" hidden="1" customHeight="1" thickBot="1" x14ac:dyDescent="0.35">
      <c r="A124" s="4"/>
      <c r="B124" s="5" t="s">
        <v>7</v>
      </c>
      <c r="C124" s="80">
        <v>0.1</v>
      </c>
      <c r="D124" s="81"/>
      <c r="E124" s="82"/>
      <c r="F124" s="83"/>
    </row>
  </sheetData>
  <autoFilter ref="A2:F124" xr:uid="{3CABC66B-F9D6-46F7-A89B-26F152C71AB5}">
    <filterColumn colId="0">
      <filters>
        <filter val="Tênis Infantil Nika Vermelho"/>
      </filters>
    </filterColumn>
  </autoFilter>
  <sortState xmlns:xlrd2="http://schemas.microsoft.com/office/spreadsheetml/2017/richdata2" ref="A3:F122">
    <sortCondition sortBy="fontColor" ref="A3:A122" dxfId="6"/>
    <sortCondition descending="1" sortBy="fontColor" ref="A3:A122" dxfId="5"/>
    <sortCondition ref="B3:B122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5C45-29D4-4291-A319-59AF9CF7260A}">
  <dimension ref="A1:V14"/>
  <sheetViews>
    <sheetView workbookViewId="0">
      <selection activeCell="A15" sqref="A15"/>
    </sheetView>
  </sheetViews>
  <sheetFormatPr defaultRowHeight="15" x14ac:dyDescent="0.25"/>
  <cols>
    <col min="1" max="1" width="23" customWidth="1"/>
    <col min="2" max="2" width="14.7109375" bestFit="1" customWidth="1"/>
    <col min="3" max="22" width="11.28515625" bestFit="1" customWidth="1"/>
  </cols>
  <sheetData>
    <row r="1" spans="1:22" ht="24" thickBot="1" x14ac:dyDescent="0.4">
      <c r="A1" s="55"/>
      <c r="B1" s="56"/>
      <c r="C1" s="86" t="s">
        <v>27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27" thickBot="1" x14ac:dyDescent="0.45">
      <c r="A2" s="57"/>
      <c r="B2" s="58"/>
      <c r="C2" s="40">
        <v>17</v>
      </c>
      <c r="D2" s="41">
        <v>18</v>
      </c>
      <c r="E2" s="41">
        <v>19</v>
      </c>
      <c r="F2" s="41">
        <v>20</v>
      </c>
      <c r="G2" s="41">
        <v>21</v>
      </c>
      <c r="H2" s="41">
        <v>22</v>
      </c>
      <c r="I2" s="41">
        <v>23</v>
      </c>
      <c r="J2" s="41">
        <v>24</v>
      </c>
      <c r="K2" s="41">
        <v>25</v>
      </c>
      <c r="L2" s="41">
        <v>26</v>
      </c>
      <c r="M2" s="41">
        <v>27</v>
      </c>
      <c r="N2" s="41">
        <v>28</v>
      </c>
      <c r="O2" s="41">
        <v>29</v>
      </c>
      <c r="P2" s="41">
        <v>30</v>
      </c>
      <c r="Q2" s="41">
        <v>31</v>
      </c>
      <c r="R2" s="41">
        <v>32</v>
      </c>
      <c r="S2" s="41">
        <v>33</v>
      </c>
      <c r="T2" s="41">
        <v>34</v>
      </c>
      <c r="U2" s="41">
        <v>35</v>
      </c>
      <c r="V2" s="41">
        <v>36</v>
      </c>
    </row>
    <row r="3" spans="1:22" ht="18.75" x14ac:dyDescent="0.3">
      <c r="A3" s="84" t="s">
        <v>13</v>
      </c>
      <c r="B3" s="42" t="s">
        <v>26</v>
      </c>
      <c r="C3" s="46">
        <v>79.8</v>
      </c>
      <c r="D3" s="47">
        <v>79.8</v>
      </c>
      <c r="E3" s="47">
        <v>79.8</v>
      </c>
      <c r="F3" s="47">
        <v>79.8</v>
      </c>
      <c r="G3" s="47">
        <v>79.8</v>
      </c>
      <c r="H3" s="47">
        <v>79.8</v>
      </c>
      <c r="I3" s="47">
        <v>79.8</v>
      </c>
      <c r="J3" s="47">
        <v>79.8</v>
      </c>
      <c r="K3" s="47">
        <v>79.8</v>
      </c>
      <c r="L3" s="47">
        <v>79.8</v>
      </c>
      <c r="M3" s="47">
        <v>79.8</v>
      </c>
      <c r="N3" s="47">
        <v>83.3</v>
      </c>
      <c r="O3" s="47">
        <v>83.3</v>
      </c>
      <c r="P3" s="47">
        <v>83.3</v>
      </c>
      <c r="Q3" s="47">
        <v>83.3</v>
      </c>
      <c r="R3" s="47">
        <v>83.3</v>
      </c>
      <c r="S3" s="47">
        <v>83.3</v>
      </c>
      <c r="T3" s="47">
        <v>83.3</v>
      </c>
      <c r="U3" s="47">
        <v>83.3</v>
      </c>
      <c r="V3" s="47">
        <v>83.3</v>
      </c>
    </row>
    <row r="4" spans="1:22" ht="19.5" thickBot="1" x14ac:dyDescent="0.35">
      <c r="A4" s="85"/>
      <c r="B4" s="43" t="s">
        <v>25</v>
      </c>
      <c r="C4" s="49">
        <v>15</v>
      </c>
      <c r="D4" s="50">
        <v>0</v>
      </c>
      <c r="E4" s="50">
        <v>3</v>
      </c>
      <c r="F4" s="50">
        <v>21</v>
      </c>
      <c r="G4" s="50">
        <v>12</v>
      </c>
      <c r="H4" s="50">
        <v>5</v>
      </c>
      <c r="I4" s="51">
        <v>8</v>
      </c>
      <c r="J4" s="51">
        <v>23</v>
      </c>
      <c r="K4" s="51">
        <v>15</v>
      </c>
      <c r="L4" s="51">
        <v>25</v>
      </c>
      <c r="M4" s="50">
        <v>2</v>
      </c>
      <c r="N4" s="50">
        <v>8</v>
      </c>
      <c r="O4" s="50">
        <v>7</v>
      </c>
      <c r="P4" s="50">
        <v>16</v>
      </c>
      <c r="Q4" s="50">
        <v>20</v>
      </c>
      <c r="R4" s="51">
        <v>0</v>
      </c>
      <c r="S4" s="51">
        <v>0</v>
      </c>
      <c r="T4" s="51">
        <v>6</v>
      </c>
      <c r="U4" s="51">
        <v>8</v>
      </c>
      <c r="V4" s="51">
        <v>14</v>
      </c>
    </row>
    <row r="5" spans="1:22" ht="18.75" x14ac:dyDescent="0.3">
      <c r="A5" s="84" t="s">
        <v>14</v>
      </c>
      <c r="B5" s="42" t="s">
        <v>26</v>
      </c>
      <c r="C5" s="48">
        <v>79.8</v>
      </c>
      <c r="D5" s="44">
        <v>79.8</v>
      </c>
      <c r="E5" s="44">
        <v>79.8</v>
      </c>
      <c r="F5" s="44">
        <v>79.8</v>
      </c>
      <c r="G5" s="44">
        <v>79.8</v>
      </c>
      <c r="H5" s="44">
        <v>79.8</v>
      </c>
      <c r="I5" s="45">
        <v>79.8</v>
      </c>
      <c r="J5" s="45">
        <v>79.8</v>
      </c>
      <c r="K5" s="45">
        <v>79.8</v>
      </c>
      <c r="L5" s="45">
        <v>79.8</v>
      </c>
      <c r="M5" s="44">
        <v>79.8</v>
      </c>
      <c r="N5" s="44">
        <v>83.3</v>
      </c>
      <c r="O5" s="44">
        <v>83.3</v>
      </c>
      <c r="P5" s="44">
        <v>83.3</v>
      </c>
      <c r="Q5" s="44">
        <v>83.3</v>
      </c>
      <c r="R5" s="45">
        <v>83.3</v>
      </c>
      <c r="S5" s="45">
        <v>83.3</v>
      </c>
      <c r="T5" s="45">
        <v>83.3</v>
      </c>
      <c r="U5" s="45">
        <v>83.3</v>
      </c>
      <c r="V5" s="45">
        <v>83.3</v>
      </c>
    </row>
    <row r="6" spans="1:22" ht="19.5" thickBot="1" x14ac:dyDescent="0.35">
      <c r="A6" s="85"/>
      <c r="B6" s="43" t="s">
        <v>25</v>
      </c>
      <c r="C6" s="49">
        <v>17</v>
      </c>
      <c r="D6" s="50">
        <v>15</v>
      </c>
      <c r="E6" s="50">
        <v>2</v>
      </c>
      <c r="F6" s="50">
        <v>1</v>
      </c>
      <c r="G6" s="50">
        <v>0</v>
      </c>
      <c r="H6" s="50">
        <v>0</v>
      </c>
      <c r="I6" s="51">
        <v>6</v>
      </c>
      <c r="J6" s="51">
        <v>8</v>
      </c>
      <c r="K6" s="51">
        <v>9</v>
      </c>
      <c r="L6" s="51">
        <v>15</v>
      </c>
      <c r="M6" s="50">
        <v>18</v>
      </c>
      <c r="N6" s="50">
        <v>18</v>
      </c>
      <c r="O6" s="50">
        <v>2</v>
      </c>
      <c r="P6" s="50">
        <v>3</v>
      </c>
      <c r="Q6" s="50">
        <v>6</v>
      </c>
      <c r="R6" s="51">
        <v>0</v>
      </c>
      <c r="S6" s="51">
        <v>5</v>
      </c>
      <c r="T6" s="51">
        <v>19</v>
      </c>
      <c r="U6" s="51">
        <v>26</v>
      </c>
      <c r="V6" s="51">
        <v>5</v>
      </c>
    </row>
    <row r="7" spans="1:22" ht="18.75" x14ac:dyDescent="0.3">
      <c r="A7" s="84" t="s">
        <v>12</v>
      </c>
      <c r="B7" s="42" t="s">
        <v>26</v>
      </c>
      <c r="C7" s="48">
        <v>79.8</v>
      </c>
      <c r="D7" s="44">
        <v>79.8</v>
      </c>
      <c r="E7" s="44">
        <v>79.8</v>
      </c>
      <c r="F7" s="44">
        <v>79.8</v>
      </c>
      <c r="G7" s="44">
        <v>79.8</v>
      </c>
      <c r="H7" s="45">
        <v>79.8</v>
      </c>
      <c r="I7" s="45">
        <v>79.8</v>
      </c>
      <c r="J7" s="45">
        <v>79.8</v>
      </c>
      <c r="K7" s="45">
        <v>79.8</v>
      </c>
      <c r="L7" s="45">
        <v>79.8</v>
      </c>
      <c r="M7" s="44">
        <v>79.8</v>
      </c>
      <c r="N7" s="44">
        <v>83.3</v>
      </c>
      <c r="O7" s="44">
        <v>83.3</v>
      </c>
      <c r="P7" s="44">
        <v>83.3</v>
      </c>
      <c r="Q7" s="44">
        <v>83.3</v>
      </c>
      <c r="R7" s="44">
        <v>83.3</v>
      </c>
      <c r="S7" s="45">
        <v>83.3</v>
      </c>
      <c r="T7" s="45">
        <v>83.3</v>
      </c>
      <c r="U7" s="45">
        <v>83.3</v>
      </c>
      <c r="V7" s="45">
        <v>83.3</v>
      </c>
    </row>
    <row r="8" spans="1:22" ht="19.5" thickBot="1" x14ac:dyDescent="0.35">
      <c r="A8" s="85"/>
      <c r="B8" s="43" t="s">
        <v>25</v>
      </c>
      <c r="C8" s="49">
        <v>25</v>
      </c>
      <c r="D8" s="50">
        <v>2</v>
      </c>
      <c r="E8" s="50">
        <v>3</v>
      </c>
      <c r="F8" s="50">
        <v>1</v>
      </c>
      <c r="G8" s="50">
        <v>0</v>
      </c>
      <c r="H8" s="51">
        <v>5</v>
      </c>
      <c r="I8" s="51">
        <v>16</v>
      </c>
      <c r="J8" s="51">
        <v>15</v>
      </c>
      <c r="K8" s="51">
        <v>16</v>
      </c>
      <c r="L8" s="51">
        <v>14</v>
      </c>
      <c r="M8" s="50">
        <v>15</v>
      </c>
      <c r="N8" s="50">
        <v>29</v>
      </c>
      <c r="O8" s="50">
        <v>5</v>
      </c>
      <c r="P8" s="50">
        <v>0</v>
      </c>
      <c r="Q8" s="50">
        <v>4</v>
      </c>
      <c r="R8" s="50">
        <v>5</v>
      </c>
      <c r="S8" s="51">
        <v>15</v>
      </c>
      <c r="T8" s="51">
        <v>16</v>
      </c>
      <c r="U8" s="51">
        <v>2</v>
      </c>
      <c r="V8" s="51">
        <v>36</v>
      </c>
    </row>
    <row r="9" spans="1:22" ht="18.75" x14ac:dyDescent="0.3">
      <c r="A9" s="84" t="s">
        <v>10</v>
      </c>
      <c r="B9" s="42" t="s">
        <v>26</v>
      </c>
      <c r="C9" s="48">
        <v>85.5</v>
      </c>
      <c r="D9" s="44">
        <v>85.5</v>
      </c>
      <c r="E9" s="44">
        <v>85.5</v>
      </c>
      <c r="F9" s="44">
        <v>85.5</v>
      </c>
      <c r="G9" s="44">
        <v>85.5</v>
      </c>
      <c r="H9" s="45">
        <v>85.5</v>
      </c>
      <c r="I9" s="45">
        <v>85.5</v>
      </c>
      <c r="J9" s="45">
        <v>85.5</v>
      </c>
      <c r="K9" s="45">
        <v>85.5</v>
      </c>
      <c r="L9" s="45">
        <v>85.5</v>
      </c>
      <c r="M9" s="44">
        <v>85.5</v>
      </c>
      <c r="N9" s="44">
        <v>89.9</v>
      </c>
      <c r="O9" s="44">
        <v>89.9</v>
      </c>
      <c r="P9" s="44">
        <v>89.9</v>
      </c>
      <c r="Q9" s="44">
        <v>89.9</v>
      </c>
      <c r="R9" s="44">
        <v>89.9</v>
      </c>
      <c r="S9" s="45">
        <v>89.9</v>
      </c>
      <c r="T9" s="45">
        <v>89.9</v>
      </c>
      <c r="U9" s="45">
        <v>89.9</v>
      </c>
      <c r="V9" s="45">
        <v>89.9</v>
      </c>
    </row>
    <row r="10" spans="1:22" ht="19.5" thickBot="1" x14ac:dyDescent="0.35">
      <c r="A10" s="85"/>
      <c r="B10" s="43" t="s">
        <v>25</v>
      </c>
      <c r="C10" s="49">
        <v>2</v>
      </c>
      <c r="D10" s="50">
        <v>5</v>
      </c>
      <c r="E10" s="50">
        <v>16</v>
      </c>
      <c r="F10" s="50">
        <v>18</v>
      </c>
      <c r="G10" s="50">
        <v>19</v>
      </c>
      <c r="H10" s="51">
        <v>5</v>
      </c>
      <c r="I10" s="51">
        <v>0</v>
      </c>
      <c r="J10" s="51">
        <v>25</v>
      </c>
      <c r="K10" s="51">
        <v>6</v>
      </c>
      <c r="L10" s="51">
        <v>8</v>
      </c>
      <c r="M10" s="50">
        <v>30</v>
      </c>
      <c r="N10" s="50">
        <v>5</v>
      </c>
      <c r="O10" s="50">
        <v>8</v>
      </c>
      <c r="P10" s="50">
        <v>6</v>
      </c>
      <c r="Q10" s="50">
        <v>15</v>
      </c>
      <c r="R10" s="50">
        <v>8</v>
      </c>
      <c r="S10" s="51">
        <v>4</v>
      </c>
      <c r="T10" s="51">
        <v>15</v>
      </c>
      <c r="U10" s="51">
        <v>2</v>
      </c>
      <c r="V10" s="51">
        <v>0</v>
      </c>
    </row>
    <row r="11" spans="1:22" ht="18.75" x14ac:dyDescent="0.3">
      <c r="A11" s="84" t="s">
        <v>11</v>
      </c>
      <c r="B11" s="42" t="s">
        <v>26</v>
      </c>
      <c r="C11" s="48">
        <v>85.5</v>
      </c>
      <c r="D11" s="44">
        <v>85.5</v>
      </c>
      <c r="E11" s="44">
        <v>85.5</v>
      </c>
      <c r="F11" s="44">
        <v>85.5</v>
      </c>
      <c r="G11" s="44">
        <v>85.5</v>
      </c>
      <c r="H11" s="45">
        <v>85.5</v>
      </c>
      <c r="I11" s="45">
        <v>85.5</v>
      </c>
      <c r="J11" s="45">
        <v>85.5</v>
      </c>
      <c r="K11" s="45">
        <v>85.5</v>
      </c>
      <c r="L11" s="45">
        <v>85.5</v>
      </c>
      <c r="M11" s="44">
        <v>85.5</v>
      </c>
      <c r="N11" s="44">
        <v>89.9</v>
      </c>
      <c r="O11" s="44">
        <v>89.9</v>
      </c>
      <c r="P11" s="44">
        <v>89.9</v>
      </c>
      <c r="Q11" s="44">
        <v>89.9</v>
      </c>
      <c r="R11" s="44">
        <v>89.9</v>
      </c>
      <c r="S11" s="45">
        <v>89.9</v>
      </c>
      <c r="T11" s="45">
        <v>89.9</v>
      </c>
      <c r="U11" s="45">
        <v>89.9</v>
      </c>
      <c r="V11" s="45">
        <v>89.9</v>
      </c>
    </row>
    <row r="12" spans="1:22" ht="19.5" thickBot="1" x14ac:dyDescent="0.35">
      <c r="A12" s="85"/>
      <c r="B12" s="43" t="s">
        <v>25</v>
      </c>
      <c r="C12" s="49">
        <v>6</v>
      </c>
      <c r="D12" s="50">
        <v>15</v>
      </c>
      <c r="E12" s="50">
        <v>25</v>
      </c>
      <c r="F12" s="50">
        <v>16</v>
      </c>
      <c r="G12" s="50">
        <v>19</v>
      </c>
      <c r="H12" s="51">
        <v>0</v>
      </c>
      <c r="I12" s="51">
        <v>5</v>
      </c>
      <c r="J12" s="51">
        <v>16</v>
      </c>
      <c r="K12" s="51">
        <v>19</v>
      </c>
      <c r="L12" s="51">
        <v>25</v>
      </c>
      <c r="M12" s="50">
        <v>26</v>
      </c>
      <c r="N12" s="50">
        <v>21</v>
      </c>
      <c r="O12" s="50">
        <v>1</v>
      </c>
      <c r="P12" s="50">
        <v>3</v>
      </c>
      <c r="Q12" s="50">
        <v>23</v>
      </c>
      <c r="R12" s="50">
        <v>8</v>
      </c>
      <c r="S12" s="51">
        <v>4</v>
      </c>
      <c r="T12" s="51">
        <v>25</v>
      </c>
      <c r="U12" s="51">
        <v>16</v>
      </c>
      <c r="V12" s="51">
        <v>3</v>
      </c>
    </row>
    <row r="13" spans="1:22" ht="18.75" x14ac:dyDescent="0.3">
      <c r="A13" s="84" t="s">
        <v>9</v>
      </c>
      <c r="B13" s="42" t="s">
        <v>26</v>
      </c>
      <c r="C13" s="48">
        <v>85.5</v>
      </c>
      <c r="D13" s="44">
        <v>85.5</v>
      </c>
      <c r="E13" s="44">
        <v>85.5</v>
      </c>
      <c r="F13" s="44">
        <v>85.5</v>
      </c>
      <c r="G13" s="44">
        <v>85.5</v>
      </c>
      <c r="H13" s="44">
        <v>85.5</v>
      </c>
      <c r="I13" s="45">
        <v>85.5</v>
      </c>
      <c r="J13" s="45">
        <v>85.5</v>
      </c>
      <c r="K13" s="45">
        <v>85.5</v>
      </c>
      <c r="L13" s="45">
        <v>85.5</v>
      </c>
      <c r="M13" s="44">
        <v>85.5</v>
      </c>
      <c r="N13" s="44">
        <v>89.9</v>
      </c>
      <c r="O13" s="44">
        <v>89.9</v>
      </c>
      <c r="P13" s="44">
        <v>89.9</v>
      </c>
      <c r="Q13" s="44">
        <v>89.9</v>
      </c>
      <c r="R13" s="45">
        <v>89.9</v>
      </c>
      <c r="S13" s="45">
        <v>89.9</v>
      </c>
      <c r="T13" s="45">
        <v>89.9</v>
      </c>
      <c r="U13" s="45">
        <v>89.9</v>
      </c>
      <c r="V13" s="45">
        <v>89.9</v>
      </c>
    </row>
    <row r="14" spans="1:22" ht="19.5" thickBot="1" x14ac:dyDescent="0.35">
      <c r="A14" s="85"/>
      <c r="B14" s="43" t="s">
        <v>25</v>
      </c>
      <c r="C14" s="52">
        <v>0</v>
      </c>
      <c r="D14" s="53">
        <v>3</v>
      </c>
      <c r="E14" s="53">
        <v>8</v>
      </c>
      <c r="F14" s="53">
        <v>16</v>
      </c>
      <c r="G14" s="53">
        <v>5</v>
      </c>
      <c r="H14" s="53">
        <v>8</v>
      </c>
      <c r="I14" s="54">
        <v>2</v>
      </c>
      <c r="J14" s="54">
        <v>25</v>
      </c>
      <c r="K14" s="54">
        <v>2</v>
      </c>
      <c r="L14" s="54">
        <v>26</v>
      </c>
      <c r="M14" s="53">
        <v>23</v>
      </c>
      <c r="N14" s="53">
        <v>5</v>
      </c>
      <c r="O14" s="53">
        <v>0</v>
      </c>
      <c r="P14" s="53">
        <v>25</v>
      </c>
      <c r="Q14" s="53">
        <v>8</v>
      </c>
      <c r="R14" s="54">
        <v>3</v>
      </c>
      <c r="S14" s="54">
        <v>6</v>
      </c>
      <c r="T14" s="54">
        <v>4</v>
      </c>
      <c r="U14" s="54">
        <v>21</v>
      </c>
      <c r="V14" s="54">
        <v>3</v>
      </c>
    </row>
  </sheetData>
  <mergeCells count="7">
    <mergeCell ref="A11:A12"/>
    <mergeCell ref="A13:A14"/>
    <mergeCell ref="C1:V1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7862-90EF-44B1-8CD9-D46DBA104059}">
  <dimension ref="B1:Q22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3" width="1.85546875" customWidth="1"/>
    <col min="4" max="4" width="15.28515625" bestFit="1" customWidth="1"/>
    <col min="5" max="5" width="26.85546875" customWidth="1"/>
    <col min="6" max="7" width="1.5703125" customWidth="1"/>
    <col min="8" max="9" width="1.7109375" customWidth="1"/>
    <col min="10" max="10" width="8" customWidth="1"/>
    <col min="11" max="11" width="1.28515625" customWidth="1"/>
    <col min="12" max="12" width="2.140625" customWidth="1"/>
    <col min="13" max="13" width="9.5703125" customWidth="1"/>
    <col min="14" max="14" width="10.140625" style="100" bestFit="1" customWidth="1"/>
    <col min="15" max="15" width="13.7109375" customWidth="1"/>
    <col min="16" max="16" width="2" customWidth="1"/>
  </cols>
  <sheetData>
    <row r="1" spans="2:16" ht="7.5" customHeight="1" x14ac:dyDescent="0.25"/>
    <row r="2" spans="2:16" ht="7.5" customHeight="1" thickBot="1" x14ac:dyDescent="0.3"/>
    <row r="3" spans="2:16" ht="5.25" customHeight="1" thickBot="1" x14ac:dyDescent="0.3">
      <c r="C3" s="62"/>
      <c r="D3" s="63"/>
      <c r="E3" s="63"/>
      <c r="F3" s="63"/>
      <c r="G3" s="64"/>
    </row>
    <row r="4" spans="2:16" ht="21.75" customHeight="1" x14ac:dyDescent="0.25">
      <c r="B4" s="59"/>
      <c r="C4" s="65"/>
      <c r="D4" s="60"/>
      <c r="E4" s="76" t="str" cm="1">
        <f t="array" ref="E4">_xlfn.IFS(E9=0,"Produto Esgotado!",E9&lt;=4,"Estoque Baixo",TRUE,"")</f>
        <v/>
      </c>
      <c r="F4" s="60"/>
      <c r="G4" s="66"/>
      <c r="L4" s="91"/>
      <c r="M4" s="107" t="s">
        <v>34</v>
      </c>
      <c r="N4" s="107"/>
      <c r="O4" s="107"/>
      <c r="P4" s="92"/>
    </row>
    <row r="5" spans="2:16" x14ac:dyDescent="0.25">
      <c r="B5" s="59"/>
      <c r="C5" s="65"/>
      <c r="D5" s="71" t="s">
        <v>29</v>
      </c>
      <c r="E5" s="118" t="s">
        <v>30</v>
      </c>
      <c r="F5" s="60"/>
      <c r="G5" s="66"/>
      <c r="K5" s="59"/>
      <c r="L5" s="93"/>
      <c r="M5" s="94" t="s">
        <v>25</v>
      </c>
      <c r="N5" s="94"/>
      <c r="O5" s="94"/>
      <c r="P5" s="95"/>
    </row>
    <row r="6" spans="2:16" ht="9.75" customHeight="1" x14ac:dyDescent="0.25">
      <c r="B6" s="59"/>
      <c r="C6" s="65"/>
      <c r="D6" s="60"/>
      <c r="E6" s="60"/>
      <c r="F6" s="60"/>
      <c r="G6" s="66"/>
      <c r="K6" s="59"/>
      <c r="L6" s="93"/>
      <c r="M6" s="96"/>
      <c r="N6" s="109">
        <v>0</v>
      </c>
      <c r="O6" s="110">
        <v>0</v>
      </c>
      <c r="P6" s="95"/>
    </row>
    <row r="7" spans="2:16" x14ac:dyDescent="0.25">
      <c r="B7" s="59"/>
      <c r="C7" s="65"/>
      <c r="D7" s="71" t="s">
        <v>28</v>
      </c>
      <c r="E7" s="70">
        <v>21</v>
      </c>
      <c r="F7" s="60"/>
      <c r="G7" s="66"/>
      <c r="K7" s="59"/>
      <c r="L7" s="93"/>
      <c r="M7" s="96" t="s">
        <v>35</v>
      </c>
      <c r="N7" s="101">
        <v>2</v>
      </c>
      <c r="O7" s="103">
        <v>0.05</v>
      </c>
      <c r="P7" s="95"/>
    </row>
    <row r="8" spans="2:16" ht="9.75" customHeight="1" x14ac:dyDescent="0.25">
      <c r="B8" s="59"/>
      <c r="C8" s="65"/>
      <c r="D8" s="60"/>
      <c r="E8" s="60"/>
      <c r="F8" s="60"/>
      <c r="G8" s="66"/>
      <c r="K8" s="59"/>
      <c r="L8" s="93"/>
      <c r="M8" s="96"/>
      <c r="N8" s="101"/>
      <c r="O8" s="96"/>
      <c r="P8" s="95"/>
    </row>
    <row r="9" spans="2:16" x14ac:dyDescent="0.25">
      <c r="B9" s="59"/>
      <c r="C9" s="65"/>
      <c r="D9" s="71" t="s">
        <v>31</v>
      </c>
      <c r="E9" s="74">
        <f>IFERROR(HLOOKUP(E7,'Produtos Infantis por Colunas'!C2:V14,MATCH(E5,'Produtos Infantis por Colunas'!A2:A14,0)+1,FALSE),"Produto não encontrado!")</f>
        <v>12</v>
      </c>
      <c r="F9" s="60"/>
      <c r="G9" s="66"/>
      <c r="K9" s="59"/>
      <c r="L9" s="93"/>
      <c r="M9" s="96" t="s">
        <v>35</v>
      </c>
      <c r="N9" s="101">
        <v>5</v>
      </c>
      <c r="O9" s="103">
        <v>0.09</v>
      </c>
      <c r="P9" s="95"/>
    </row>
    <row r="10" spans="2:16" ht="9.75" customHeight="1" thickBot="1" x14ac:dyDescent="0.3">
      <c r="B10" s="59"/>
      <c r="C10" s="65"/>
      <c r="D10" s="60"/>
      <c r="E10" s="60"/>
      <c r="F10" s="60"/>
      <c r="G10" s="66"/>
      <c r="K10" s="59"/>
      <c r="L10" s="97"/>
      <c r="M10" s="98"/>
      <c r="N10" s="102"/>
      <c r="O10" s="98"/>
      <c r="P10" s="99"/>
    </row>
    <row r="11" spans="2:16" x14ac:dyDescent="0.25">
      <c r="B11" s="59"/>
      <c r="C11" s="65"/>
      <c r="D11" s="117" t="s">
        <v>32</v>
      </c>
      <c r="E11" s="133">
        <v>5</v>
      </c>
      <c r="F11" s="60"/>
      <c r="G11" s="66"/>
      <c r="K11" s="59"/>
      <c r="L11" s="91"/>
      <c r="M11" s="105" t="s">
        <v>36</v>
      </c>
      <c r="N11" s="105"/>
      <c r="O11" s="105"/>
      <c r="P11" s="92"/>
    </row>
    <row r="12" spans="2:16" ht="9.75" customHeight="1" x14ac:dyDescent="0.25">
      <c r="B12" s="59"/>
      <c r="C12" s="65"/>
      <c r="D12" s="60"/>
      <c r="E12" s="60"/>
      <c r="F12" s="60"/>
      <c r="G12" s="66"/>
      <c r="K12" s="59"/>
      <c r="L12" s="93"/>
      <c r="M12" s="96"/>
      <c r="N12" s="109">
        <v>0</v>
      </c>
      <c r="O12" s="111">
        <v>0</v>
      </c>
      <c r="P12" s="95"/>
    </row>
    <row r="13" spans="2:16" x14ac:dyDescent="0.25">
      <c r="B13" s="59"/>
      <c r="C13" s="65"/>
      <c r="D13" s="71" t="s">
        <v>33</v>
      </c>
      <c r="E13" s="90">
        <f>IF(VLOOKUP(E11,N6:O9,2,TRUE) &gt; VLOOKUP(E15,N12:O15,2,TRUE), VLOOKUP(E11,N6:O9,2,TRUE),VLOOKUP(E15,N12:O15,2,TRUE))</f>
        <v>0.15</v>
      </c>
      <c r="F13" s="60"/>
      <c r="G13" s="66"/>
      <c r="K13" s="59"/>
      <c r="L13" s="93"/>
      <c r="M13" s="96" t="s">
        <v>35</v>
      </c>
      <c r="N13" s="106">
        <v>150</v>
      </c>
      <c r="O13" s="103">
        <v>0.08</v>
      </c>
      <c r="P13" s="95"/>
    </row>
    <row r="14" spans="2:16" ht="9.75" customHeight="1" x14ac:dyDescent="0.25">
      <c r="B14" s="59"/>
      <c r="C14" s="65"/>
      <c r="D14" s="60"/>
      <c r="E14" s="60"/>
      <c r="F14" s="60"/>
      <c r="G14" s="66"/>
      <c r="K14" s="59"/>
      <c r="L14" s="93"/>
      <c r="M14" s="96"/>
      <c r="N14" s="101"/>
      <c r="O14" s="96"/>
      <c r="P14" s="95"/>
    </row>
    <row r="15" spans="2:16" x14ac:dyDescent="0.25">
      <c r="B15" s="59"/>
      <c r="C15" s="65"/>
      <c r="D15" s="71" t="s">
        <v>38</v>
      </c>
      <c r="E15" s="75" cm="1">
        <f t="array" ref="E15">IFERROR(INDEX('Produtos Infantis por Colunas'!C3:V14,D16,E16)*E11,"Produto não encontrado")</f>
        <v>399</v>
      </c>
      <c r="F15" s="60"/>
      <c r="G15" s="66"/>
      <c r="K15" s="59"/>
      <c r="L15" s="93"/>
      <c r="M15" s="96" t="s">
        <v>37</v>
      </c>
      <c r="N15" s="106">
        <v>300</v>
      </c>
      <c r="O15" s="103">
        <v>0.15</v>
      </c>
      <c r="P15" s="95"/>
    </row>
    <row r="16" spans="2:16" ht="11.25" customHeight="1" x14ac:dyDescent="0.25">
      <c r="B16" s="59"/>
      <c r="C16" s="65"/>
      <c r="D16" s="113">
        <f>MATCH(E5,'Produtos Infantis por Colunas'!A3:A14,0)</f>
        <v>1</v>
      </c>
      <c r="E16" s="113">
        <f>MATCH(E7,'Produtos Infantis por Colunas'!C2:V2,0)</f>
        <v>5</v>
      </c>
      <c r="F16" s="60"/>
      <c r="G16" s="66"/>
      <c r="K16" s="59"/>
      <c r="L16" s="93"/>
      <c r="M16" s="96"/>
      <c r="N16" s="101"/>
      <c r="O16" s="101"/>
      <c r="P16" s="95"/>
    </row>
    <row r="17" spans="2:17" ht="11.25" customHeight="1" thickBot="1" x14ac:dyDescent="0.3">
      <c r="B17" s="59"/>
      <c r="C17" s="65"/>
      <c r="D17" s="113"/>
      <c r="E17" s="113"/>
      <c r="F17" s="60"/>
      <c r="G17" s="66"/>
      <c r="K17" s="115"/>
      <c r="L17" s="115"/>
      <c r="M17" s="115"/>
      <c r="N17" s="116"/>
      <c r="O17" s="116"/>
      <c r="P17" s="115"/>
      <c r="Q17" s="114"/>
    </row>
    <row r="18" spans="2:17" ht="18" customHeight="1" thickBot="1" x14ac:dyDescent="0.3">
      <c r="B18" s="59"/>
      <c r="C18" s="67"/>
      <c r="D18" s="119" t="s">
        <v>41</v>
      </c>
      <c r="E18" s="72">
        <f>MATCH(E9,'Produtos Infantis por Colunas'!C4:V4,0)</f>
        <v>5</v>
      </c>
      <c r="F18" s="68"/>
      <c r="G18" s="69"/>
      <c r="Q18" s="114"/>
    </row>
    <row r="19" spans="2:17" ht="9" customHeight="1" x14ac:dyDescent="0.25">
      <c r="B19" s="59"/>
      <c r="C19" s="59"/>
      <c r="D19" s="59"/>
      <c r="E19" s="59"/>
      <c r="F19" s="59"/>
    </row>
    <row r="20" spans="2:17" ht="9" customHeight="1" x14ac:dyDescent="0.25"/>
    <row r="22" spans="2:17" x14ac:dyDescent="0.25">
      <c r="M22" s="104"/>
      <c r="N22" s="112"/>
    </row>
  </sheetData>
  <sheetProtection sheet="1" selectLockedCells="1"/>
  <mergeCells count="3">
    <mergeCell ref="M4:O4"/>
    <mergeCell ref="M5:O5"/>
    <mergeCell ref="M11:O11"/>
  </mergeCells>
  <conditionalFormatting sqref="E9">
    <cfRule type="cellIs" dxfId="4" priority="3" operator="equal">
      <formula>0</formula>
    </cfRule>
  </conditionalFormatting>
  <conditionalFormatting sqref="E15">
    <cfRule type="expression" dxfId="3" priority="2">
      <formula>E9=0</formula>
    </cfRule>
  </conditionalFormatting>
  <dataValidations count="1">
    <dataValidation type="custom" allowBlank="1" showInputMessage="1" showErrorMessage="1" errorTitle="Quantidade Inválida" error="A quantidade de compra deve ser menor ou igual a quantidade em estoque" sqref="E11" xr:uid="{2A120489-69A3-4101-857E-9C97A050E886}">
      <formula1>E11&lt;=E9</formula1>
    </dataValidation>
  </dataValidations>
  <hyperlinks>
    <hyperlink ref="D18" location="'Resumo de Vendas'!E5" display="Finalizar Pedido" xr:uid="{42B113D5-243C-4734-880D-484CD2CEC106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6790-6C45-422A-B6D1-060E6E03EC9A}">
  <dimension ref="B1:O20"/>
  <sheetViews>
    <sheetView zoomScale="205" zoomScaleNormal="205" workbookViewId="0">
      <selection activeCell="M5" sqref="M5"/>
    </sheetView>
  </sheetViews>
  <sheetFormatPr defaultRowHeight="15" x14ac:dyDescent="0.25"/>
  <cols>
    <col min="1" max="3" width="1.85546875" customWidth="1"/>
    <col min="4" max="4" width="11.42578125" bestFit="1" customWidth="1"/>
    <col min="5" max="5" width="26.85546875" customWidth="1"/>
    <col min="6" max="7" width="1.5703125" customWidth="1"/>
    <col min="8" max="9" width="1.7109375" customWidth="1"/>
    <col min="10" max="10" width="2.28515625" customWidth="1"/>
    <col min="11" max="11" width="1.28515625" customWidth="1"/>
    <col min="12" max="12" width="22.140625" bestFit="1" customWidth="1"/>
    <col min="13" max="13" width="19" customWidth="1"/>
    <col min="14" max="14" width="1.5703125" style="100" customWidth="1"/>
    <col min="15" max="15" width="1.42578125" customWidth="1"/>
    <col min="16" max="16" width="2" customWidth="1"/>
  </cols>
  <sheetData>
    <row r="1" spans="2:15" ht="7.5" customHeight="1" x14ac:dyDescent="0.25">
      <c r="N1"/>
    </row>
    <row r="2" spans="2:15" ht="7.5" customHeight="1" thickBot="1" x14ac:dyDescent="0.3">
      <c r="N2"/>
    </row>
    <row r="3" spans="2:15" ht="5.25" customHeight="1" x14ac:dyDescent="0.25">
      <c r="C3" s="62"/>
      <c r="D3" s="63"/>
      <c r="E3" s="63"/>
      <c r="F3" s="63"/>
      <c r="G3" s="64"/>
      <c r="K3" s="62"/>
      <c r="L3" s="63"/>
      <c r="M3" s="63"/>
      <c r="N3" s="63"/>
      <c r="O3" s="64"/>
    </row>
    <row r="4" spans="2:15" ht="21.75" customHeight="1" x14ac:dyDescent="0.25">
      <c r="B4" s="59"/>
      <c r="C4" s="65"/>
      <c r="D4" s="60"/>
      <c r="E4" s="120" t="s">
        <v>39</v>
      </c>
      <c r="F4" s="60"/>
      <c r="G4" s="66"/>
      <c r="J4" s="59"/>
      <c r="K4" s="65"/>
      <c r="L4" s="60"/>
      <c r="M4" s="120" t="s">
        <v>39</v>
      </c>
      <c r="N4" s="60"/>
      <c r="O4" s="66"/>
    </row>
    <row r="5" spans="2:15" x14ac:dyDescent="0.25">
      <c r="B5" s="59"/>
      <c r="C5" s="65"/>
      <c r="D5" s="71" t="s">
        <v>29</v>
      </c>
      <c r="E5" s="130" t="str">
        <f>'Procura em Estoque'!E5</f>
        <v>Tênis Infantil atitas azul</v>
      </c>
      <c r="F5" s="60"/>
      <c r="G5" s="66"/>
      <c r="J5" s="59"/>
      <c r="K5" s="65"/>
      <c r="L5" s="71" t="s">
        <v>42</v>
      </c>
      <c r="M5" s="70" t="b">
        <v>1</v>
      </c>
      <c r="N5" s="60"/>
      <c r="O5" s="66"/>
    </row>
    <row r="6" spans="2:15" ht="9.75" customHeight="1" x14ac:dyDescent="0.25">
      <c r="B6" s="59"/>
      <c r="C6" s="65"/>
      <c r="D6" s="60"/>
      <c r="E6" s="60"/>
      <c r="F6" s="60"/>
      <c r="G6" s="66"/>
      <c r="J6" s="59"/>
      <c r="K6" s="65"/>
      <c r="L6" s="60"/>
      <c r="M6" s="60"/>
      <c r="N6" s="60"/>
      <c r="O6" s="66"/>
    </row>
    <row r="7" spans="2:15" x14ac:dyDescent="0.25">
      <c r="B7" s="59"/>
      <c r="C7" s="65"/>
      <c r="D7" s="61" t="s">
        <v>32</v>
      </c>
      <c r="E7" s="131">
        <f>'Procura em Estoque'!E11</f>
        <v>5</v>
      </c>
      <c r="F7" s="60"/>
      <c r="G7" s="66"/>
      <c r="J7" s="59"/>
      <c r="K7" s="65"/>
      <c r="L7" s="71" t="s">
        <v>43</v>
      </c>
      <c r="M7" s="108" t="b">
        <v>0</v>
      </c>
      <c r="N7" s="60"/>
      <c r="O7" s="66"/>
    </row>
    <row r="8" spans="2:15" ht="9.75" customHeight="1" x14ac:dyDescent="0.25">
      <c r="B8" s="59"/>
      <c r="C8" s="65"/>
      <c r="D8" s="60"/>
      <c r="E8" s="60"/>
      <c r="F8" s="60"/>
      <c r="G8" s="66"/>
      <c r="J8" s="59"/>
      <c r="K8" s="65"/>
      <c r="L8" s="60"/>
      <c r="M8" s="60"/>
      <c r="N8" s="60"/>
      <c r="O8" s="66"/>
    </row>
    <row r="9" spans="2:15" x14ac:dyDescent="0.25">
      <c r="B9" s="59"/>
      <c r="C9" s="65"/>
      <c r="D9" s="71" t="s">
        <v>40</v>
      </c>
      <c r="E9" s="132">
        <f>'Procura em Estoque'!E15-'Procura em Estoque'!E15*'Procura em Estoque'!E13</f>
        <v>339.15</v>
      </c>
      <c r="F9" s="60"/>
      <c r="G9" s="66"/>
      <c r="J9" s="59"/>
      <c r="K9" s="65"/>
      <c r="L9" s="71" t="s">
        <v>44</v>
      </c>
      <c r="M9" s="132" t="b">
        <f>E7=1</f>
        <v>0</v>
      </c>
      <c r="N9" s="60"/>
      <c r="O9" s="66"/>
    </row>
    <row r="10" spans="2:15" ht="9" customHeight="1" thickBot="1" x14ac:dyDescent="0.3">
      <c r="B10" s="59"/>
      <c r="C10" s="67"/>
      <c r="D10" s="72">
        <f>MATCH(E5,'Produtos Infantis por Colunas'!A3:A14,0)</f>
        <v>1</v>
      </c>
      <c r="E10" s="73" t="e">
        <f>MATCH(#REF!,'Produtos Infantis por Colunas'!C2:V2,0)</f>
        <v>#REF!</v>
      </c>
      <c r="F10" s="68"/>
      <c r="G10" s="69"/>
      <c r="J10" s="59"/>
      <c r="K10" s="67"/>
      <c r="L10" s="72"/>
      <c r="M10" s="73"/>
      <c r="N10" s="68"/>
      <c r="O10" s="69"/>
    </row>
    <row r="11" spans="2:15" ht="6.75" customHeight="1" x14ac:dyDescent="0.25">
      <c r="B11" s="59"/>
      <c r="C11" s="59"/>
      <c r="D11" s="59"/>
      <c r="E11" s="59"/>
      <c r="F11" s="59"/>
      <c r="J11" s="59"/>
      <c r="K11" s="59"/>
      <c r="L11" s="59"/>
      <c r="M11" s="59"/>
      <c r="N11" s="59"/>
    </row>
    <row r="12" spans="2:15" ht="8.25" customHeight="1" x14ac:dyDescent="0.25">
      <c r="N12"/>
    </row>
    <row r="13" spans="2:15" ht="15.75" thickBot="1" x14ac:dyDescent="0.3">
      <c r="N13"/>
    </row>
    <row r="14" spans="2:15" x14ac:dyDescent="0.25">
      <c r="D14" s="121" t="str" cm="1">
        <f t="array" ref="D14">_xlfn.IFS(NOT(M5),"Cadastrar Comprador",M7,"Fechar Pedido",AND(M5,M9),"Oferecer mais produtos",TRUE,"Fechar Pedido")</f>
        <v>Fechar Pedido</v>
      </c>
      <c r="E14" s="122"/>
      <c r="F14" s="122"/>
      <c r="G14" s="122"/>
      <c r="H14" s="122"/>
      <c r="I14" s="122"/>
      <c r="J14" s="122"/>
      <c r="K14" s="122"/>
      <c r="L14" s="122"/>
      <c r="M14" s="123"/>
      <c r="N14"/>
    </row>
    <row r="15" spans="2:15" x14ac:dyDescent="0.25">
      <c r="D15" s="124"/>
      <c r="E15" s="125"/>
      <c r="F15" s="125"/>
      <c r="G15" s="125"/>
      <c r="H15" s="125"/>
      <c r="I15" s="125"/>
      <c r="J15" s="125"/>
      <c r="K15" s="125"/>
      <c r="L15" s="125"/>
      <c r="M15" s="126"/>
      <c r="N15"/>
    </row>
    <row r="16" spans="2:15" ht="15.75" thickBot="1" x14ac:dyDescent="0.3">
      <c r="D16" s="127"/>
      <c r="E16" s="128"/>
      <c r="F16" s="128"/>
      <c r="G16" s="128"/>
      <c r="H16" s="128"/>
      <c r="I16" s="128"/>
      <c r="J16" s="128"/>
      <c r="K16" s="128"/>
      <c r="L16" s="128"/>
      <c r="M16" s="129"/>
      <c r="N16"/>
    </row>
    <row r="17" spans="14:14" x14ac:dyDescent="0.25">
      <c r="N17"/>
    </row>
    <row r="18" spans="14:14" x14ac:dyDescent="0.25">
      <c r="N18"/>
    </row>
    <row r="19" spans="14:14" x14ac:dyDescent="0.25">
      <c r="N19"/>
    </row>
    <row r="20" spans="14:14" x14ac:dyDescent="0.25">
      <c r="N20"/>
    </row>
  </sheetData>
  <sheetProtection sheet="1" selectLockedCells="1"/>
  <mergeCells count="1">
    <mergeCell ref="D14:M16"/>
  </mergeCells>
  <conditionalFormatting sqref="E9">
    <cfRule type="expression" dxfId="1" priority="2">
      <formula>#REF!=0</formula>
    </cfRule>
  </conditionalFormatting>
  <conditionalFormatting sqref="M9">
    <cfRule type="expression" dxfId="0" priority="1">
      <formula>#REF!=0</formula>
    </cfRule>
  </conditionalFormatting>
  <dataValidations count="1">
    <dataValidation type="list" allowBlank="1" showInputMessage="1" showErrorMessage="1" sqref="M5 M7" xr:uid="{3319C6E5-3C8D-44EA-9EF8-27A88D189010}">
      <formula1>"VERDADEIRO, FALSO"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E5" unlockedFormula="1"/>
    <ignoredError sqref="E10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E6EC8-8B44-479E-AE07-D85D8D2CB614}">
  <dimension ref="A1:E12"/>
  <sheetViews>
    <sheetView zoomScale="196" zoomScaleNormal="196" workbookViewId="0">
      <selection activeCell="A5" sqref="A5"/>
    </sheetView>
  </sheetViews>
  <sheetFormatPr defaultRowHeight="15" x14ac:dyDescent="0.25"/>
  <cols>
    <col min="1" max="1" width="28" bestFit="1" customWidth="1"/>
    <col min="2" max="2" width="9.28515625" bestFit="1" customWidth="1"/>
    <col min="5" max="5" width="28" bestFit="1" customWidth="1"/>
  </cols>
  <sheetData>
    <row r="1" spans="1:5" ht="21.75" thickBot="1" x14ac:dyDescent="0.4">
      <c r="A1" s="88" t="s">
        <v>16</v>
      </c>
      <c r="B1" s="89"/>
      <c r="E1" s="34" t="s">
        <v>17</v>
      </c>
    </row>
    <row r="2" spans="1:5" x14ac:dyDescent="0.25">
      <c r="A2" s="29" t="s">
        <v>17</v>
      </c>
      <c r="B2" s="27">
        <f>COUNTIF('Produtos Infantis'!E3:E122,"&gt;0")</f>
        <v>107</v>
      </c>
      <c r="E2" s="32" t="s">
        <v>12</v>
      </c>
    </row>
    <row r="3" spans="1:5" x14ac:dyDescent="0.25">
      <c r="A3" s="30" t="s">
        <v>18</v>
      </c>
      <c r="B3" s="28">
        <f>SUM('Produtos Infantis'!E3:E122)</f>
        <v>1273</v>
      </c>
      <c r="E3" s="32" t="s">
        <v>9</v>
      </c>
    </row>
    <row r="4" spans="1:5" x14ac:dyDescent="0.25">
      <c r="A4" s="30"/>
      <c r="B4" s="28"/>
      <c r="E4" s="32" t="s">
        <v>14</v>
      </c>
    </row>
    <row r="5" spans="1:5" x14ac:dyDescent="0.25">
      <c r="A5" s="30" t="s">
        <v>11</v>
      </c>
      <c r="B5" s="28">
        <f>COUNTIF(Descrição,A5)</f>
        <v>20</v>
      </c>
      <c r="E5" s="32" t="s">
        <v>11</v>
      </c>
    </row>
    <row r="6" spans="1:5" x14ac:dyDescent="0.25">
      <c r="A6" s="30" t="s">
        <v>19</v>
      </c>
      <c r="B6" s="28">
        <f>SUMIF(Descrição,A5,Quantidades)</f>
        <v>276</v>
      </c>
      <c r="E6" s="32" t="s">
        <v>10</v>
      </c>
    </row>
    <row r="7" spans="1:5" ht="15.75" thickBot="1" x14ac:dyDescent="0.3">
      <c r="A7" s="30"/>
      <c r="B7" s="28"/>
      <c r="E7" s="33" t="s">
        <v>13</v>
      </c>
    </row>
    <row r="8" spans="1:5" x14ac:dyDescent="0.25">
      <c r="A8" s="30" t="s">
        <v>20</v>
      </c>
      <c r="B8" s="35">
        <f>AVERAGEIF(Descrição,$A$5,Descontos)</f>
        <v>8.7480000000000011</v>
      </c>
    </row>
    <row r="9" spans="1:5" x14ac:dyDescent="0.25">
      <c r="A9" s="30" t="s">
        <v>21</v>
      </c>
      <c r="B9" s="35">
        <f>AVERAGEIF(Descrição,$A$5,Preços)</f>
        <v>87.480000000000047</v>
      </c>
    </row>
    <row r="10" spans="1:5" x14ac:dyDescent="0.25">
      <c r="A10" s="36" t="s">
        <v>22</v>
      </c>
      <c r="B10" s="38">
        <f>B8/B9</f>
        <v>9.9999999999999964E-2</v>
      </c>
    </row>
    <row r="11" spans="1:5" x14ac:dyDescent="0.25">
      <c r="A11" s="36" t="s">
        <v>23</v>
      </c>
      <c r="B11" s="37">
        <f>_xlfn.MAXIFS(Preços,Descrição,'Meus Números'!A5)</f>
        <v>89.9</v>
      </c>
    </row>
    <row r="12" spans="1:5" ht="15.75" thickBot="1" x14ac:dyDescent="0.3">
      <c r="A12" s="31" t="s">
        <v>24</v>
      </c>
      <c r="B12" s="39">
        <f>_xlfn.MINIFS(Preços,Descrição,'Meus Números'!A5)</f>
        <v>85.5</v>
      </c>
    </row>
  </sheetData>
  <mergeCells count="1">
    <mergeCell ref="A1:B1"/>
  </mergeCells>
  <dataValidations count="1">
    <dataValidation type="list" errorStyle="information" allowBlank="1" showErrorMessage="1" errorTitle="Problema" error="Seria melhor digitar pelo menos 17 letras para poder fazer sua consulta." promptTitle="Aviso de Digitação" prompt="Ao digitar, use pelo menos 17 letras, assim:  * TÊNIS INFANTIL X *" sqref="A5" xr:uid="{F18F4F68-7089-43D2-A8E6-7220D7960ECF}">
      <formula1>$E$2:$E$7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5A7B-2EB1-45F9-B751-529DF976CB55}">
  <dimension ref="A2:F13"/>
  <sheetViews>
    <sheetView zoomScale="130" zoomScaleNormal="130" workbookViewId="0">
      <selection activeCell="A5" sqref="A5"/>
    </sheetView>
  </sheetViews>
  <sheetFormatPr defaultRowHeight="15" x14ac:dyDescent="0.25"/>
  <cols>
    <col min="1" max="1" width="28" bestFit="1" customWidth="1"/>
    <col min="2" max="2" width="11.140625" bestFit="1" customWidth="1"/>
    <col min="3" max="3" width="15" bestFit="1" customWidth="1"/>
    <col min="6" max="6" width="12" bestFit="1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8</v>
      </c>
    </row>
    <row r="6" spans="1:6" ht="15.75" thickBot="1" x14ac:dyDescent="0.3"/>
    <row r="7" spans="1:6" ht="16.5" thickBot="1" x14ac:dyDescent="0.3">
      <c r="A7" s="2" t="s">
        <v>1</v>
      </c>
      <c r="B7" s="3" t="s">
        <v>0</v>
      </c>
      <c r="C7" s="3" t="s">
        <v>5</v>
      </c>
      <c r="D7" s="3" t="s">
        <v>8</v>
      </c>
      <c r="E7" s="3" t="s">
        <v>4</v>
      </c>
      <c r="F7" s="3" t="s">
        <v>6</v>
      </c>
    </row>
    <row r="8" spans="1:6" x14ac:dyDescent="0.25">
      <c r="A8" s="12" t="s">
        <v>13</v>
      </c>
      <c r="B8" s="13">
        <v>23</v>
      </c>
      <c r="C8" s="14">
        <v>79.8</v>
      </c>
      <c r="D8" s="11">
        <v>7.98</v>
      </c>
      <c r="E8" s="13">
        <v>8</v>
      </c>
      <c r="F8" s="11">
        <v>574.55999999999995</v>
      </c>
    </row>
    <row r="9" spans="1:6" x14ac:dyDescent="0.25">
      <c r="A9" s="12" t="s">
        <v>13</v>
      </c>
      <c r="B9" s="13">
        <v>35</v>
      </c>
      <c r="C9" s="14">
        <v>83.3</v>
      </c>
      <c r="D9" s="11">
        <v>8.33</v>
      </c>
      <c r="E9" s="13">
        <v>8</v>
      </c>
      <c r="F9" s="11">
        <v>599.76</v>
      </c>
    </row>
    <row r="10" spans="1:6" x14ac:dyDescent="0.25">
      <c r="A10" s="12" t="s">
        <v>13</v>
      </c>
      <c r="B10" s="13">
        <v>28</v>
      </c>
      <c r="C10" s="14">
        <v>83.3</v>
      </c>
      <c r="D10" s="11">
        <v>8.33</v>
      </c>
      <c r="E10" s="13">
        <v>8</v>
      </c>
      <c r="F10" s="11">
        <v>599.76</v>
      </c>
    </row>
    <row r="11" spans="1:6" x14ac:dyDescent="0.25">
      <c r="A11" s="12" t="s">
        <v>10</v>
      </c>
      <c r="B11" s="13">
        <v>26</v>
      </c>
      <c r="C11" s="14">
        <v>85.5</v>
      </c>
      <c r="D11" s="11">
        <v>8.5500000000000007</v>
      </c>
      <c r="E11" s="13">
        <v>8</v>
      </c>
      <c r="F11" s="11">
        <v>615.6</v>
      </c>
    </row>
    <row r="12" spans="1:6" x14ac:dyDescent="0.25">
      <c r="A12" s="9" t="s">
        <v>10</v>
      </c>
      <c r="B12" s="10">
        <v>32</v>
      </c>
      <c r="C12" s="11">
        <v>89.9</v>
      </c>
      <c r="D12" s="11">
        <v>8.99</v>
      </c>
      <c r="E12" s="10">
        <v>8</v>
      </c>
      <c r="F12" s="11">
        <v>647.28000000000009</v>
      </c>
    </row>
    <row r="13" spans="1:6" x14ac:dyDescent="0.25">
      <c r="A13" s="9" t="s">
        <v>10</v>
      </c>
      <c r="B13" s="10">
        <v>29</v>
      </c>
      <c r="C13" s="11">
        <v>89.9</v>
      </c>
      <c r="D13" s="11">
        <v>8.99</v>
      </c>
      <c r="E13" s="10">
        <v>8</v>
      </c>
      <c r="F13" s="11">
        <v>647.28000000000009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7</vt:i4>
      </vt:variant>
    </vt:vector>
  </HeadingPairs>
  <TitlesOfParts>
    <vt:vector size="14" baseType="lpstr">
      <vt:lpstr>Produtos Infantis</vt:lpstr>
      <vt:lpstr>Produtos Infantis por Colunas</vt:lpstr>
      <vt:lpstr>Procura em Estoque</vt:lpstr>
      <vt:lpstr>Gráfico</vt:lpstr>
      <vt:lpstr>Resumo de Vendas</vt:lpstr>
      <vt:lpstr>Meus Números</vt:lpstr>
      <vt:lpstr>Dados Filtrados</vt:lpstr>
      <vt:lpstr>'Dados Filtrados'!Area_de_extracao</vt:lpstr>
      <vt:lpstr>'Meus Números'!Area_de_extracao</vt:lpstr>
      <vt:lpstr>'Dados Filtrados'!Criterios</vt:lpstr>
      <vt:lpstr>Descontos</vt:lpstr>
      <vt:lpstr>Descrição</vt:lpstr>
      <vt:lpstr>Preços</vt:lpstr>
      <vt:lpstr>Quantidades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Getúlio Akira Nishikawa Tanaka</cp:lastModifiedBy>
  <cp:lastPrinted>2019-10-11T14:32:55Z</cp:lastPrinted>
  <dcterms:created xsi:type="dcterms:W3CDTF">2019-10-09T14:30:21Z</dcterms:created>
  <dcterms:modified xsi:type="dcterms:W3CDTF">2021-08-06T15:22:57Z</dcterms:modified>
</cp:coreProperties>
</file>