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c_rpg\Doc\"/>
    </mc:Choice>
  </mc:AlternateContent>
  <bookViews>
    <workbookView xWindow="0" yWindow="0" windowWidth="15360" windowHeight="7455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4" i="6"/>
  <c r="E32" i="6"/>
  <c r="E40" i="6"/>
  <c r="F24" i="6"/>
  <c r="F32" i="6"/>
  <c r="F40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S11" i="6" s="1" a="1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F32" i="3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F40" i="3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M22" i="6" l="1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M28" i="3"/>
  <c r="N28" i="3"/>
  <c r="O32" i="3"/>
  <c r="P32" i="3"/>
  <c r="N36" i="3"/>
  <c r="M36" i="3"/>
  <c r="O40" i="3"/>
  <c r="P40" i="3"/>
  <c r="P9" i="3"/>
  <c r="M9" i="3" s="1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Q8" i="2" a="1"/>
  <c r="M22" i="3"/>
  <c r="N22" i="3"/>
  <c r="M26" i="3"/>
  <c r="N26" i="3"/>
  <c r="N30" i="3"/>
  <c r="M30" i="3"/>
  <c r="M34" i="3"/>
  <c r="N34" i="3"/>
  <c r="N38" i="3"/>
  <c r="M38" i="3"/>
  <c r="M42" i="3"/>
  <c r="N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N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9" i="3" l="1"/>
  <c r="B11" i="6"/>
  <c r="B11" i="3"/>
  <c r="N33" i="3"/>
  <c r="M33" i="3"/>
  <c r="N39" i="3"/>
  <c r="M39" i="3"/>
  <c r="M23" i="3"/>
  <c r="N23" i="3"/>
  <c r="M32" i="3"/>
  <c r="N32" i="3"/>
  <c r="N41" i="3"/>
  <c r="M41" i="3"/>
  <c r="M25" i="3"/>
  <c r="N25" i="3"/>
  <c r="N31" i="3"/>
  <c r="M31" i="3"/>
  <c r="M40" i="3"/>
  <c r="N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20" i="3" s="1"/>
  <c r="B19" i="6"/>
  <c r="B19" i="3"/>
  <c r="B20" i="1"/>
  <c r="B19" i="2" l="1"/>
  <c r="B20" i="6"/>
  <c r="B21" i="3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<sst xmlns="http://schemas.openxmlformats.org/spreadsheetml/2006/main" count="216" uniqueCount="104">
  <si>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</si>
  <si>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</si>
  <si>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</si>
  <si>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</si>
  <si>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</si>
  <si>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</si>
  <si>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</si>
  <si>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</si>
  <si>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</si>
  <si>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</si>
  <si>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</si>
  <si>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</si>
  <si>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</si>
  <si>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</si>
  <si>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</si>
  <si>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</si>
  <si>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</si>
  <si>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</si>
  <si>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</si>
  <si>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</si>
  <si>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</si>
  <si>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votre nom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</si>
  <si>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</si>
  <si>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</si>
  <si>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</si>
  <si>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</si>
  <si>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</si>
  <si>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</si>
  <si>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</si>
  <si>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</si>
  <si>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</si>
  <si>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</si>
  <si>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</si>
  <si>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</si>
  <si>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</si>
  <si>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</si>
  <si>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</si>
  <si>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</si>
  <si>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</si>
  <si>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</si>
  <si>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</si>
  <si>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</si>
  <si>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</si>
  <si>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</si>
  <si>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</si>
  <si>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</si>
  <si>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</si>
  <si>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</si>
  <si>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</si>
  <si>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</si>
  <si>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</si>
  <si>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</si>
  <si>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</si>
  <si>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</si>
  <si>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</si>
  <si>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</si>
  <si>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</si>
  <si>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</si>
  <si>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</si>
  <si>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</si>
  <si>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</si>
  <si>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</si>
  <si>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</si>
  <si>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</si>
  <si>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</si>
  <si>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</si>
  <si>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</si>
  <si>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</si>
  <si>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</si>
  <si>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</si>
  <si>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</si>
  <si>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</si>
  <si>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</si>
  <si>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</si>
  <si>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</si>
  <si>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Familiarisation avec les librairies isometriques</t>
  </si>
  <si>
    <t>Creation d'une map basique en isometrique :</t>
  </si>
  <si>
    <t>creation d'un personnage deplacable sur la map</t>
  </si>
  <si>
    <t>creation d'une matrice de map basiques</t>
  </si>
  <si>
    <t>Connection des differentes maps pour se deplacer entre les maps</t>
  </si>
  <si>
    <t>Creation des quatres combattants</t>
  </si>
  <si>
    <t>affichage des HP/MP pour chacun des combatants</t>
  </si>
  <si>
    <t>Creation des classes de combatants</t>
  </si>
  <si>
    <t>Creation des items de base</t>
  </si>
  <si>
    <t>Creation + affichage d'un inventaire</t>
  </si>
  <si>
    <t>affichage des stats des combatants</t>
  </si>
  <si>
    <t>equiper ses combatants:</t>
  </si>
  <si>
    <t>rentrer en combat aléatoirement a chaque deplacement</t>
  </si>
  <si>
    <t xml:space="preserve">Affichage des combattants </t>
  </si>
  <si>
    <t>Affichage de l'ordre de combat</t>
  </si>
  <si>
    <t>permettre aux combattants de finir le tour</t>
  </si>
  <si>
    <t>permettre aux combattants de se deplacer</t>
  </si>
  <si>
    <t>permettre aux combatants d'effectuer des attaques normales</t>
  </si>
  <si>
    <t>permettre aux combatants de lancer des sorts</t>
  </si>
  <si>
    <t>permettre aux combatants d'utiliser des items en combat</t>
  </si>
  <si>
    <t>gestion de la morts des combattants</t>
  </si>
  <si>
    <t>recuperation de l'experience / items a la fin du combat</t>
  </si>
  <si>
    <t>sauvegarder le jeu</t>
  </si>
  <si>
    <t>charger une parte sauvegarder</t>
  </si>
  <si>
    <t>utilisation de la souris pour selectionner des elements</t>
  </si>
  <si>
    <t>implantation d'un système de quetes</t>
  </si>
  <si>
    <t>RPG</t>
  </si>
  <si>
    <t>creation d'une IA pour les ennemis</t>
  </si>
  <si>
    <t>creation d'une mini-map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</si>
</sst>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12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D-4F01-8D47-9F72A751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12</c:v>
                </c:pt>
                <c:pt idx="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1D-4F01-8D47-9F72A751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11.5</c:v>
                </c:pt>
                <c:pt idx="1">
                  <c:v>29.5</c:v>
                </c:pt>
                <c:pt idx="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E-4151-9D2D-6691DA277A17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10.25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E-4151-9D2D-6691DA277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E95-4A7B-A8F3-201024AB2CB7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E95-4A7B-A8F3-201024AB2CB7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95-4A7B-A8F3-201024AB2CB7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CE95-4A7B-A8F3-201024AB2CB7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CE95-4A7B-A8F3-201024AB2CB7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95-4A7B-A8F3-201024AB2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9F2-4272-BFF3-E3575197072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9F2-4272-BFF3-E3575197072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9F2-4272-BFF3-E3575197072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5</c:v>
                </c:pt>
                <c:pt idx="1">
                  <c:v>18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F2-4272-BFF3-E3575197072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9F2-4272-BFF3-E3575197072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89F2-4272-BFF3-E3575197072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9F2-4272-BFF3-E35751970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topLeftCell="A4" zoomScaleNormal="100" workbookViewId="0">
      <selection activeCell="C39" sqref="C3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101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29</v>
      </c>
      <c r="C3" s="26"/>
      <c r="D3" s="27" t="s">
        <v>22</v>
      </c>
      <c r="E3" s="123" t="s">
        <v>21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32 tâches ont été définies totalisant 88 heures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5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26</v>
      </c>
      <c r="S8" s="23">
        <v>233</v>
      </c>
      <c r="T8" s="3">
        <v>1</v>
      </c>
      <c r="U8" s="3">
        <f>MAX(B8:B42)</f>
        <v>32</v>
      </c>
      <c r="V8" s="3" t="s">
        <v>18</v>
      </c>
      <c r="W8" s="3">
        <v>1</v>
      </c>
      <c r="X8" s="8">
        <v>0</v>
      </c>
      <c r="Y8" s="8">
        <f>MAX(G8:G42)</f>
        <v>0.25</v>
      </c>
      <c r="Z8" s="3" t="s">
        <v>1</v>
      </c>
      <c r="AA8" s="3">
        <v>1</v>
      </c>
      <c r="AB8" s="22">
        <v>0</v>
      </c>
      <c r="AC8" s="4">
        <f>COUNTA(C8:C43)</f>
        <v>32</v>
      </c>
      <c r="AD8" s="9">
        <f>SUM(G8:G43)</f>
        <v>3.6666666666666674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0.20833333333333301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27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3.6666666666666674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28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88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75</v>
      </c>
      <c r="D12" s="19">
        <v>3</v>
      </c>
      <c r="E12" s="18" t="s">
        <v>18</v>
      </c>
      <c r="F12" s="18">
        <v>2</v>
      </c>
      <c r="G12" s="32">
        <v>0.16666666666666699</v>
      </c>
      <c r="H12" s="42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32</v>
      </c>
      <c r="AE12" s="4" t="str">
        <f>AD12 &amp; " " &amp; AC12 &amp; IF(AD12 &gt; 1, "s ont été définies", " a été définie")</f>
        <v>32 tâches ont été définies</v>
      </c>
    </row>
    <row r="13" spans="2:31" x14ac:dyDescent="0.25">
      <c r="B13" s="45">
        <f t="shared" si="5"/>
        <v>6</v>
      </c>
      <c r="C13" s="15" t="s">
        <v>76</v>
      </c>
      <c r="D13" s="16">
        <v>4</v>
      </c>
      <c r="E13" s="16" t="s">
        <v>18</v>
      </c>
      <c r="F13" s="16">
        <v>2</v>
      </c>
      <c r="G13" s="31">
        <v>0.14583333333333301</v>
      </c>
      <c r="H13" s="41" t="s">
        <v>2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27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88</v>
      </c>
      <c r="AE13" s="4" t="str">
        <f>AD13 &amp; " " &amp; AC13 &amp; IF(AD13 &gt; 1, "s", "")</f>
        <v>88 heures</v>
      </c>
    </row>
    <row r="14" spans="2:31" x14ac:dyDescent="0.25">
      <c r="B14" s="44">
        <f t="shared" si="5"/>
        <v>7</v>
      </c>
      <c r="C14" s="17" t="s">
        <v>77</v>
      </c>
      <c r="D14" s="19">
        <v>5</v>
      </c>
      <c r="E14" s="18" t="s">
        <v>18</v>
      </c>
      <c r="F14" s="18">
        <v>3</v>
      </c>
      <c r="G14" s="32">
        <v>0.16666666666666699</v>
      </c>
      <c r="H14" s="42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28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5">
      <c r="B15" s="45">
        <f t="shared" si="5"/>
        <v>8</v>
      </c>
      <c r="C15" s="15" t="s">
        <v>78</v>
      </c>
      <c r="D15" s="16">
        <v>4</v>
      </c>
      <c r="E15" s="16" t="s">
        <v>18</v>
      </c>
      <c r="F15" s="16">
        <v>2</v>
      </c>
      <c r="G15" s="31">
        <v>0.125</v>
      </c>
      <c r="H15" s="41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88 heures</v>
      </c>
    </row>
    <row r="16" spans="2:31" x14ac:dyDescent="0.25">
      <c r="B16" s="44">
        <f t="shared" si="5"/>
        <v>9</v>
      </c>
      <c r="C16" s="17" t="s">
        <v>79</v>
      </c>
      <c r="D16" s="18">
        <v>5</v>
      </c>
      <c r="E16" s="18" t="s">
        <v>18</v>
      </c>
      <c r="F16" s="18">
        <v>3</v>
      </c>
      <c r="G16" s="32">
        <v>8.3333333333333301E-2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80</v>
      </c>
      <c r="D17" s="16">
        <v>4</v>
      </c>
      <c r="E17" s="16" t="s">
        <v>18</v>
      </c>
      <c r="F17" s="16">
        <v>1</v>
      </c>
      <c r="G17" s="31">
        <v>4.1666666666666699E-2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27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0.47916666666666663</v>
      </c>
      <c r="AE17" s="4">
        <f>AD17 * 24*60</f>
        <v>690</v>
      </c>
      <c r="AF17" s="4">
        <f>DAY(AD17)*24+HOUR(AD17)</f>
        <v>11</v>
      </c>
      <c r="AG17" s="4">
        <f>MINUTE(AD17)</f>
        <v>30</v>
      </c>
      <c r="AH17" s="4" t="str">
        <f>AF17&amp;"h"&amp;TEXT(AG17,"00")</f>
        <v>11h30</v>
      </c>
      <c r="AJ17" s="4">
        <f>COUNTIF($H$8:$H$42,AC17)</f>
        <v>4</v>
      </c>
    </row>
    <row r="18" spans="2:36" x14ac:dyDescent="0.25">
      <c r="B18" s="44">
        <f t="shared" si="5"/>
        <v>11</v>
      </c>
      <c r="C18" s="17" t="s">
        <v>81</v>
      </c>
      <c r="D18" s="18">
        <v>5</v>
      </c>
      <c r="E18" s="18" t="s">
        <v>18</v>
      </c>
      <c r="F18" s="18">
        <v>2</v>
      </c>
      <c r="G18" s="32">
        <v>6.25E-2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28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1.2291666666666672</v>
      </c>
      <c r="AE18" s="4">
        <f>AD18 * 24*60</f>
        <v>1770.0000000000009</v>
      </c>
      <c r="AF18" s="4">
        <f t="shared" ref="AF18:AF19" si="6">DAY(AD18)*24+HOUR(AD18)</f>
        <v>29</v>
      </c>
      <c r="AG18" s="4">
        <f t="shared" ref="AG18:AG19" si="7">MINUTE(AD18)</f>
        <v>30</v>
      </c>
      <c r="AH18" s="4" t="str">
        <f t="shared" ref="AH18:AH19" si="8">AF18&amp;"h"&amp;TEXT(AG18,"00")</f>
        <v>29h30</v>
      </c>
      <c r="AJ18" s="4">
        <f>COUNTIF($H$8:$H$42,AC18)</f>
        <v>12</v>
      </c>
    </row>
    <row r="19" spans="2:36" x14ac:dyDescent="0.25">
      <c r="B19" s="45">
        <f t="shared" si="5"/>
        <v>12</v>
      </c>
      <c r="C19" s="15" t="s">
        <v>82</v>
      </c>
      <c r="D19" s="16">
        <v>5</v>
      </c>
      <c r="E19" s="16" t="s">
        <v>18</v>
      </c>
      <c r="F19" s="16">
        <v>1</v>
      </c>
      <c r="G19" s="31">
        <v>8.3333333333333301E-2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1.9583333333333335</v>
      </c>
      <c r="AE19" s="4">
        <f>AD19 * 24*60</f>
        <v>2820</v>
      </c>
      <c r="AF19" s="4">
        <f t="shared" si="6"/>
        <v>47</v>
      </c>
      <c r="AG19" s="4">
        <f t="shared" si="7"/>
        <v>0</v>
      </c>
      <c r="AH19" s="4" t="str">
        <f t="shared" si="8"/>
        <v>47h00</v>
      </c>
      <c r="AJ19" s="4">
        <f>COUNTIF($H$8:$H$42,AC19)</f>
        <v>16</v>
      </c>
    </row>
    <row r="20" spans="2:36" x14ac:dyDescent="0.25">
      <c r="B20" s="44">
        <f t="shared" si="5"/>
        <v>13</v>
      </c>
      <c r="C20" s="17" t="s">
        <v>83</v>
      </c>
      <c r="D20" s="19">
        <v>6</v>
      </c>
      <c r="E20" s="18" t="s">
        <v>18</v>
      </c>
      <c r="F20" s="18">
        <v>2</v>
      </c>
      <c r="G20" s="32">
        <v>8.3333333333333301E-2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84</v>
      </c>
      <c r="D21" s="16">
        <v>7</v>
      </c>
      <c r="E21" s="16" t="s">
        <v>18</v>
      </c>
      <c r="F21" s="16">
        <v>2</v>
      </c>
      <c r="G21" s="31">
        <v>0.125</v>
      </c>
      <c r="H21" s="41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3.6666666666666674</v>
      </c>
      <c r="AE21" s="4">
        <f t="shared" ref="AE21" si="9">AD21 * 24*60</f>
        <v>5280.0000000000009</v>
      </c>
      <c r="AF21" s="4">
        <f t="shared" ref="AF21" si="10">DAY(AD21)*24+HOUR(AD21)</f>
        <v>88</v>
      </c>
      <c r="AG21" s="4">
        <f t="shared" ref="AG21" si="11">MINUTE(AD21)</f>
        <v>0</v>
      </c>
      <c r="AH21" s="4" t="str">
        <f t="shared" ref="AH21" si="12">AF21&amp;"h"&amp;TEXT(AG21,"00")</f>
        <v>88h00</v>
      </c>
    </row>
    <row r="22" spans="2:36" x14ac:dyDescent="0.25">
      <c r="B22" s="44">
        <f t="shared" si="5"/>
        <v>15</v>
      </c>
      <c r="C22" s="17" t="s">
        <v>85</v>
      </c>
      <c r="D22" s="18">
        <v>7</v>
      </c>
      <c r="E22" s="18" t="s">
        <v>19</v>
      </c>
      <c r="F22" s="18">
        <v>2</v>
      </c>
      <c r="G22" s="32">
        <v>4.1666666666666699E-2</v>
      </c>
      <c r="H22" s="42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86</v>
      </c>
      <c r="D23" s="16">
        <v>7</v>
      </c>
      <c r="E23" s="16" t="s">
        <v>19</v>
      </c>
      <c r="F23" s="16">
        <v>2</v>
      </c>
      <c r="G23" s="31">
        <v>0.104166666666667</v>
      </c>
      <c r="H23" s="41" t="s">
        <v>2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87</v>
      </c>
      <c r="D24" s="19">
        <v>8</v>
      </c>
      <c r="E24" s="18" t="s">
        <v>18</v>
      </c>
      <c r="F24" s="18">
        <v>2</v>
      </c>
      <c r="G24" s="32">
        <v>8.3333333333333301E-2</v>
      </c>
      <c r="H24" s="42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88</v>
      </c>
      <c r="D25" s="16">
        <v>9</v>
      </c>
      <c r="E25" s="16" t="s">
        <v>18</v>
      </c>
      <c r="F25" s="16">
        <v>2</v>
      </c>
      <c r="G25" s="31">
        <v>0.14583333333333301</v>
      </c>
      <c r="H25" s="41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89</v>
      </c>
      <c r="D26" s="19">
        <v>9</v>
      </c>
      <c r="E26" s="18" t="s">
        <v>18</v>
      </c>
      <c r="F26" s="18">
        <v>2</v>
      </c>
      <c r="G26" s="32">
        <v>8.3333333333333301E-2</v>
      </c>
      <c r="H26" s="42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90</v>
      </c>
      <c r="D27" s="16">
        <v>10</v>
      </c>
      <c r="E27" s="16" t="s">
        <v>18</v>
      </c>
      <c r="F27" s="16">
        <v>2</v>
      </c>
      <c r="G27" s="31">
        <v>8.3333333333333301E-2</v>
      </c>
      <c r="H27" s="41" t="s">
        <v>3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91</v>
      </c>
      <c r="D28" s="18">
        <v>10</v>
      </c>
      <c r="E28" s="18" t="s">
        <v>18</v>
      </c>
      <c r="F28" s="18">
        <v>2</v>
      </c>
      <c r="G28" s="32">
        <v>6.25E-2</v>
      </c>
      <c r="H28" s="42" t="s">
        <v>3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92</v>
      </c>
      <c r="D29" s="16">
        <v>10</v>
      </c>
      <c r="E29" s="16" t="s">
        <v>18</v>
      </c>
      <c r="F29" s="16">
        <v>2</v>
      </c>
      <c r="G29" s="31">
        <v>0.104166666666667</v>
      </c>
      <c r="H29" s="41" t="s">
        <v>3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93</v>
      </c>
      <c r="D30" s="19">
        <v>10</v>
      </c>
      <c r="E30" s="18" t="s">
        <v>18</v>
      </c>
      <c r="F30" s="18">
        <v>3</v>
      </c>
      <c r="G30" s="32">
        <v>0.125</v>
      </c>
      <c r="H30" s="42" t="s">
        <v>3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94</v>
      </c>
      <c r="D31" s="16">
        <v>10</v>
      </c>
      <c r="E31" s="16" t="s">
        <v>19</v>
      </c>
      <c r="F31" s="16">
        <v>2</v>
      </c>
      <c r="G31" s="31">
        <v>0.125</v>
      </c>
      <c r="H31" s="41" t="s">
        <v>3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>
        <f t="shared" si="5"/>
        <v>25</v>
      </c>
      <c r="C32" s="17" t="s">
        <v>95</v>
      </c>
      <c r="D32" s="19">
        <v>11</v>
      </c>
      <c r="E32" s="18" t="s">
        <v>18</v>
      </c>
      <c r="F32" s="18">
        <v>2</v>
      </c>
      <c r="G32" s="32">
        <v>6.25E-2</v>
      </c>
      <c r="H32" s="42" t="s">
        <v>3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>
        <f t="shared" si="5"/>
        <v>26</v>
      </c>
      <c r="C33" s="15" t="s">
        <v>96</v>
      </c>
      <c r="D33" s="16">
        <v>11</v>
      </c>
      <c r="E33" s="16" t="s">
        <v>18</v>
      </c>
      <c r="F33" s="16">
        <v>1</v>
      </c>
      <c r="G33" s="31">
        <v>4.1666666666666699E-2</v>
      </c>
      <c r="H33" s="41" t="s">
        <v>3</v>
      </c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>
        <f>IF(LEN(C34)&lt;&gt;0,IF(OR(LEN(B33)=0,B33="^"),"^",B33+1),"")</f>
        <v>27</v>
      </c>
      <c r="C34" s="17" t="s">
        <v>97</v>
      </c>
      <c r="D34" s="18">
        <v>12</v>
      </c>
      <c r="E34" s="18" t="s">
        <v>19</v>
      </c>
      <c r="F34" s="18">
        <v>3</v>
      </c>
      <c r="G34" s="32">
        <v>0.125</v>
      </c>
      <c r="H34" s="42" t="s">
        <v>3</v>
      </c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98</v>
      </c>
      <c r="D35" s="16">
        <v>13</v>
      </c>
      <c r="E35" s="16" t="s">
        <v>19</v>
      </c>
      <c r="F35" s="16">
        <v>3</v>
      </c>
      <c r="G35" s="31">
        <v>0.125</v>
      </c>
      <c r="H35" s="41" t="s">
        <v>3</v>
      </c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99</v>
      </c>
      <c r="D36" s="19">
        <v>12</v>
      </c>
      <c r="E36" s="18" t="s">
        <v>19</v>
      </c>
      <c r="F36" s="18">
        <v>3</v>
      </c>
      <c r="G36" s="32">
        <v>0.25</v>
      </c>
      <c r="H36" s="42" t="s">
        <v>3</v>
      </c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100</v>
      </c>
      <c r="D37" s="16">
        <v>12</v>
      </c>
      <c r="E37" s="16" t="s">
        <v>19</v>
      </c>
      <c r="F37" s="16">
        <v>3</v>
      </c>
      <c r="G37" s="31">
        <v>0.20833333333333301</v>
      </c>
      <c r="H37" s="41" t="s">
        <v>3</v>
      </c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>
        <v>12</v>
      </c>
      <c r="E38" s="18" t="s">
        <v>19</v>
      </c>
      <c r="F38" s="18">
        <v>3</v>
      </c>
      <c r="G38" s="32">
        <v>0.16666666666666699</v>
      </c>
      <c r="H38" s="42" t="s">
        <v>3</v>
      </c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>
        <v>6</v>
      </c>
      <c r="E39" s="16" t="s">
        <v>19</v>
      </c>
      <c r="F39" s="16">
        <v>3</v>
      </c>
      <c r="G39" s="31">
        <v>0.16666666666666699</v>
      </c>
      <c r="H39" s="41" t="s">
        <v>3</v>
      </c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opLeftCell="A4" workbookViewId="0">
      <selection activeCell="E14" sqref="E14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</row>
    <row r="3" spans="2:23" x14ac:dyDescent="0.25">
      <c r="B3" s="20" t="s">
        <v>31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30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10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12</v>
      </c>
      <c r="D7" s="66" t="s">
        <v>25</v>
      </c>
      <c r="E7" s="69" t="s">
        <v>9</v>
      </c>
      <c r="F7" s="66" t="s">
        <v>23</v>
      </c>
      <c r="G7" s="70" t="s">
        <v>24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8.3333333333333301E-2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0.42708333333333326</v>
      </c>
      <c r="R8" s="62">
        <f>Q8*24*60</f>
        <v>614.99999999999989</v>
      </c>
      <c r="T8" s="9">
        <f>SUM(E8:E42)</f>
        <v>0.42708333333333326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0.16666666666666699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0.42708333333333326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0.14583333333333301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10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3.125E-2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Familiarisation avec les librairies isometriques</v>
      </c>
      <c r="D12" s="56" t="str">
        <f>IF(LEN('Sprint 1 - Planification'!H12)&lt;&gt;0,'Sprint 1 - Planification'!H12,"")</f>
        <v>Sprint 2</v>
      </c>
      <c r="E12" s="118"/>
      <c r="F12" s="116"/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10</v>
      </c>
      <c r="U12" s="4" t="str">
        <f>T12 &amp; " " &amp; S12 &amp; IF(T12 &gt; 1, "s", "")</f>
        <v>10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Creation d'une map basique en isometrique :</v>
      </c>
      <c r="D13" s="52" t="str">
        <f>IF(LEN('Sprint 1 - Planification'!H13)&lt;&gt;0,'Sprint 1 - Planification'!H13,"")</f>
        <v>Sprint 2</v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creation d'un personnage deplacable sur la map</v>
      </c>
      <c r="D14" s="56" t="str">
        <f>IF(LEN('Sprint 1 - Planification'!H14)&lt;&gt;0,'Sprint 1 - Planification'!H14,"")</f>
        <v>Sprint 2</v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10 heures et 15 minutes</v>
      </c>
      <c r="W14" s="4" t="str">
        <f>T12&amp;"h"&amp;TEXT(T13,"00")</f>
        <v>10h15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creation d'une matrice de map basiques</v>
      </c>
      <c r="D15" s="52" t="str">
        <f>IF(LEN('Sprint 1 - Planification'!H15)&lt;&gt;0,'Sprint 1 - Planification'!H15,"")</f>
        <v>Sprint 2</v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Connection des differentes maps pour se deplacer entre les maps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Creation des quatres combattants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affichage des HP/MP pour chacun des combatants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Creation des classes de combatants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des items de base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Creation + affichage d'un inventaire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affichage des stats des combatants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equiper ses combatants: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rentrer en combat aléatoirement a chaque deplacement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Affichage des combattants 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Affichage de l'ordre de combat</v>
      </c>
      <c r="D26" s="56" t="str">
        <f>IF(LEN('Sprint 1 - Planification'!H26)&lt;&gt;0,'Sprint 1 - Planification'!H26,"")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permettre aux combattants de finir le tour</v>
      </c>
      <c r="D27" s="52" t="str">
        <f>IF(LEN('Sprint 1 - Planification'!H27)&lt;&gt;0,'Sprint 1 - Planification'!H27,"")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permettre aux combattants de se deplacer</v>
      </c>
      <c r="D28" s="55" t="str">
        <f>IF(LEN('Sprint 1 - Planification'!H28)&lt;&gt;0,'Sprint 1 - Planification'!H28,"")</f>
        <v>Sprint 3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permettre aux combatants d'effectuer des attaques normales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permettre aux combatants de lancer des sorts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permettre aux combatants d'utiliser des items en combat</v>
      </c>
      <c r="D31" s="52" t="str">
        <f>IF(LEN('Sprint 1 - Planification'!H31)&lt;&gt;0,'Sprint 1 - Planification'!H31,"")</f>
        <v>Sprint 3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gestion de la morts des combattants</v>
      </c>
      <c r="D32" s="56" t="str">
        <f>IF(LEN('Sprint 1 - Planification'!H32)&lt;&gt;0,'Sprint 1 - Planification'!H32,"")</f>
        <v>Sprint 3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recuperation de l'experience / items a la fin du combat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sauvegarder le jeu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charger une parte sauvegarder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utilisation de la souris pour selectionner des elements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implantation d'un système de quetes</v>
      </c>
      <c r="D37" s="52" t="str">
        <f>IF(LEN('Sprint 1 - Planification'!H37)&lt;&gt;0,'Sprint 1 - Planification'!H37,"")</f>
        <v>Sprint 3</v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IF(LEN('Sprint 1 - Planification'!B38)&lt;&gt;0,'Sprint 1 - Planification'!B38,"")</f>
        <v>31</v>
      </c>
      <c r="C38" s="54" t="str">
        <f>IF(LEN('Sprint 1 - Planification'!C38)&lt;&gt;0,'Sprint 1 - Planification'!C38,"")</f>
        <v>creation d'une IA pour les ennemis</v>
      </c>
      <c r="D38" s="56" t="str">
        <f>IF(LEN('Sprint 1 - Planification'!H38)&lt;&gt;0,'Sprint 1 - Planification'!H38,"")</f>
        <v>Sprint 3</v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IF(LEN('Sprint 1 - Planification'!B39)&lt;&gt;0,'Sprint 1 - Planification'!B39,"")</f>
        <v>32</v>
      </c>
      <c r="C39" s="51" t="str">
        <f>IF(LEN('Sprint 1 - Planification'!C39)&lt;&gt;0,'Sprint 1 - Planification'!C39,"")</f>
        <v>creation d'une mini-map</v>
      </c>
      <c r="D39" s="52" t="str">
        <f>IF(LEN('Sprint 1 - Planification'!H39)&lt;&gt;0,'Sprint 1 - Planification'!H39,"")</f>
        <v>Sprint 3</v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27" sqref="G27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32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33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24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25</v>
      </c>
      <c r="E7" s="126" t="s">
        <v>34</v>
      </c>
      <c r="F7" s="127"/>
      <c r="G7" s="132" t="s">
        <v>9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5" t="s">
        <v>9</v>
      </c>
      <c r="F8" s="65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8.3333333333333301E-2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0.16666666666666699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0.14583333333333301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3.125E-2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Familiarisation avec les librairies isometriques</v>
      </c>
      <c r="D13" s="56" t="str">
        <f>IF(LEN('Sprint 1 - Planification'!H12)&lt;&gt;0,'Sprint 1 - Planification'!H12,"")</f>
        <v>Sprint 2</v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/>
      <c r="H13" s="116"/>
      <c r="I13" s="117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Creation d'une map basique en isometrique :</v>
      </c>
      <c r="D14" s="52" t="str">
        <f>IF(LEN('Sprint 1 - Planification'!H13)&lt;&gt;0,'Sprint 1 - Planification'!H13,"")</f>
        <v>Sprint 2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d'un personnage deplacable sur la map</v>
      </c>
      <c r="D15" s="56" t="str">
        <f>IF(LEN('Sprint 1 - Planification'!H14)&lt;&gt;0,'Sprint 1 - Planification'!H14,"")</f>
        <v>Sprint 2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d'une matrice de map basiques</v>
      </c>
      <c r="D16" s="52" t="str">
        <f>IF(LEN('Sprint 1 - Planification'!H15)&lt;&gt;0,'Sprint 1 - Planification'!H15,"")</f>
        <v>Sprint 2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12</v>
      </c>
      <c r="W16" s="4" t="str">
        <f>IF(V16=0,"",IF(V16=1,"Une tâche est en retard!",CONCATENATE(V16," tâches sont en retard!")))</f>
        <v>12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Connection des differentes maps pour se deplacer entre les maps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Creation des quatres combattants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affichage des HP/MP pour chacun des combatants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Creation des classes de combatants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des items de base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Creation + affichage d'un inventaire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affichage des stats des combatants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equiper ses combatants: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rentrer en combat aléatoirement a chaque deplacement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Affichage des combattants 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Affichage de l'ordre de combat</v>
      </c>
      <c r="D27" s="56" t="str">
        <f>IF(LEN('Sprint 1 - Planification'!H26)&lt;&gt;0,'Sprint 1 - Planification'!H26,"")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permettre aux combattants de finir le tour</v>
      </c>
      <c r="D28" s="52" t="str">
        <f>IF(LEN('Sprint 1 - Planification'!H27)&lt;&gt;0,'Sprint 1 - Planification'!H27,"")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permettre aux combattants de se deplacer</v>
      </c>
      <c r="D29" s="55" t="str">
        <f>IF(LEN('Sprint 1 - Planification'!H28)&lt;&gt;0,'Sprint 1 - Planification'!H28,"")</f>
        <v>Sprint 3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aux combatants d'effectuer des attaques normales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permettre aux combatants de lancer des sorts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permettre aux combatants d'utiliser des items en combat</v>
      </c>
      <c r="D32" s="52" t="str">
        <f>IF(LEN('Sprint 1 - Planification'!H31)&lt;&gt;0,'Sprint 1 - Planification'!H31,"")</f>
        <v>Sprint 3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gestion de la morts des combattants</v>
      </c>
      <c r="D33" s="56" t="str">
        <f>IF(LEN('Sprint 1 - Planification'!H32)&lt;&gt;0,'Sprint 1 - Planification'!H32,"")</f>
        <v>Sprint 3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recuperation de l'experience / items a la fin du combat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sauvegarder le jeu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charger une parte sauvegarder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utilisation de la souris pour selectionner des elements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implantation d'un système de quetes</v>
      </c>
      <c r="D38" s="52" t="str">
        <f>IF(LEN('Sprint 1 - Planification'!H37)&lt;&gt;0,'Sprint 1 - Planification'!H37,"")</f>
        <v>Sprint 3</v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d'une IA pour les ennemis</v>
      </c>
      <c r="D39" s="56" t="str">
        <f>IF(LEN('Sprint 1 - Planification'!H38)&lt;&gt;0,'Sprint 1 - Planification'!H38,"")</f>
        <v>Sprint 3</v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creation d'une mini-map</v>
      </c>
      <c r="D40" s="52" t="str">
        <f>IF(LEN('Sprint 1 - Planification'!H39)&lt;&gt;0,'Sprint 1 - Planification'!H39,"")</f>
        <v>Sprint 3</v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12</v>
      </c>
      <c r="N44" s="3">
        <f t="shared" ref="N44:O44" si="5">COUNTIF(N9:N43,TRUE)</f>
        <v>12</v>
      </c>
      <c r="O44" s="3">
        <f t="shared" si="5"/>
        <v>0</v>
      </c>
      <c r="P44" s="3">
        <f>COUNTIF(P9:P43,FALSE)</f>
        <v>12</v>
      </c>
      <c r="R44" s="8"/>
    </row>
    <row r="45" spans="2:18" x14ac:dyDescent="0.25">
      <c r="M45" s="3">
        <f>SUM(M44:O44)</f>
        <v>24</v>
      </c>
      <c r="R45" s="8"/>
    </row>
    <row r="46" spans="2:18" x14ac:dyDescent="0.25">
      <c r="M46" s="3" t="str">
        <f>IF(M45=0, "aucun champ", IF(M45=1, "1 champ", M45 &amp; " champs"))</f>
        <v>24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35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36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56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25</v>
      </c>
      <c r="E7" s="126" t="s">
        <v>37</v>
      </c>
      <c r="F7" s="127"/>
      <c r="G7" s="132" t="s">
        <v>9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7" t="s">
        <v>9</v>
      </c>
      <c r="F8" s="67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8.3333333333333301E-2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0.16666666666666699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0.14583333333333301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3.125E-2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Familiarisation avec les librairies isometriques</v>
      </c>
      <c r="D13" s="56" t="str">
        <f>IF(LEN('Sprint 1 - Planification'!H12)&lt;&gt;0,'Sprint 1 - Planification'!H12,"")</f>
        <v>Sprint 2</v>
      </c>
      <c r="E13" s="75" t="str">
        <f>IF(_xlfn.NUMBERVALUE('Sprint 2 - Bilan'!$E13)+_xlfn.NUMBERVALUE('Sprint 2 - Bilan'!$G13)=0,"",_xlfn.NUMBERVALUE('Sprint 2 - Bilan'!$E13)+_xlfn.NUMBERVALUE('Sprint 2 - Bilan'!$G13))</f>
        <v/>
      </c>
      <c r="F13" s="79" t="str">
        <f>IF(LEN('Sprint 2 - Bilan'!$H13)&lt;&gt;0,'Sprint 2 - Bilan'!$H13,IF(LEN('Sprint 2 - Bilan'!$F13)=0,"",'Sprint 2 - Bilan'!$F13))</f>
        <v/>
      </c>
      <c r="G13" s="118"/>
      <c r="H13" s="116"/>
      <c r="I13" s="117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Creation d'une map basique en isometrique :</v>
      </c>
      <c r="D14" s="52" t="str">
        <f>IF(LEN('Sprint 1 - Planification'!H13)&lt;&gt;0,'Sprint 1 - Planification'!H13,"")</f>
        <v>Sprint 2</v>
      </c>
      <c r="E14" s="73" t="str">
        <f>IF(_xlfn.NUMBERVALUE('Sprint 2 - Bilan'!$E14)+_xlfn.NUMBERVALUE('Sprint 2 - Bilan'!$G14)=0,"",_xlfn.NUMBERVALUE('Sprint 2 - Bilan'!$E14)+_xlfn.NUMBERVALUE('Sprint 2 - Bilan'!$G14))</f>
        <v/>
      </c>
      <c r="F14" s="77" t="str">
        <f>IF(LEN('Sprint 2 - Bilan'!$H14)&lt;&gt;0,'Sprint 2 - Bilan'!$H14,IF(LEN('Sprint 2 - Bilan'!$F14)=0,"",'Sprint 2 - Bilan'!$F14))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d'un personnage deplacable sur la map</v>
      </c>
      <c r="D15" s="56" t="str">
        <f>IF(LEN('Sprint 1 - Planification'!H14)&lt;&gt;0,'Sprint 1 - Planification'!H14,"")</f>
        <v>Sprint 2</v>
      </c>
      <c r="E15" s="75" t="str">
        <f>IF(_xlfn.NUMBERVALUE('Sprint 2 - Bilan'!$E15)+_xlfn.NUMBERVALUE('Sprint 2 - Bilan'!$G15)=0,"",_xlfn.NUMBERVALUE('Sprint 2 - Bilan'!$E15)+_xlfn.NUMBERVALUE('Sprint 2 - Bilan'!$G15))</f>
        <v/>
      </c>
      <c r="F15" s="79" t="str">
        <f>IF(LEN('Sprint 2 - Bilan'!$H15)&lt;&gt;0,'Sprint 2 - Bilan'!$H15,IF(LEN('Sprint 2 - Bilan'!$F15)=0,"",'Sprint 2 - Bilan'!$F15))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d'une matrice de map basiques</v>
      </c>
      <c r="D16" s="52" t="str">
        <f>IF(LEN('Sprint 1 - Planification'!H15)&lt;&gt;0,'Sprint 1 - Planification'!H15,"")</f>
        <v>Sprint 2</v>
      </c>
      <c r="E16" s="73" t="str">
        <f>IF(_xlfn.NUMBERVALUE('Sprint 2 - Bilan'!$E16)+_xlfn.NUMBERVALUE('Sprint 2 - Bilan'!$G16)=0,"",_xlfn.NUMBERVALUE('Sprint 2 - Bilan'!$E16)+_xlfn.NUMBERVALUE('Sprint 2 - Bilan'!$G16))</f>
        <v/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28</v>
      </c>
      <c r="W16" s="4" t="str">
        <f>IF(V16=0,"",IF(V16=1,"Une tâche n'a pas été terminée!",CONCATENATE(V16," tâches n'ont pas été terminé!")))</f>
        <v>28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Connection des differentes maps pour se deplacer entre les maps</v>
      </c>
      <c r="D17" s="55" t="str">
        <f>IF(LEN('Sprint 1 - Planification'!H16)&lt;&gt;0,'Sprint 1 - Planification'!H16,"")</f>
        <v>Sprint 2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Creation des quatres combattants</v>
      </c>
      <c r="D18" s="52" t="str">
        <f>IF(LEN('Sprint 1 - Planification'!H17)&lt;&gt;0,'Sprint 1 - Planification'!H17,"")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affichage des HP/MP pour chacun des combatants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Creation des classes de combatants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des items de base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Creation + affichage d'un inventaire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affichage des stats des combatants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equiper ses combatants:</v>
      </c>
      <c r="D24" s="52" t="str">
        <f>IF(LEN('Sprint 1 - Planification'!H23)&lt;&gt;0,'Sprint 1 - Planification'!H23,"")</f>
        <v>Sprint 2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rentrer en combat aléatoirement a chaque deplacement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Affichage des combattants 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Affichage de l'ordre de combat</v>
      </c>
      <c r="D27" s="56" t="str">
        <f>IF(LEN('Sprint 1 - Planification'!H26)&lt;&gt;0,'Sprint 1 - Planification'!H26,"")</f>
        <v>Sprint 3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permettre aux combattants de finir le tour</v>
      </c>
      <c r="D28" s="52" t="str">
        <f>IF(LEN('Sprint 1 - Planification'!H27)&lt;&gt;0,'Sprint 1 - Planification'!H27,"")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permettre aux combattants de se deplacer</v>
      </c>
      <c r="D29" s="55" t="str">
        <f>IF(LEN('Sprint 1 - Planification'!H28)&lt;&gt;0,'Sprint 1 - Planification'!H28,"")</f>
        <v>Sprint 3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aux combatants d'effectuer des attaques normales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permettre aux combatants de lancer des sorts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permettre aux combatants d'utiliser des items en combat</v>
      </c>
      <c r="D32" s="52" t="str">
        <f>IF(LEN('Sprint 1 - Planification'!H31)&lt;&gt;0,'Sprint 1 - Planification'!H31,"")</f>
        <v>Sprint 3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gestion de la morts des combattants</v>
      </c>
      <c r="D33" s="56" t="str">
        <f>IF(LEN('Sprint 1 - Planification'!H32)&lt;&gt;0,'Sprint 1 - Planification'!H32,"")</f>
        <v>Sprint 3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recuperation de l'experience / items a la fin du combat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sauvegarder le jeu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charger une parte sauvegarder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utilisation de la souris pour selectionner des elements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implantation d'un système de quetes</v>
      </c>
      <c r="D38" s="52" t="str">
        <f>IF(LEN('Sprint 1 - Planification'!H37)&lt;&gt;0,'Sprint 1 - Planification'!H37,"")</f>
        <v>Sprint 3</v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d'une IA pour les ennemis</v>
      </c>
      <c r="D39" s="56" t="str">
        <f>IF(LEN('Sprint 1 - Planification'!H38)&lt;&gt;0,'Sprint 1 - Planification'!H38,"")</f>
        <v>Sprint 3</v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1</v>
      </c>
      <c r="N39" s="3" t="b">
        <f t="shared" si="1"/>
        <v>1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creation d'une mini-map</v>
      </c>
      <c r="D40" s="52" t="str">
        <f>IF(LEN('Sprint 1 - Planification'!H39)&lt;&gt;0,'Sprint 1 - Planification'!H39,"")</f>
        <v>Sprint 3</v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28</v>
      </c>
      <c r="N44" s="3">
        <f t="shared" ref="N44:O44" si="5">COUNTIF(N9:N43,TRUE)</f>
        <v>28</v>
      </c>
      <c r="O44" s="3">
        <f t="shared" si="5"/>
        <v>0</v>
      </c>
      <c r="P44" s="3">
        <f>COUNTIF(P9:P43,FALSE)</f>
        <v>28</v>
      </c>
      <c r="R44" s="8"/>
    </row>
    <row r="45" spans="2:18" x14ac:dyDescent="0.25">
      <c r="M45" s="3">
        <f>SUM(M44:O44)</f>
        <v>56</v>
      </c>
      <c r="R45" s="8"/>
    </row>
    <row r="46" spans="2:18" x14ac:dyDescent="0.25">
      <c r="M46" s="3" t="str">
        <f>IF(M45=0, "aucun champ", IF(M45=1, "1 champ", M45 &amp; " champs"))</f>
        <v>56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topLeftCell="A4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58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59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60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61</v>
      </c>
      <c r="C8" s="95">
        <f>L8</f>
        <v>4</v>
      </c>
      <c r="D8" s="96">
        <f>M8</f>
        <v>12</v>
      </c>
      <c r="E8" s="97">
        <f>N8</f>
        <v>16</v>
      </c>
      <c r="F8" s="101">
        <f>O8</f>
        <v>32</v>
      </c>
      <c r="G8" s="1"/>
      <c r="H8" s="1"/>
      <c r="L8" s="1">
        <f>'Sprint 1 - Planification'!AJ17</f>
        <v>4</v>
      </c>
      <c r="M8" s="1">
        <f>'Sprint 1 - Planification'!AJ18</f>
        <v>12</v>
      </c>
      <c r="N8" s="1">
        <f>'Sprint 1 - Planification'!AJ19</f>
        <v>16</v>
      </c>
      <c r="O8" s="1">
        <f>SUM(L8:N8)</f>
        <v>32</v>
      </c>
      <c r="P8" s="1"/>
      <c r="Q8" s="1"/>
      <c r="R8" s="1"/>
      <c r="S8" s="1"/>
    </row>
    <row r="9" spans="2:25" s="2" customFormat="1" ht="12.75" x14ac:dyDescent="0.25">
      <c r="B9" s="92" t="s">
        <v>62</v>
      </c>
      <c r="C9" s="98" t="str">
        <f t="shared" ref="C9:F10" si="0">DAY(L9)*24+HOUR(L9)&amp;"h"&amp;TEXT(MINUTE(L9),"00")</f>
        <v>11h30</v>
      </c>
      <c r="D9" s="99" t="str">
        <f t="shared" si="0"/>
        <v>29h30</v>
      </c>
      <c r="E9" s="100" t="str">
        <f t="shared" si="0"/>
        <v>47h00</v>
      </c>
      <c r="F9" s="102" t="str">
        <f t="shared" si="0"/>
        <v>88h00</v>
      </c>
      <c r="G9" s="1"/>
      <c r="H9" s="1"/>
      <c r="L9" s="1">
        <f>'Sprint 1 - Planification'!AD17</f>
        <v>0.47916666666666663</v>
      </c>
      <c r="M9" s="1">
        <f>'Sprint 1 - Planification'!AD18</f>
        <v>1.2291666666666672</v>
      </c>
      <c r="N9" s="1">
        <f>'Sprint 1 - Planification'!AD19</f>
        <v>1.9583333333333335</v>
      </c>
      <c r="O9" s="1">
        <f>SUM(L9:N9)</f>
        <v>3.6666666666666674</v>
      </c>
      <c r="P9" s="1" t="s">
        <v>66</v>
      </c>
      <c r="Q9" s="1">
        <f t="shared" ref="Q9:S10" si="1">DAY(L9)*24+HOUR(L9)+MINUTE(L9)/60</f>
        <v>11.5</v>
      </c>
      <c r="R9" s="1">
        <f t="shared" si="1"/>
        <v>29.5</v>
      </c>
      <c r="S9" s="1">
        <f t="shared" si="1"/>
        <v>47</v>
      </c>
      <c r="U9" s="2" t="s">
        <v>68</v>
      </c>
      <c r="V9" s="2">
        <f>COUNTIF('Sprint 1 - Planification'!E8:E42,"Essentielle")</f>
        <v>23</v>
      </c>
      <c r="X9" s="2" t="s">
        <v>70</v>
      </c>
      <c r="Y9" s="2">
        <f>COUNTIF('Sprint 1 - Planification'!F8:F42,1)</f>
        <v>5</v>
      </c>
    </row>
    <row r="10" spans="2:25" s="2" customFormat="1" ht="12.75" x14ac:dyDescent="0.25">
      <c r="B10" s="91" t="s">
        <v>63</v>
      </c>
      <c r="C10" s="95" t="str">
        <f t="shared" si="0"/>
        <v>10h15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10h15</v>
      </c>
      <c r="G10" s="1"/>
      <c r="H10" s="1"/>
      <c r="L10" s="1">
        <f>'Sprint 1 - Bilan'!T8</f>
        <v>0.42708333333333326</v>
      </c>
      <c r="M10" s="1">
        <f>'Sprint 2 - Bilan'!V9</f>
        <v>0</v>
      </c>
      <c r="N10" s="1">
        <f>'Sprint 3 - Bilan'!V9</f>
        <v>0</v>
      </c>
      <c r="O10" s="1">
        <f>SUM(L10:N10)</f>
        <v>0.42708333333333326</v>
      </c>
      <c r="P10" s="1" t="s">
        <v>67</v>
      </c>
      <c r="Q10" s="1">
        <f t="shared" si="1"/>
        <v>10.25</v>
      </c>
      <c r="R10" s="1">
        <f t="shared" si="1"/>
        <v>0</v>
      </c>
      <c r="S10" s="1">
        <f t="shared" si="1"/>
        <v>0</v>
      </c>
      <c r="U10" s="2" t="s">
        <v>69</v>
      </c>
      <c r="V10" s="2">
        <f>COUNTIF('Sprint 1 - Planification'!E8:E42,"Optionnelle")</f>
        <v>9</v>
      </c>
      <c r="X10" s="2" t="s">
        <v>71</v>
      </c>
      <c r="Y10" s="2">
        <f>COUNTIF('Sprint 1 - Planification'!F8:F42,2)</f>
        <v>18</v>
      </c>
    </row>
    <row r="11" spans="2:25" s="2" customFormat="1" ht="13.5" thickBot="1" x14ac:dyDescent="0.3">
      <c r="B11" s="103" t="s">
        <v>65</v>
      </c>
      <c r="C11" s="104">
        <f>L11</f>
        <v>0</v>
      </c>
      <c r="D11" s="105">
        <f>M11</f>
        <v>12</v>
      </c>
      <c r="E11" s="106">
        <f>N11</f>
        <v>28</v>
      </c>
      <c r="F11" s="107">
        <f>O11</f>
        <v>28</v>
      </c>
      <c r="G11" s="1"/>
      <c r="H11" s="1"/>
      <c r="L11" s="1">
        <f>'Sprint 1 - Bilan'!T15</f>
        <v>0</v>
      </c>
      <c r="M11" s="1">
        <f>'Sprint 2 - Bilan'!V16</f>
        <v>12</v>
      </c>
      <c r="N11" s="1">
        <f>'Sprint 3 - Bilan'!V16</f>
        <v>28</v>
      </c>
      <c r="O11" s="1">
        <f>N11</f>
        <v>28</v>
      </c>
      <c r="P11" s="1"/>
      <c r="Q11" s="1"/>
      <c r="R11" s="1"/>
      <c r="S11" s="1"/>
      <c r="X11" s="2" t="s">
        <v>72</v>
      </c>
      <c r="Y11" s="2">
        <f>COUNTIF('Sprint 1 - Planification'!F8:F42,3)</f>
        <v>9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topLeftCell="A1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38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39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40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46</v>
      </c>
      <c r="E8" s="1"/>
      <c r="F8" s="1"/>
      <c r="G8" s="1"/>
      <c r="H8" s="1"/>
    </row>
    <row r="9" spans="2:8" s="2" customFormat="1" ht="12.75" x14ac:dyDescent="0.25">
      <c r="B9" s="1"/>
      <c r="D9" s="84" t="s">
        <v>45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41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44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42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43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47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50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49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48</v>
      </c>
      <c r="E18" s="1"/>
      <c r="F18" s="1"/>
      <c r="G18" s="1"/>
      <c r="H18" s="1"/>
    </row>
    <row r="20" spans="2:8" ht="22.5" customHeight="1" thickBot="1" x14ac:dyDescent="0.25">
      <c r="B20" s="28" t="s">
        <v>51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52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54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53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55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56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57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73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74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Perin Clovis</cp:lastModifiedBy>
  <dcterms:created xsi:type="dcterms:W3CDTF">2014-08-28T21:52:02Z</dcterms:created>
  <dcterms:modified xsi:type="dcterms:W3CDTF">2017-02-28T15:43:56Z</dcterms:modified>
</cp:coreProperties>
</file>