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600" windowHeight="11895" activeTab="2"/>
  </bookViews>
  <sheets>
    <sheet name="NOTES" sheetId="7" r:id="rId1"/>
    <sheet name="CHARTS (ARMOR)" sheetId="1" r:id="rId2"/>
    <sheet name="GLOVES" sheetId="2" r:id="rId3"/>
    <sheet name="CHARTS (SHIELDS)" sheetId="4" r:id="rId4"/>
    <sheet name="SHIELDS" sheetId="5" r:id="rId5"/>
    <sheet name="RANGED" sheetId="6" r:id="rId6"/>
    <sheet name="Sheet3" sheetId="3" r:id="rId7"/>
    <sheet name="SHIELDS (2)" sheetId="8" r:id="rId8"/>
  </sheets>
  <calcPr calcId="124519"/>
</workbook>
</file>

<file path=xl/calcChain.xml><?xml version="1.0" encoding="utf-8"?>
<calcChain xmlns="http://schemas.openxmlformats.org/spreadsheetml/2006/main">
  <c r="K5" i="5"/>
  <c r="K6"/>
  <c r="K7"/>
  <c r="M7" s="1"/>
  <c r="K8"/>
  <c r="K9"/>
  <c r="K10"/>
  <c r="K11"/>
  <c r="K12"/>
  <c r="K13"/>
  <c r="K14"/>
  <c r="K15"/>
  <c r="K16"/>
  <c r="K17"/>
  <c r="K18"/>
  <c r="K19"/>
  <c r="M19" s="1"/>
  <c r="K20"/>
  <c r="K21"/>
  <c r="K22"/>
  <c r="K23"/>
  <c r="K24"/>
  <c r="K25"/>
  <c r="K26"/>
  <c r="K27"/>
  <c r="M27" s="1"/>
  <c r="K28"/>
  <c r="K29"/>
  <c r="K30"/>
  <c r="K31"/>
  <c r="K32"/>
  <c r="K33"/>
  <c r="K34"/>
  <c r="K35"/>
  <c r="K36"/>
  <c r="K37"/>
  <c r="M37" s="1"/>
  <c r="K38"/>
  <c r="M38" s="1"/>
  <c r="K39"/>
  <c r="M39" s="1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M59" s="1"/>
  <c r="K60"/>
  <c r="K61"/>
  <c r="K62"/>
  <c r="K63"/>
  <c r="K64"/>
  <c r="K65"/>
  <c r="K66"/>
  <c r="M66" s="1"/>
  <c r="K67"/>
  <c r="K68"/>
  <c r="K69"/>
  <c r="M69" s="1"/>
  <c r="K70"/>
  <c r="K71"/>
  <c r="K72"/>
  <c r="K4"/>
  <c r="P71" i="8"/>
  <c r="K71"/>
  <c r="M71" s="1"/>
  <c r="J71"/>
  <c r="B71" s="1"/>
  <c r="F71"/>
  <c r="P21"/>
  <c r="K21"/>
  <c r="M21" s="1"/>
  <c r="J21"/>
  <c r="B21" s="1"/>
  <c r="F21"/>
  <c r="P9"/>
  <c r="K9"/>
  <c r="M9" s="1"/>
  <c r="J9"/>
  <c r="B9" s="1"/>
  <c r="F9"/>
  <c r="P70"/>
  <c r="K70"/>
  <c r="M70" s="1"/>
  <c r="J70"/>
  <c r="B70" s="1"/>
  <c r="F70"/>
  <c r="P68"/>
  <c r="K68"/>
  <c r="M68" s="1"/>
  <c r="J68"/>
  <c r="B68" s="1"/>
  <c r="F68"/>
  <c r="P64"/>
  <c r="K64"/>
  <c r="M64" s="1"/>
  <c r="J64"/>
  <c r="B64" s="1"/>
  <c r="F64"/>
  <c r="P63"/>
  <c r="K63"/>
  <c r="M63" s="1"/>
  <c r="J63"/>
  <c r="B63" s="1"/>
  <c r="F63"/>
  <c r="P59"/>
  <c r="K59"/>
  <c r="M59" s="1"/>
  <c r="J59"/>
  <c r="B59" s="1"/>
  <c r="F59"/>
  <c r="P48"/>
  <c r="K48"/>
  <c r="M48" s="1"/>
  <c r="J48"/>
  <c r="B48" s="1"/>
  <c r="F48"/>
  <c r="P45"/>
  <c r="K45"/>
  <c r="M45" s="1"/>
  <c r="J45"/>
  <c r="B45" s="1"/>
  <c r="F45"/>
  <c r="P62"/>
  <c r="K62"/>
  <c r="M62" s="1"/>
  <c r="J62"/>
  <c r="B62" s="1"/>
  <c r="F62"/>
  <c r="P65"/>
  <c r="K65"/>
  <c r="M65" s="1"/>
  <c r="J65"/>
  <c r="B65" s="1"/>
  <c r="F65"/>
  <c r="P66"/>
  <c r="K66"/>
  <c r="M66" s="1"/>
  <c r="J66"/>
  <c r="B66" s="1"/>
  <c r="F66"/>
  <c r="P44"/>
  <c r="K44"/>
  <c r="M44" s="1"/>
  <c r="J44"/>
  <c r="B44" s="1"/>
  <c r="F44"/>
  <c r="P37"/>
  <c r="K37"/>
  <c r="M37" s="1"/>
  <c r="J37"/>
  <c r="B37" s="1"/>
  <c r="F37"/>
  <c r="P32"/>
  <c r="K32"/>
  <c r="M32" s="1"/>
  <c r="J32"/>
  <c r="B32" s="1"/>
  <c r="F32"/>
  <c r="P27"/>
  <c r="K27"/>
  <c r="M27" s="1"/>
  <c r="J27"/>
  <c r="B27" s="1"/>
  <c r="F27"/>
  <c r="P17"/>
  <c r="K17"/>
  <c r="M17" s="1"/>
  <c r="J17"/>
  <c r="B17" s="1"/>
  <c r="F17"/>
  <c r="P14"/>
  <c r="K14"/>
  <c r="M14" s="1"/>
  <c r="J14"/>
  <c r="B14" s="1"/>
  <c r="F14"/>
  <c r="P35"/>
  <c r="K35"/>
  <c r="M35" s="1"/>
  <c r="J35"/>
  <c r="B35" s="1"/>
  <c r="F35"/>
  <c r="P18"/>
  <c r="K18"/>
  <c r="M18" s="1"/>
  <c r="J18"/>
  <c r="B18" s="1"/>
  <c r="F18"/>
  <c r="P31"/>
  <c r="K31"/>
  <c r="M31" s="1"/>
  <c r="J31"/>
  <c r="B31" s="1"/>
  <c r="F31"/>
  <c r="P33"/>
  <c r="K33"/>
  <c r="M33" s="1"/>
  <c r="J33"/>
  <c r="B33" s="1"/>
  <c r="F33"/>
  <c r="P26"/>
  <c r="K26"/>
  <c r="M26" s="1"/>
  <c r="J26"/>
  <c r="B26" s="1"/>
  <c r="F26"/>
  <c r="P13"/>
  <c r="K13"/>
  <c r="M13" s="1"/>
  <c r="J13"/>
  <c r="B13" s="1"/>
  <c r="F13"/>
  <c r="P72"/>
  <c r="K72"/>
  <c r="M72" s="1"/>
  <c r="J72"/>
  <c r="B72" s="1"/>
  <c r="F72"/>
  <c r="P61"/>
  <c r="K61"/>
  <c r="M61" s="1"/>
  <c r="J61"/>
  <c r="B61" s="1"/>
  <c r="F61"/>
  <c r="P5"/>
  <c r="K5"/>
  <c r="M5" s="1"/>
  <c r="J5"/>
  <c r="B5" s="1"/>
  <c r="F5"/>
  <c r="P4"/>
  <c r="K4"/>
  <c r="M4" s="1"/>
  <c r="J4"/>
  <c r="B4" s="1"/>
  <c r="F4"/>
  <c r="P40"/>
  <c r="K40"/>
  <c r="M40" s="1"/>
  <c r="J40"/>
  <c r="B40" s="1"/>
  <c r="F40"/>
  <c r="P24"/>
  <c r="K24"/>
  <c r="M24" s="1"/>
  <c r="J24"/>
  <c r="B24" s="1"/>
  <c r="F24"/>
  <c r="P6"/>
  <c r="K6"/>
  <c r="M6" s="1"/>
  <c r="J6"/>
  <c r="B6" s="1"/>
  <c r="F6"/>
  <c r="P67"/>
  <c r="K67"/>
  <c r="M67" s="1"/>
  <c r="J67"/>
  <c r="B67" s="1"/>
  <c r="F67"/>
  <c r="P57"/>
  <c r="K57"/>
  <c r="M57" s="1"/>
  <c r="J57"/>
  <c r="B57" s="1"/>
  <c r="F57"/>
  <c r="P38"/>
  <c r="K38"/>
  <c r="M38" s="1"/>
  <c r="J38"/>
  <c r="B38" s="1"/>
  <c r="F38"/>
  <c r="P19"/>
  <c r="K19"/>
  <c r="M19" s="1"/>
  <c r="J19"/>
  <c r="B19" s="1"/>
  <c r="F19"/>
  <c r="P36"/>
  <c r="K36"/>
  <c r="M36" s="1"/>
  <c r="J36"/>
  <c r="B36" s="1"/>
  <c r="F36"/>
  <c r="P16"/>
  <c r="K16"/>
  <c r="M16" s="1"/>
  <c r="J16"/>
  <c r="B16" s="1"/>
  <c r="F16"/>
  <c r="P46"/>
  <c r="K46"/>
  <c r="M46" s="1"/>
  <c r="J46"/>
  <c r="B46" s="1"/>
  <c r="F46"/>
  <c r="P42"/>
  <c r="K42"/>
  <c r="M42" s="1"/>
  <c r="J42"/>
  <c r="B42" s="1"/>
  <c r="F42"/>
  <c r="P34"/>
  <c r="K34"/>
  <c r="M34" s="1"/>
  <c r="J34"/>
  <c r="B34" s="1"/>
  <c r="F34"/>
  <c r="P29"/>
  <c r="K29"/>
  <c r="M29" s="1"/>
  <c r="J29"/>
  <c r="B29" s="1"/>
  <c r="F29"/>
  <c r="P39"/>
  <c r="K39"/>
  <c r="M39" s="1"/>
  <c r="J39"/>
  <c r="B39" s="1"/>
  <c r="F39"/>
  <c r="P7"/>
  <c r="K7"/>
  <c r="M7" s="1"/>
  <c r="J7"/>
  <c r="B7" s="1"/>
  <c r="F7"/>
  <c r="P43"/>
  <c r="K43"/>
  <c r="M43" s="1"/>
  <c r="J43"/>
  <c r="B43" s="1"/>
  <c r="F43"/>
  <c r="P25"/>
  <c r="K25"/>
  <c r="M25" s="1"/>
  <c r="J25"/>
  <c r="B25" s="1"/>
  <c r="F25"/>
  <c r="P11"/>
  <c r="K11"/>
  <c r="M11" s="1"/>
  <c r="J11"/>
  <c r="B11" s="1"/>
  <c r="F11"/>
  <c r="P10"/>
  <c r="K10"/>
  <c r="M10" s="1"/>
  <c r="J10"/>
  <c r="B10" s="1"/>
  <c r="F10"/>
  <c r="P47"/>
  <c r="K47"/>
  <c r="M47" s="1"/>
  <c r="J47"/>
  <c r="B47" s="1"/>
  <c r="F47"/>
  <c r="P41"/>
  <c r="K41"/>
  <c r="M41" s="1"/>
  <c r="J41"/>
  <c r="B41" s="1"/>
  <c r="F41"/>
  <c r="P23"/>
  <c r="K23"/>
  <c r="M23" s="1"/>
  <c r="J23"/>
  <c r="B23" s="1"/>
  <c r="F23"/>
  <c r="P12"/>
  <c r="K12"/>
  <c r="M12" s="1"/>
  <c r="J12"/>
  <c r="B12" s="1"/>
  <c r="F12"/>
  <c r="P8"/>
  <c r="K8"/>
  <c r="M8" s="1"/>
  <c r="J8"/>
  <c r="B8" s="1"/>
  <c r="F8"/>
  <c r="P56"/>
  <c r="K56"/>
  <c r="M56" s="1"/>
  <c r="J56"/>
  <c r="B56" s="1"/>
  <c r="F56"/>
  <c r="P55"/>
  <c r="K55"/>
  <c r="M55" s="1"/>
  <c r="J55"/>
  <c r="B55" s="1"/>
  <c r="F55"/>
  <c r="P54"/>
  <c r="K54"/>
  <c r="M54" s="1"/>
  <c r="J54"/>
  <c r="B54" s="1"/>
  <c r="F54"/>
  <c r="P53"/>
  <c r="K53"/>
  <c r="M53" s="1"/>
  <c r="J53"/>
  <c r="B53" s="1"/>
  <c r="F53"/>
  <c r="P52"/>
  <c r="K52"/>
  <c r="M52" s="1"/>
  <c r="J52"/>
  <c r="B52" s="1"/>
  <c r="F52"/>
  <c r="P51"/>
  <c r="K51"/>
  <c r="M51" s="1"/>
  <c r="J51"/>
  <c r="B51" s="1"/>
  <c r="F51"/>
  <c r="P50"/>
  <c r="K50"/>
  <c r="M50" s="1"/>
  <c r="J50"/>
  <c r="B50" s="1"/>
  <c r="F50"/>
  <c r="P49"/>
  <c r="K49"/>
  <c r="M49" s="1"/>
  <c r="J49"/>
  <c r="B49" s="1"/>
  <c r="F49"/>
  <c r="P30"/>
  <c r="K30"/>
  <c r="M30" s="1"/>
  <c r="J30"/>
  <c r="B30" s="1"/>
  <c r="F30"/>
  <c r="P20"/>
  <c r="K20"/>
  <c r="M20" s="1"/>
  <c r="J20"/>
  <c r="B20" s="1"/>
  <c r="F20"/>
  <c r="P28"/>
  <c r="K28"/>
  <c r="M28" s="1"/>
  <c r="J28"/>
  <c r="B28" s="1"/>
  <c r="F28"/>
  <c r="P58"/>
  <c r="K58"/>
  <c r="M58" s="1"/>
  <c r="J58"/>
  <c r="B58" s="1"/>
  <c r="F58"/>
  <c r="P69"/>
  <c r="K69"/>
  <c r="M69" s="1"/>
  <c r="J69"/>
  <c r="B69" s="1"/>
  <c r="F69"/>
  <c r="P60"/>
  <c r="K60"/>
  <c r="M60" s="1"/>
  <c r="J60"/>
  <c r="B60" s="1"/>
  <c r="F60"/>
  <c r="P22"/>
  <c r="K22"/>
  <c r="M22" s="1"/>
  <c r="J22"/>
  <c r="B22" s="1"/>
  <c r="F22"/>
  <c r="P15"/>
  <c r="K15"/>
  <c r="M15" s="1"/>
  <c r="J15"/>
  <c r="B15" s="1"/>
  <c r="F15"/>
  <c r="I5" i="5"/>
  <c r="I6"/>
  <c r="I7"/>
  <c r="I8"/>
  <c r="J8" s="1"/>
  <c r="I9"/>
  <c r="J9" s="1"/>
  <c r="I10"/>
  <c r="I11"/>
  <c r="I12"/>
  <c r="J12" s="1"/>
  <c r="I13"/>
  <c r="I14"/>
  <c r="I15"/>
  <c r="I16"/>
  <c r="J16" s="1"/>
  <c r="I17"/>
  <c r="I18"/>
  <c r="I19"/>
  <c r="I20"/>
  <c r="J20" s="1"/>
  <c r="I21"/>
  <c r="J21" s="1"/>
  <c r="I22"/>
  <c r="I23"/>
  <c r="I24"/>
  <c r="J24" s="1"/>
  <c r="I25"/>
  <c r="J25" s="1"/>
  <c r="I26"/>
  <c r="I27"/>
  <c r="I28"/>
  <c r="J28" s="1"/>
  <c r="I29"/>
  <c r="J29" s="1"/>
  <c r="I30"/>
  <c r="I31"/>
  <c r="I32"/>
  <c r="J32" s="1"/>
  <c r="I33"/>
  <c r="J33" s="1"/>
  <c r="I34"/>
  <c r="I35"/>
  <c r="I36"/>
  <c r="J36" s="1"/>
  <c r="I37"/>
  <c r="J37" s="1"/>
  <c r="I38"/>
  <c r="J38" s="1"/>
  <c r="I39"/>
  <c r="J39" s="1"/>
  <c r="I40"/>
  <c r="J40" s="1"/>
  <c r="I41"/>
  <c r="J41" s="1"/>
  <c r="I42"/>
  <c r="I43"/>
  <c r="I44"/>
  <c r="J44" s="1"/>
  <c r="I45"/>
  <c r="J45" s="1"/>
  <c r="I46"/>
  <c r="I47"/>
  <c r="I48"/>
  <c r="J48" s="1"/>
  <c r="I49"/>
  <c r="J49" s="1"/>
  <c r="I50"/>
  <c r="I51"/>
  <c r="I52"/>
  <c r="J52" s="1"/>
  <c r="I53"/>
  <c r="J53" s="1"/>
  <c r="I54"/>
  <c r="I55"/>
  <c r="I56"/>
  <c r="J56" s="1"/>
  <c r="I57"/>
  <c r="J57" s="1"/>
  <c r="I58"/>
  <c r="I59"/>
  <c r="I60"/>
  <c r="J60" s="1"/>
  <c r="I61"/>
  <c r="J61" s="1"/>
  <c r="I62"/>
  <c r="I63"/>
  <c r="I64"/>
  <c r="J64" s="1"/>
  <c r="I65"/>
  <c r="J65" s="1"/>
  <c r="I66"/>
  <c r="J66" s="1"/>
  <c r="I67"/>
  <c r="J67" s="1"/>
  <c r="I68"/>
  <c r="J68" s="1"/>
  <c r="I69"/>
  <c r="J69" s="1"/>
  <c r="I70"/>
  <c r="I71"/>
  <c r="I72"/>
  <c r="J72" s="1"/>
  <c r="I4"/>
  <c r="M5"/>
  <c r="M10"/>
  <c r="M11"/>
  <c r="M15"/>
  <c r="M21"/>
  <c r="M23"/>
  <c r="M25"/>
  <c r="M29"/>
  <c r="M30"/>
  <c r="M31"/>
  <c r="M34"/>
  <c r="M35"/>
  <c r="M41"/>
  <c r="M42"/>
  <c r="M43"/>
  <c r="M45"/>
  <c r="M47"/>
  <c r="M50"/>
  <c r="M53"/>
  <c r="M55"/>
  <c r="M57"/>
  <c r="M61"/>
  <c r="M63"/>
  <c r="M67"/>
  <c r="M71"/>
  <c r="M6"/>
  <c r="M13"/>
  <c r="M14"/>
  <c r="M17"/>
  <c r="M18"/>
  <c r="M26"/>
  <c r="M46"/>
  <c r="M51"/>
  <c r="M54"/>
  <c r="M58"/>
  <c r="M62"/>
  <c r="M70"/>
  <c r="M4"/>
  <c r="M8"/>
  <c r="M24"/>
  <c r="M40"/>
  <c r="M56"/>
  <c r="M72"/>
  <c r="M9"/>
  <c r="M12"/>
  <c r="M16"/>
  <c r="M20"/>
  <c r="M22"/>
  <c r="M28"/>
  <c r="M32"/>
  <c r="M33"/>
  <c r="M36"/>
  <c r="M44"/>
  <c r="M48"/>
  <c r="M49"/>
  <c r="M52"/>
  <c r="M60"/>
  <c r="M64"/>
  <c r="M65"/>
  <c r="M68"/>
  <c r="T14" i="4"/>
  <c r="U14"/>
  <c r="T15"/>
  <c r="U15"/>
  <c r="S15"/>
  <c r="S14"/>
  <c r="J5" i="5"/>
  <c r="J6"/>
  <c r="J7"/>
  <c r="J10"/>
  <c r="J11"/>
  <c r="J13"/>
  <c r="J14"/>
  <c r="J15"/>
  <c r="J17"/>
  <c r="J18"/>
  <c r="J19"/>
  <c r="J22"/>
  <c r="J23"/>
  <c r="J26"/>
  <c r="J27"/>
  <c r="J30"/>
  <c r="J31"/>
  <c r="J34"/>
  <c r="J35"/>
  <c r="J42"/>
  <c r="J43"/>
  <c r="J46"/>
  <c r="J47"/>
  <c r="J50"/>
  <c r="J51"/>
  <c r="J54"/>
  <c r="J55"/>
  <c r="J58"/>
  <c r="J59"/>
  <c r="J62"/>
  <c r="J63"/>
  <c r="J70"/>
  <c r="J71"/>
  <c r="J4"/>
  <c r="E60"/>
  <c r="E22"/>
  <c r="I16" i="4"/>
  <c r="I17"/>
  <c r="I18"/>
  <c r="E5" i="5"/>
  <c r="E6"/>
  <c r="E7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1"/>
  <c r="E62"/>
  <c r="E63"/>
  <c r="E64"/>
  <c r="E65"/>
  <c r="E66"/>
  <c r="E67"/>
  <c r="E68"/>
  <c r="E69"/>
  <c r="E70"/>
  <c r="E71"/>
  <c r="E72"/>
  <c r="E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4"/>
  <c r="O66" i="6"/>
  <c r="O69"/>
  <c r="O70"/>
  <c r="N66"/>
  <c r="N67"/>
  <c r="N68"/>
  <c r="N69"/>
  <c r="P69" s="1"/>
  <c r="N70"/>
  <c r="P70" s="1"/>
  <c r="N71"/>
  <c r="N65"/>
  <c r="O65" s="1"/>
  <c r="P65" s="1"/>
  <c r="N15"/>
  <c r="O15" s="1"/>
  <c r="N5"/>
  <c r="N6"/>
  <c r="N7"/>
  <c r="O7" s="1"/>
  <c r="N8"/>
  <c r="O8" s="1"/>
  <c r="N9"/>
  <c r="O9" s="1"/>
  <c r="N10"/>
  <c r="O10" s="1"/>
  <c r="N11"/>
  <c r="O11" s="1"/>
  <c r="N12"/>
  <c r="O12" s="1"/>
  <c r="N13"/>
  <c r="N14"/>
  <c r="O14" s="1"/>
  <c r="P14" s="1"/>
  <c r="N4"/>
  <c r="O4" s="1"/>
  <c r="P4" s="1"/>
  <c r="O26"/>
  <c r="P26" s="1"/>
  <c r="O30"/>
  <c r="P30" s="1"/>
  <c r="O34"/>
  <c r="P34" s="1"/>
  <c r="N35"/>
  <c r="O35" s="1"/>
  <c r="P35" s="1"/>
  <c r="N20"/>
  <c r="O20" s="1"/>
  <c r="N21"/>
  <c r="O21" s="1"/>
  <c r="N22"/>
  <c r="O22" s="1"/>
  <c r="N23"/>
  <c r="O23" s="1"/>
  <c r="N24"/>
  <c r="N25"/>
  <c r="N26"/>
  <c r="N27"/>
  <c r="O27" s="1"/>
  <c r="P27" s="1"/>
  <c r="N28"/>
  <c r="O28" s="1"/>
  <c r="P28" s="1"/>
  <c r="N29"/>
  <c r="O29" s="1"/>
  <c r="P29" s="1"/>
  <c r="N30"/>
  <c r="N31"/>
  <c r="O31" s="1"/>
  <c r="P31" s="1"/>
  <c r="N32"/>
  <c r="O32" s="1"/>
  <c r="N33"/>
  <c r="O33" s="1"/>
  <c r="P33" s="1"/>
  <c r="N34"/>
  <c r="N19"/>
  <c r="O19" s="1"/>
  <c r="T5" i="4"/>
  <c r="T8"/>
  <c r="T9"/>
  <c r="T12"/>
  <c r="T13"/>
  <c r="S11"/>
  <c r="T11" s="1"/>
  <c r="U11"/>
  <c r="S12"/>
  <c r="U12" s="1"/>
  <c r="S13"/>
  <c r="U13" s="1"/>
  <c r="U5"/>
  <c r="U9"/>
  <c r="S5"/>
  <c r="S6"/>
  <c r="U6" s="1"/>
  <c r="S7"/>
  <c r="U7" s="1"/>
  <c r="S8"/>
  <c r="U8" s="1"/>
  <c r="S9"/>
  <c r="S10"/>
  <c r="U10" s="1"/>
  <c r="S4"/>
  <c r="T4" s="1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34"/>
  <c r="K30"/>
  <c r="K31"/>
  <c r="K32"/>
  <c r="K33"/>
  <c r="K34"/>
  <c r="K35"/>
  <c r="K36"/>
  <c r="K37"/>
  <c r="K38"/>
  <c r="K39"/>
  <c r="K40"/>
  <c r="K41"/>
  <c r="K42"/>
  <c r="K43"/>
  <c r="K44"/>
  <c r="K29"/>
  <c r="I20"/>
  <c r="I21"/>
  <c r="I22"/>
  <c r="I23"/>
  <c r="I24"/>
  <c r="I25"/>
  <c r="I26"/>
  <c r="I27"/>
  <c r="I28"/>
  <c r="I29"/>
  <c r="I19"/>
  <c r="G5"/>
  <c r="G6"/>
  <c r="G7"/>
  <c r="G8"/>
  <c r="G9"/>
  <c r="G10"/>
  <c r="G11"/>
  <c r="G12"/>
  <c r="G13"/>
  <c r="G14"/>
  <c r="G15"/>
  <c r="G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4"/>
  <c r="D52"/>
  <c r="D53"/>
  <c r="D5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4"/>
  <c r="N55" i="1"/>
  <c r="V55" s="1"/>
  <c r="N56"/>
  <c r="V56" s="1"/>
  <c r="N57"/>
  <c r="V57" s="1"/>
  <c r="N58"/>
  <c r="V58" s="1"/>
  <c r="N59"/>
  <c r="V59" s="1"/>
  <c r="N60"/>
  <c r="V60" s="1"/>
  <c r="N61"/>
  <c r="V61" s="1"/>
  <c r="N62"/>
  <c r="V62" s="1"/>
  <c r="N63"/>
  <c r="V63" s="1"/>
  <c r="N64"/>
  <c r="V64" s="1"/>
  <c r="L40"/>
  <c r="W40" s="1"/>
  <c r="L41"/>
  <c r="AC41" s="1"/>
  <c r="L42"/>
  <c r="AC42" s="1"/>
  <c r="L43"/>
  <c r="AB43" s="1"/>
  <c r="L44"/>
  <c r="V44" s="1"/>
  <c r="L45"/>
  <c r="V45" s="1"/>
  <c r="L46"/>
  <c r="V46" s="1"/>
  <c r="L47"/>
  <c r="V47" s="1"/>
  <c r="L48"/>
  <c r="V48" s="1"/>
  <c r="L49"/>
  <c r="V49" s="1"/>
  <c r="L50"/>
  <c r="V50" s="1"/>
  <c r="L51"/>
  <c r="V51" s="1"/>
  <c r="L52"/>
  <c r="V52" s="1"/>
  <c r="N54"/>
  <c r="AB54" s="1"/>
  <c r="L39"/>
  <c r="AC39" s="1"/>
  <c r="J30"/>
  <c r="W30" s="1"/>
  <c r="J31"/>
  <c r="W31" s="1"/>
  <c r="J32"/>
  <c r="AC32" s="1"/>
  <c r="J33"/>
  <c r="Z33" s="1"/>
  <c r="J34"/>
  <c r="X34" s="1"/>
  <c r="J35"/>
  <c r="Z35" s="1"/>
  <c r="J36"/>
  <c r="AB36" s="1"/>
  <c r="J37"/>
  <c r="X37" s="1"/>
  <c r="J38"/>
  <c r="X38" s="1"/>
  <c r="J39"/>
  <c r="V39" s="1"/>
  <c r="J40"/>
  <c r="AB40" s="1"/>
  <c r="J41"/>
  <c r="AB41" s="1"/>
  <c r="J42"/>
  <c r="AB42" s="1"/>
  <c r="H25"/>
  <c r="Y25" s="1"/>
  <c r="H26"/>
  <c r="Y26" s="1"/>
  <c r="H27"/>
  <c r="X27" s="1"/>
  <c r="H28"/>
  <c r="Z28" s="1"/>
  <c r="H29"/>
  <c r="AB29" s="1"/>
  <c r="H30"/>
  <c r="AB30" s="1"/>
  <c r="H31"/>
  <c r="AB31" s="1"/>
  <c r="H32"/>
  <c r="V32" s="1"/>
  <c r="F17"/>
  <c r="W17" s="1"/>
  <c r="F18"/>
  <c r="AA18" s="1"/>
  <c r="F19"/>
  <c r="AC19" s="1"/>
  <c r="F20"/>
  <c r="X20" s="1"/>
  <c r="F21"/>
  <c r="V21" s="1"/>
  <c r="F22"/>
  <c r="V22" s="1"/>
  <c r="F23"/>
  <c r="V23" s="1"/>
  <c r="F24"/>
  <c r="X24" s="1"/>
  <c r="F25"/>
  <c r="Z25" s="1"/>
  <c r="F26"/>
  <c r="AB26" s="1"/>
  <c r="J29"/>
  <c r="AC29" s="1"/>
  <c r="H24"/>
  <c r="AC24" s="1"/>
  <c r="F16"/>
  <c r="AC16" s="1"/>
  <c r="D5"/>
  <c r="AB5" s="1"/>
  <c r="D6"/>
  <c r="Z6" s="1"/>
  <c r="D7"/>
  <c r="X7" s="1"/>
  <c r="D8"/>
  <c r="V8" s="1"/>
  <c r="D9"/>
  <c r="AB9" s="1"/>
  <c r="D10"/>
  <c r="Z10" s="1"/>
  <c r="D11"/>
  <c r="X11" s="1"/>
  <c r="D12"/>
  <c r="V12" s="1"/>
  <c r="D13"/>
  <c r="AB13" s="1"/>
  <c r="D14"/>
  <c r="Z14" s="1"/>
  <c r="D15"/>
  <c r="X15" s="1"/>
  <c r="D16"/>
  <c r="X16" s="1"/>
  <c r="D17"/>
  <c r="Z17" s="1"/>
  <c r="D18"/>
  <c r="AB18" s="1"/>
  <c r="D19"/>
  <c r="X19" s="1"/>
  <c r="D4"/>
  <c r="X4" s="1"/>
  <c r="V19" l="1"/>
  <c r="AB17"/>
  <c r="V9"/>
  <c r="X9"/>
  <c r="AB6"/>
  <c r="Y18"/>
  <c r="AC18"/>
  <c r="Z21"/>
  <c r="X26"/>
  <c r="Z27"/>
  <c r="X28"/>
  <c r="W25"/>
  <c r="AA24"/>
  <c r="AC25"/>
  <c r="V31"/>
  <c r="X31"/>
  <c r="Z31"/>
  <c r="AB38"/>
  <c r="AB34"/>
  <c r="AA30"/>
  <c r="W39"/>
  <c r="AB39"/>
  <c r="Y39"/>
  <c r="AA39"/>
  <c r="V43"/>
  <c r="AB52"/>
  <c r="AB51"/>
  <c r="AB50"/>
  <c r="AB49"/>
  <c r="AB48"/>
  <c r="AB47"/>
  <c r="AB46"/>
  <c r="AB45"/>
  <c r="AB44"/>
  <c r="V54"/>
  <c r="AB64"/>
  <c r="AB63"/>
  <c r="AB62"/>
  <c r="AB61"/>
  <c r="AB60"/>
  <c r="AB59"/>
  <c r="AB58"/>
  <c r="AB57"/>
  <c r="AB56"/>
  <c r="AB55"/>
  <c r="T7" i="4"/>
  <c r="O68" i="6"/>
  <c r="P68" s="1"/>
  <c r="V18" i="1"/>
  <c r="V14"/>
  <c r="V6"/>
  <c r="X5"/>
  <c r="W19"/>
  <c r="AA17"/>
  <c r="Z23"/>
  <c r="X21"/>
  <c r="AB25"/>
  <c r="AB27"/>
  <c r="V28"/>
  <c r="Y24"/>
  <c r="AA25"/>
  <c r="AC26"/>
  <c r="V30"/>
  <c r="X32"/>
  <c r="Z32"/>
  <c r="AB32"/>
  <c r="Z38"/>
  <c r="Z34"/>
  <c r="AA31"/>
  <c r="V42"/>
  <c r="W42"/>
  <c r="Y40"/>
  <c r="AA40"/>
  <c r="AC40"/>
  <c r="X43"/>
  <c r="Z52"/>
  <c r="Z51"/>
  <c r="Z50"/>
  <c r="Z49"/>
  <c r="Z48"/>
  <c r="Z47"/>
  <c r="Z46"/>
  <c r="Z45"/>
  <c r="Z44"/>
  <c r="X54"/>
  <c r="Z64"/>
  <c r="Z63"/>
  <c r="Z62"/>
  <c r="Z61"/>
  <c r="Z60"/>
  <c r="Z59"/>
  <c r="Z58"/>
  <c r="Z57"/>
  <c r="Z56"/>
  <c r="Z55"/>
  <c r="U4" i="4"/>
  <c r="T10"/>
  <c r="T6"/>
  <c r="O71" i="6"/>
  <c r="P71" s="1"/>
  <c r="O67"/>
  <c r="P67" s="1"/>
  <c r="Z19" i="1"/>
  <c r="V13"/>
  <c r="V5"/>
  <c r="AB14"/>
  <c r="W18"/>
  <c r="Z22"/>
  <c r="V26"/>
  <c r="V27"/>
  <c r="AB28"/>
  <c r="W24"/>
  <c r="AA26"/>
  <c r="V29"/>
  <c r="X29"/>
  <c r="Z29"/>
  <c r="V38"/>
  <c r="X36"/>
  <c r="Y30"/>
  <c r="AC30"/>
  <c r="X39"/>
  <c r="W41"/>
  <c r="Y41"/>
  <c r="AA41"/>
  <c r="Z43"/>
  <c r="X52"/>
  <c r="X51"/>
  <c r="X50"/>
  <c r="X49"/>
  <c r="X48"/>
  <c r="X47"/>
  <c r="X46"/>
  <c r="X45"/>
  <c r="X44"/>
  <c r="Z54"/>
  <c r="X64"/>
  <c r="X63"/>
  <c r="X62"/>
  <c r="X61"/>
  <c r="X60"/>
  <c r="X59"/>
  <c r="X58"/>
  <c r="X57"/>
  <c r="X56"/>
  <c r="X55"/>
  <c r="P24" i="6"/>
  <c r="P20"/>
  <c r="O25"/>
  <c r="P25" s="1"/>
  <c r="X18" i="1"/>
  <c r="V10"/>
  <c r="X13"/>
  <c r="AB10"/>
  <c r="Y17"/>
  <c r="AC17"/>
  <c r="X22"/>
  <c r="V25"/>
  <c r="W26"/>
  <c r="X30"/>
  <c r="Z30"/>
  <c r="V34"/>
  <c r="AB35"/>
  <c r="Y31"/>
  <c r="AC31"/>
  <c r="Z39"/>
  <c r="Y42"/>
  <c r="AA42"/>
  <c r="O24" i="6"/>
  <c r="P66"/>
  <c r="P15"/>
  <c r="P9"/>
  <c r="P12"/>
  <c r="P8"/>
  <c r="O13"/>
  <c r="P13" s="1"/>
  <c r="O5"/>
  <c r="P5" s="1"/>
  <c r="P10"/>
  <c r="O6"/>
  <c r="P6" s="1"/>
  <c r="P11"/>
  <c r="P7"/>
  <c r="P21"/>
  <c r="P19"/>
  <c r="P23"/>
  <c r="P22"/>
  <c r="P32"/>
  <c r="V33" i="1"/>
  <c r="V37"/>
  <c r="X40"/>
  <c r="Z40"/>
  <c r="W29"/>
  <c r="V35"/>
  <c r="AB33"/>
  <c r="AB37"/>
  <c r="Z36"/>
  <c r="X35"/>
  <c r="Y29"/>
  <c r="AA29"/>
  <c r="V40"/>
  <c r="X42"/>
  <c r="Z42"/>
  <c r="Z37"/>
  <c r="W32"/>
  <c r="X33"/>
  <c r="V36"/>
  <c r="Y32"/>
  <c r="AA32"/>
  <c r="V41"/>
  <c r="X41"/>
  <c r="Z41"/>
  <c r="AB24"/>
  <c r="Z24"/>
  <c r="V20"/>
  <c r="W16"/>
  <c r="Y16"/>
  <c r="AA16"/>
  <c r="AB23"/>
  <c r="AB22"/>
  <c r="AB21"/>
  <c r="V24"/>
  <c r="X25"/>
  <c r="Z26"/>
  <c r="AB20"/>
  <c r="Z20"/>
  <c r="X23"/>
  <c r="Y19"/>
  <c r="AA19"/>
  <c r="Z4"/>
  <c r="X12"/>
  <c r="Z15"/>
  <c r="Z7"/>
  <c r="V4"/>
  <c r="V16"/>
  <c r="AB19"/>
  <c r="Z18"/>
  <c r="X17"/>
  <c r="V15"/>
  <c r="V11"/>
  <c r="V7"/>
  <c r="X14"/>
  <c r="X10"/>
  <c r="X6"/>
  <c r="Z13"/>
  <c r="Z9"/>
  <c r="Z5"/>
  <c r="AB12"/>
  <c r="AB8"/>
  <c r="AB4"/>
  <c r="Z12"/>
  <c r="Z8"/>
  <c r="AB15"/>
  <c r="AB11"/>
  <c r="AB7"/>
  <c r="AB16"/>
  <c r="Z16"/>
  <c r="X8"/>
  <c r="Z11"/>
  <c r="V17"/>
  <c r="Q12"/>
  <c r="Q20"/>
  <c r="Q28"/>
  <c r="Q36"/>
  <c r="T44"/>
  <c r="Q56"/>
  <c r="Q60"/>
  <c r="T64"/>
  <c r="R4"/>
  <c r="S4"/>
  <c r="T4"/>
  <c r="Q4"/>
  <c r="B6"/>
  <c r="R6" s="1"/>
  <c r="B7"/>
  <c r="B8"/>
  <c r="S8" s="1"/>
  <c r="B9"/>
  <c r="B10"/>
  <c r="B11"/>
  <c r="R11" s="1"/>
  <c r="B12"/>
  <c r="S12" s="1"/>
  <c r="B13"/>
  <c r="R13" s="1"/>
  <c r="B14"/>
  <c r="R14" s="1"/>
  <c r="B15"/>
  <c r="B16"/>
  <c r="S16" s="1"/>
  <c r="B17"/>
  <c r="B18"/>
  <c r="B19"/>
  <c r="B20"/>
  <c r="S20" s="1"/>
  <c r="B21"/>
  <c r="R21" s="1"/>
  <c r="B22"/>
  <c r="R22" s="1"/>
  <c r="B23"/>
  <c r="B24"/>
  <c r="S24" s="1"/>
  <c r="B25"/>
  <c r="B26"/>
  <c r="B27"/>
  <c r="B28"/>
  <c r="S28" s="1"/>
  <c r="B29"/>
  <c r="R29" s="1"/>
  <c r="B30"/>
  <c r="R30" s="1"/>
  <c r="B31"/>
  <c r="R31" s="1"/>
  <c r="B32"/>
  <c r="S32" s="1"/>
  <c r="B33"/>
  <c r="B34"/>
  <c r="B35"/>
  <c r="B36"/>
  <c r="S36" s="1"/>
  <c r="B37"/>
  <c r="Q37" s="1"/>
  <c r="B38"/>
  <c r="S38" s="1"/>
  <c r="B39"/>
  <c r="S39" s="1"/>
  <c r="B40"/>
  <c r="S40" s="1"/>
  <c r="B41"/>
  <c r="S41" s="1"/>
  <c r="B42"/>
  <c r="S42" s="1"/>
  <c r="B43"/>
  <c r="S43" s="1"/>
  <c r="B44"/>
  <c r="S44" s="1"/>
  <c r="B45"/>
  <c r="S45" s="1"/>
  <c r="B46"/>
  <c r="S46" s="1"/>
  <c r="B47"/>
  <c r="S47" s="1"/>
  <c r="B48"/>
  <c r="S48" s="1"/>
  <c r="B49"/>
  <c r="S49" s="1"/>
  <c r="B50"/>
  <c r="S50" s="1"/>
  <c r="B51"/>
  <c r="S51" s="1"/>
  <c r="B52"/>
  <c r="S52" s="1"/>
  <c r="B53"/>
  <c r="S53" s="1"/>
  <c r="B54"/>
  <c r="S54" s="1"/>
  <c r="B55"/>
  <c r="S55" s="1"/>
  <c r="B56"/>
  <c r="S56" s="1"/>
  <c r="B57"/>
  <c r="S57" s="1"/>
  <c r="B58"/>
  <c r="S58" s="1"/>
  <c r="B59"/>
  <c r="S59" s="1"/>
  <c r="B60"/>
  <c r="S60" s="1"/>
  <c r="B61"/>
  <c r="S61" s="1"/>
  <c r="B62"/>
  <c r="S62" s="1"/>
  <c r="B63"/>
  <c r="S63" s="1"/>
  <c r="B64"/>
  <c r="S64" s="1"/>
  <c r="B5"/>
  <c r="R5" s="1"/>
  <c r="R57" l="1"/>
  <c r="Q49"/>
  <c r="T32"/>
  <c r="R60"/>
  <c r="T56"/>
  <c r="Q52"/>
  <c r="Q48"/>
  <c r="R41"/>
  <c r="R36"/>
  <c r="R28"/>
  <c r="R20"/>
  <c r="R12"/>
  <c r="Q64"/>
  <c r="T40"/>
  <c r="T16"/>
  <c r="R49"/>
  <c r="Q41"/>
  <c r="T52"/>
  <c r="R44"/>
  <c r="T24"/>
  <c r="T8"/>
  <c r="T60"/>
  <c r="Q57"/>
  <c r="R52"/>
  <c r="T48"/>
  <c r="Q44"/>
  <c r="Q40"/>
  <c r="Q32"/>
  <c r="Q24"/>
  <c r="Q16"/>
  <c r="Q8"/>
  <c r="T54"/>
  <c r="T46"/>
  <c r="T38"/>
  <c r="R61"/>
  <c r="R53"/>
  <c r="R45"/>
  <c r="R64"/>
  <c r="Q61"/>
  <c r="T58"/>
  <c r="R56"/>
  <c r="Q53"/>
  <c r="T50"/>
  <c r="R48"/>
  <c r="Q45"/>
  <c r="T42"/>
  <c r="R40"/>
  <c r="T36"/>
  <c r="R32"/>
  <c r="T28"/>
  <c r="R24"/>
  <c r="T20"/>
  <c r="R16"/>
  <c r="T12"/>
  <c r="R8"/>
  <c r="T62"/>
  <c r="S35"/>
  <c r="T35"/>
  <c r="Q27"/>
  <c r="S27"/>
  <c r="T27"/>
  <c r="Q23"/>
  <c r="S23"/>
  <c r="T23"/>
  <c r="Q19"/>
  <c r="S19"/>
  <c r="T19"/>
  <c r="Q15"/>
  <c r="S15"/>
  <c r="T15"/>
  <c r="Q7"/>
  <c r="S7"/>
  <c r="T7"/>
  <c r="Q34"/>
  <c r="S34"/>
  <c r="T34"/>
  <c r="Q30"/>
  <c r="S30"/>
  <c r="T30"/>
  <c r="Q26"/>
  <c r="S26"/>
  <c r="T26"/>
  <c r="Q22"/>
  <c r="S22"/>
  <c r="T22"/>
  <c r="Q18"/>
  <c r="S18"/>
  <c r="T18"/>
  <c r="Q14"/>
  <c r="S14"/>
  <c r="T14"/>
  <c r="Q10"/>
  <c r="S10"/>
  <c r="T10"/>
  <c r="Q6"/>
  <c r="S6"/>
  <c r="T6"/>
  <c r="T63"/>
  <c r="R62"/>
  <c r="T59"/>
  <c r="R58"/>
  <c r="T55"/>
  <c r="R54"/>
  <c r="T51"/>
  <c r="R50"/>
  <c r="T47"/>
  <c r="R46"/>
  <c r="T43"/>
  <c r="R42"/>
  <c r="T39"/>
  <c r="R38"/>
  <c r="Q35"/>
  <c r="R27"/>
  <c r="R19"/>
  <c r="Q5"/>
  <c r="S5"/>
  <c r="T5"/>
  <c r="S37"/>
  <c r="T37"/>
  <c r="Q33"/>
  <c r="S33"/>
  <c r="T33"/>
  <c r="Q29"/>
  <c r="S29"/>
  <c r="T29"/>
  <c r="Q25"/>
  <c r="S25"/>
  <c r="T25"/>
  <c r="Q21"/>
  <c r="S21"/>
  <c r="T21"/>
  <c r="Q17"/>
  <c r="S17"/>
  <c r="T17"/>
  <c r="Q13"/>
  <c r="S13"/>
  <c r="T13"/>
  <c r="Q9"/>
  <c r="S9"/>
  <c r="T9"/>
  <c r="R63"/>
  <c r="Q62"/>
  <c r="R59"/>
  <c r="Q58"/>
  <c r="R55"/>
  <c r="Q54"/>
  <c r="R51"/>
  <c r="Q50"/>
  <c r="R47"/>
  <c r="Q46"/>
  <c r="R43"/>
  <c r="Q42"/>
  <c r="R39"/>
  <c r="Q38"/>
  <c r="R34"/>
  <c r="R26"/>
  <c r="R18"/>
  <c r="R10"/>
  <c r="Q63"/>
  <c r="T61"/>
  <c r="Q59"/>
  <c r="T57"/>
  <c r="Q55"/>
  <c r="T53"/>
  <c r="Q51"/>
  <c r="T49"/>
  <c r="Q47"/>
  <c r="T45"/>
  <c r="Q43"/>
  <c r="T41"/>
  <c r="Q39"/>
  <c r="R37"/>
  <c r="R33"/>
  <c r="R25"/>
  <c r="R23"/>
  <c r="R17"/>
  <c r="R15"/>
  <c r="R9"/>
  <c r="R7"/>
  <c r="Q11"/>
  <c r="S11"/>
  <c r="T11"/>
  <c r="R35"/>
  <c r="Q31"/>
  <c r="S31"/>
  <c r="T31"/>
</calcChain>
</file>

<file path=xl/comments1.xml><?xml version="1.0" encoding="utf-8"?>
<comments xmlns="http://schemas.openxmlformats.org/spreadsheetml/2006/main">
  <authors>
    <author>Stubblefield, Michael:(GenCo-Nuc)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Stubblefield, Michael:(GenCo-Nuc):</t>
        </r>
        <r>
          <rPr>
            <sz val="9"/>
            <color indexed="81"/>
            <rFont val="Tahoma"/>
            <family val="2"/>
          </rPr>
          <t xml:space="preserve">
Cloth -&gt; Padded Cloth
</t>
        </r>
      </text>
    </comment>
  </commentList>
</comments>
</file>

<file path=xl/comments2.xml><?xml version="1.0" encoding="utf-8"?>
<comments xmlns="http://schemas.openxmlformats.org/spreadsheetml/2006/main">
  <authors>
    <author>Stubblefield, Michael:(GenCo-Nuc)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Stubblefield, Michael:(GenCo-Nuc):</t>
        </r>
        <r>
          <rPr>
            <sz val="9"/>
            <color indexed="81"/>
            <rFont val="Tahoma"/>
            <family val="2"/>
          </rPr>
          <t xml:space="preserve">
Based on repeated attacks of 50 damage.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Stubblefield, Michael:(GenCo-Nuc):</t>
        </r>
        <r>
          <rPr>
            <sz val="9"/>
            <color indexed="81"/>
            <rFont val="Tahoma"/>
            <family val="2"/>
          </rPr>
          <t xml:space="preserve">
Cloth -&gt; Padded Cloth
</t>
        </r>
      </text>
    </comment>
  </commentList>
</comments>
</file>

<file path=xl/sharedStrings.xml><?xml version="1.0" encoding="utf-8"?>
<sst xmlns="http://schemas.openxmlformats.org/spreadsheetml/2006/main" count="1078" uniqueCount="355">
  <si>
    <t>ARMOR</t>
  </si>
  <si>
    <t>PRICE</t>
  </si>
  <si>
    <t>CLOTH</t>
  </si>
  <si>
    <t>CHAIN</t>
  </si>
  <si>
    <t>LEATHER</t>
  </si>
  <si>
    <t>SCALE</t>
  </si>
  <si>
    <t>PLATE</t>
  </si>
  <si>
    <t>BASE</t>
  </si>
  <si>
    <t>BODY</t>
  </si>
  <si>
    <t>HEAD</t>
  </si>
  <si>
    <t>FOOT</t>
  </si>
  <si>
    <t>HAND</t>
  </si>
  <si>
    <t>TIER 1</t>
  </si>
  <si>
    <t>TIER 2</t>
  </si>
  <si>
    <t>TIER 4</t>
  </si>
  <si>
    <t>TIER 5</t>
  </si>
  <si>
    <t>TIER 6</t>
  </si>
  <si>
    <t>TIER 3</t>
  </si>
  <si>
    <t>HEAVY</t>
  </si>
  <si>
    <t>PRICING</t>
  </si>
  <si>
    <t>WEIGHT</t>
  </si>
  <si>
    <t>STR</t>
  </si>
  <si>
    <t>Leather Gloves</t>
  </si>
  <si>
    <t>Vaegiran Leather Gloves</t>
  </si>
  <si>
    <t>Mail Mittens</t>
  </si>
  <si>
    <t>Scale Gauntlets</t>
  </si>
  <si>
    <t>Gauntlets</t>
  </si>
  <si>
    <t>FACTION</t>
  </si>
  <si>
    <t>Vaegirs</t>
  </si>
  <si>
    <t>NAME</t>
  </si>
  <si>
    <t>UNIQUE NAME</t>
  </si>
  <si>
    <t>leather_gloves</t>
  </si>
  <si>
    <t>mail_mittens</t>
  </si>
  <si>
    <t>scale_gauntlets</t>
  </si>
  <si>
    <t>gauntlets</t>
  </si>
  <si>
    <t>lamellar_gauntlets</t>
  </si>
  <si>
    <t>Lamellar Gauntlets</t>
  </si>
  <si>
    <t>leather_gloves_2</t>
  </si>
  <si>
    <t>bronzeplatemitten</t>
  </si>
  <si>
    <t>Bronze Plate Mittens</t>
  </si>
  <si>
    <t>Sarranid</t>
  </si>
  <si>
    <t>plate_mittens</t>
  </si>
  <si>
    <t>Plate Mittens</t>
  </si>
  <si>
    <t>bnw_gauntlets</t>
  </si>
  <si>
    <t>Black and White Gauntlets</t>
  </si>
  <si>
    <t>lamellar_gauntlets_lord</t>
  </si>
  <si>
    <t>Noble Lamellar Gauntlets</t>
  </si>
  <si>
    <t>gauntlets_lord</t>
  </si>
  <si>
    <t>black_plate_mittens</t>
  </si>
  <si>
    <t>Black Plate Mittens</t>
  </si>
  <si>
    <t>brass_scale_gauntlets</t>
  </si>
  <si>
    <t>Brass Scale Gauntlets</t>
  </si>
  <si>
    <t>brass_lamellar_gauntlets</t>
  </si>
  <si>
    <t>Brass Lamellar Gauntlets</t>
  </si>
  <si>
    <t>Padded Gloves</t>
  </si>
  <si>
    <t>NOTES</t>
  </si>
  <si>
    <t>Nords</t>
  </si>
  <si>
    <t>nord_mail_gauntlets</t>
  </si>
  <si>
    <t>lighter than most 6 AC gauntlets, but more expensive</t>
  </si>
  <si>
    <t>Nordic Raider Gauntlets</t>
  </si>
  <si>
    <t>WOOD</t>
  </si>
  <si>
    <t>REINFORCED</t>
  </si>
  <si>
    <t>STEEL</t>
  </si>
  <si>
    <t>BRASS</t>
  </si>
  <si>
    <t>HEALTH</t>
  </si>
  <si>
    <t>RESIST</t>
  </si>
  <si>
    <t>EFFECTIVE</t>
  </si>
  <si>
    <t>WIDTH</t>
  </si>
  <si>
    <t>SHIELD</t>
  </si>
  <si>
    <t>COVERAGE</t>
  </si>
  <si>
    <t>HEIGHT</t>
  </si>
  <si>
    <t>SKILL</t>
  </si>
  <si>
    <t>Add 1</t>
  </si>
  <si>
    <t>Add 2</t>
  </si>
  <si>
    <t>Sub 1</t>
  </si>
  <si>
    <t>Sub 2</t>
  </si>
  <si>
    <t>TYPE</t>
  </si>
  <si>
    <t>wooden_shield</t>
  </si>
  <si>
    <t>Wooden Shield</t>
  </si>
  <si>
    <t>Wood</t>
  </si>
  <si>
    <t>Round Shield</t>
  </si>
  <si>
    <t>nordic_shield</t>
  </si>
  <si>
    <t>Nordic Shield</t>
  </si>
  <si>
    <t>fur_covered_shield</t>
  </si>
  <si>
    <t>Fur Covered Shield</t>
  </si>
  <si>
    <t>steel_shield</t>
  </si>
  <si>
    <t>Steel Shield</t>
  </si>
  <si>
    <t>plate_covered_round_shield</t>
  </si>
  <si>
    <t>Plate Covered Round Shield</t>
  </si>
  <si>
    <t>leather_covered_round_shield</t>
  </si>
  <si>
    <t>Leather Covered Round Shield</t>
  </si>
  <si>
    <t>hide_covered_round_shield</t>
  </si>
  <si>
    <t>Hide Covered Round Shield</t>
  </si>
  <si>
    <t>shield_heater_c</t>
  </si>
  <si>
    <t>Heater Shield</t>
  </si>
  <si>
    <t>norman_shield_1</t>
  </si>
  <si>
    <t>Kite Shield</t>
  </si>
  <si>
    <t>Steel</t>
  </si>
  <si>
    <t>Reinforced</t>
  </si>
  <si>
    <t>norman_shield_2</t>
  </si>
  <si>
    <t>norman_shield_3</t>
  </si>
  <si>
    <t>norman_shield_4</t>
  </si>
  <si>
    <t>norman_shield_5</t>
  </si>
  <si>
    <t>norman_shield_6</t>
  </si>
  <si>
    <t>norman_shield_7</t>
  </si>
  <si>
    <t>norman_shield_8</t>
  </si>
  <si>
    <t>Old Round Shield</t>
  </si>
  <si>
    <t>tab_shield_round_a</t>
  </si>
  <si>
    <t>tab_shield_round_b</t>
  </si>
  <si>
    <t>Plain Round Shield</t>
  </si>
  <si>
    <t>tab_shield_round_c</t>
  </si>
  <si>
    <t>tab_shield_round_d</t>
  </si>
  <si>
    <t>Heavy Round Shield</t>
  </si>
  <si>
    <t>tab_shield_round_e</t>
  </si>
  <si>
    <t>Huscarl's Round Shield</t>
  </si>
  <si>
    <t>tab_shield_kite_a</t>
  </si>
  <si>
    <t>Old Kite Shield</t>
  </si>
  <si>
    <t>tab_shield_kite_b</t>
  </si>
  <si>
    <t>Plain Kite Shield</t>
  </si>
  <si>
    <t>tab_shield_kite_c</t>
  </si>
  <si>
    <t>tab_shield_kite_d</t>
  </si>
  <si>
    <t>tab_shield_kite_cav_a</t>
  </si>
  <si>
    <t>Horseman's Kite Shield</t>
  </si>
  <si>
    <t>tab_shield_kite_cav_b</t>
  </si>
  <si>
    <t>Knightly Kite Shield</t>
  </si>
  <si>
    <t>tab_shield_heater_a</t>
  </si>
  <si>
    <t>Old Heater Shield</t>
  </si>
  <si>
    <t>tab_shield_heater_b</t>
  </si>
  <si>
    <t>tab_shield_heater_c</t>
  </si>
  <si>
    <t>tab_shield_heater_d</t>
  </si>
  <si>
    <t>Plain Heater Shield</t>
  </si>
  <si>
    <t>Heavy Heater Shield</t>
  </si>
  <si>
    <t>tab_shield_heater_cav_a</t>
  </si>
  <si>
    <t>Horseman's Heater Shield</t>
  </si>
  <si>
    <t>tab_shield_heater_cav_b</t>
  </si>
  <si>
    <t>Knightly Heater Shield</t>
  </si>
  <si>
    <t>tab_shield_pavise_a</t>
  </si>
  <si>
    <t>Old Board Shield</t>
  </si>
  <si>
    <t>tab_shield_pavise_b</t>
  </si>
  <si>
    <t>tab_shield_pavise_c</t>
  </si>
  <si>
    <t>tab_shield_pavise_d</t>
  </si>
  <si>
    <t>Plain Board Shield</t>
  </si>
  <si>
    <t>Board Shield</t>
  </si>
  <si>
    <t>Heavy Board Shield</t>
  </si>
  <si>
    <t>tab_shield_small_round_a</t>
  </si>
  <si>
    <t>Plain Cavalry Shield</t>
  </si>
  <si>
    <t>tab_shield_small_round_b</t>
  </si>
  <si>
    <t>Round Cavalry Shield</t>
  </si>
  <si>
    <t>tab_shield_small_round_c</t>
  </si>
  <si>
    <t>Elite Cavalry Shield</t>
  </si>
  <si>
    <t>Lyre</t>
  </si>
  <si>
    <t>lyre</t>
  </si>
  <si>
    <t>lute</t>
  </si>
  <si>
    <t>Lute</t>
  </si>
  <si>
    <t>Teutonic Knight Shield</t>
  </si>
  <si>
    <t>teutonic_knight_shield1 - 10</t>
  </si>
  <si>
    <t>teutonic_kite_shield1 - 8</t>
  </si>
  <si>
    <t>Teutonic Kite Shield</t>
  </si>
  <si>
    <t>mod_wooden_shield</t>
  </si>
  <si>
    <t>Wooden Round Shield</t>
  </si>
  <si>
    <t>mod_wooden_shield2</t>
  </si>
  <si>
    <t>mod_wooden_shield3</t>
  </si>
  <si>
    <t>mod_wooden_shield4</t>
  </si>
  <si>
    <t>mod_wooden_shield5</t>
  </si>
  <si>
    <t>mod_wooden_shield6</t>
  </si>
  <si>
    <t>Strong Covered Round Shield</t>
  </si>
  <si>
    <t>Strong Round Shield</t>
  </si>
  <si>
    <t>Covered Round Shield</t>
  </si>
  <si>
    <t>Cavalry Round Shield</t>
  </si>
  <si>
    <t>MERCH</t>
  </si>
  <si>
    <t>YES</t>
  </si>
  <si>
    <t>hihglander_buclker_1</t>
  </si>
  <si>
    <t>hihglander_buclker_2</t>
  </si>
  <si>
    <t>hihglander_buclker_3</t>
  </si>
  <si>
    <t>spiked_hihglander_buclker_1</t>
  </si>
  <si>
    <t>spiked_hihglander_buclker_2</t>
  </si>
  <si>
    <t>spiked_hihglander_buclker_3</t>
  </si>
  <si>
    <t>Highlander Buckler</t>
  </si>
  <si>
    <t>Spiked Highlander Buckler</t>
  </si>
  <si>
    <t>dec_steel_shield</t>
  </si>
  <si>
    <t>Decorated Steel Shield</t>
  </si>
  <si>
    <t>brass_shield1</t>
  </si>
  <si>
    <t>Decorated Brass Shield</t>
  </si>
  <si>
    <t>brass_shield</t>
  </si>
  <si>
    <t>painted_brass_shield</t>
  </si>
  <si>
    <t>painted_brass_shield1</t>
  </si>
  <si>
    <t>painted_brass_shield5</t>
  </si>
  <si>
    <t>Painted Brass Shield</t>
  </si>
  <si>
    <t>steel_shield_kite</t>
  </si>
  <si>
    <t>steel_shield_heater</t>
  </si>
  <si>
    <t>Steel Kite Shield</t>
  </si>
  <si>
    <t>Steel Heater Shield</t>
  </si>
  <si>
    <t>tpe_enhanced_shield_red (4 colors)</t>
  </si>
  <si>
    <t>Tournament Shield</t>
  </si>
  <si>
    <t>NO</t>
  </si>
  <si>
    <t>Rhodoks</t>
  </si>
  <si>
    <t>tutorial_shield</t>
  </si>
  <si>
    <t>practice_shield</t>
  </si>
  <si>
    <t>Practice Shield</t>
  </si>
  <si>
    <t>arena_shield_red (4 colors)</t>
  </si>
  <si>
    <t>Shield</t>
  </si>
  <si>
    <t>tutorial_shield_1</t>
  </si>
  <si>
    <t>hunting_crossbow</t>
  </si>
  <si>
    <t>Hunting Crossbow</t>
  </si>
  <si>
    <t>HORSEBACK?</t>
  </si>
  <si>
    <t>RELOAD</t>
  </si>
  <si>
    <t>SPEED</t>
  </si>
  <si>
    <t>DAMAGE</t>
  </si>
  <si>
    <t>AMMO</t>
  </si>
  <si>
    <t>light_crossbow</t>
  </si>
  <si>
    <t>Light Crossbow</t>
  </si>
  <si>
    <t>crossbow</t>
  </si>
  <si>
    <t>Crossbow</t>
  </si>
  <si>
    <t>heavy_crossbow</t>
  </si>
  <si>
    <t>Heavy Crossbow</t>
  </si>
  <si>
    <t>sniper_crossbow</t>
  </si>
  <si>
    <t>Siege Crossbow</t>
  </si>
  <si>
    <t>tutorial_crossbow</t>
  </si>
  <si>
    <t>practice_crossbow</t>
  </si>
  <si>
    <t>Practice Crossbow</t>
  </si>
  <si>
    <t>tutorial_crossbow_1</t>
  </si>
  <si>
    <t>tpe_normal_crossbow</t>
  </si>
  <si>
    <t>Tournament Crossbow</t>
  </si>
  <si>
    <t>40b</t>
  </si>
  <si>
    <t>tpe_enhanced_crossbow</t>
  </si>
  <si>
    <t>POWER DRAW</t>
  </si>
  <si>
    <t>hunting_bow</t>
  </si>
  <si>
    <t>Hunting Bow</t>
  </si>
  <si>
    <t>n/a</t>
  </si>
  <si>
    <t>short_bow</t>
  </si>
  <si>
    <t>Short Bow</t>
  </si>
  <si>
    <t>nomad_bow</t>
  </si>
  <si>
    <t>Nomad Bow</t>
  </si>
  <si>
    <t>long_bow</t>
  </si>
  <si>
    <t>Long Bow</t>
  </si>
  <si>
    <t>22p</t>
  </si>
  <si>
    <t>khergit_bow</t>
  </si>
  <si>
    <t>Khergit Bow</t>
  </si>
  <si>
    <t>strong_bow</t>
  </si>
  <si>
    <t>Strong Bow</t>
  </si>
  <si>
    <t>war_bow</t>
  </si>
  <si>
    <t>War Bow</t>
  </si>
  <si>
    <t>tutorial_short_bow</t>
  </si>
  <si>
    <t>practice_bow</t>
  </si>
  <si>
    <t>Practice Bow</t>
  </si>
  <si>
    <t>tutorial_short_bow_1</t>
  </si>
  <si>
    <t>practice_bow_2</t>
  </si>
  <si>
    <t>tpe_normal_bow</t>
  </si>
  <si>
    <t>tpe_enhanced_bow</t>
  </si>
  <si>
    <t>Tournament Bow</t>
  </si>
  <si>
    <t>battle_bow</t>
  </si>
  <si>
    <t>Battle Bow</t>
  </si>
  <si>
    <t>mod_bow1</t>
  </si>
  <si>
    <t>Bow of War</t>
  </si>
  <si>
    <t>mod_hhbow</t>
  </si>
  <si>
    <t>Highland Hunting Bow</t>
  </si>
  <si>
    <t>Khergits</t>
  </si>
  <si>
    <t>BOWS</t>
  </si>
  <si>
    <t>THROWN WEAPONS</t>
  </si>
  <si>
    <t>CROSSBOWS</t>
  </si>
  <si>
    <t>throwing_hammer</t>
  </si>
  <si>
    <t>Throwing Hammer</t>
  </si>
  <si>
    <t>POWER THROW</t>
  </si>
  <si>
    <t>24b</t>
  </si>
  <si>
    <t>tutorial_throwing_daggers</t>
  </si>
  <si>
    <t>Throwing Daggers</t>
  </si>
  <si>
    <t>16c</t>
  </si>
  <si>
    <t>practice_javelin</t>
  </si>
  <si>
    <t>Practice Javelins</t>
  </si>
  <si>
    <t>27b</t>
  </si>
  <si>
    <t>practice_throwing_daggers</t>
  </si>
  <si>
    <t>16b</t>
  </si>
  <si>
    <t>practice_throwing_daggers_100_amount</t>
  </si>
  <si>
    <t>tutorial_throwing_daggers_1</t>
  </si>
  <si>
    <t>darts</t>
  </si>
  <si>
    <t>Darts</t>
  </si>
  <si>
    <t>war_darts</t>
  </si>
  <si>
    <t>War Darts</t>
  </si>
  <si>
    <t>25p</t>
  </si>
  <si>
    <t>javelin</t>
  </si>
  <si>
    <t>Javelins</t>
  </si>
  <si>
    <t>38p</t>
  </si>
  <si>
    <t>throwing_spears</t>
  </si>
  <si>
    <t>Throwing Spears</t>
  </si>
  <si>
    <t>50p</t>
  </si>
  <si>
    <t>jarid</t>
  </si>
  <si>
    <t>Jarids</t>
  </si>
  <si>
    <t>45p</t>
  </si>
  <si>
    <t>stones</t>
  </si>
  <si>
    <t>Stones</t>
  </si>
  <si>
    <t>11b</t>
  </si>
  <si>
    <t>throwing_knives</t>
  </si>
  <si>
    <t>Throwing Knives</t>
  </si>
  <si>
    <t>19c</t>
  </si>
  <si>
    <t>throwing_daggers</t>
  </si>
  <si>
    <t>25c</t>
  </si>
  <si>
    <t>light_throwing_axes</t>
  </si>
  <si>
    <t>Light Throwing Axes</t>
  </si>
  <si>
    <t>40c</t>
  </si>
  <si>
    <t>throwing_axes</t>
  </si>
  <si>
    <t>Throwing Axes</t>
  </si>
  <si>
    <t>45c</t>
  </si>
  <si>
    <t>heavy_throwing_axes</t>
  </si>
  <si>
    <t>Heavy Throwing Axes</t>
  </si>
  <si>
    <t>53c</t>
  </si>
  <si>
    <t>tpe_normal_javelin</t>
  </si>
  <si>
    <t>tpe_enhanced_javelin</t>
  </si>
  <si>
    <t>Tournament Javelins</t>
  </si>
  <si>
    <t>tpe_normal_throwing_axe</t>
  </si>
  <si>
    <t>tpe_enhanced_throwing_axe</t>
  </si>
  <si>
    <t>Tournament Throwing Axes</t>
  </si>
  <si>
    <t>tpe_normal_throwing_daggers</t>
  </si>
  <si>
    <t>Tournament Throwing Daggers</t>
  </si>
  <si>
    <t>tpe_enhanced_throwing_daggers</t>
  </si>
  <si>
    <t>42b</t>
  </si>
  <si>
    <t>35b</t>
  </si>
  <si>
    <t>22b</t>
  </si>
  <si>
    <t>FIREARMS</t>
  </si>
  <si>
    <t>ACCURACY</t>
  </si>
  <si>
    <t>flintlock_pistol</t>
  </si>
  <si>
    <t>Flintlock Pistol</t>
  </si>
  <si>
    <t>flintlock_pistol_2</t>
  </si>
  <si>
    <t>flintlock_rifle</t>
  </si>
  <si>
    <t>Flintlock Rifle</t>
  </si>
  <si>
    <t>arquebus</t>
  </si>
  <si>
    <t>Arquebus</t>
  </si>
  <si>
    <t>blunderbus</t>
  </si>
  <si>
    <t>Blunderbus</t>
  </si>
  <si>
    <t>matchlock_2</t>
  </si>
  <si>
    <t>Matchlock Rifle</t>
  </si>
  <si>
    <t>matchlock_1</t>
  </si>
  <si>
    <t>padded_gloves</t>
  </si>
  <si>
    <t>Alter the "best in class" script to ignore unique flagged items.</t>
  </si>
  <si>
    <t>Mark all tutorial items as unique.</t>
  </si>
  <si>
    <t>Mark all tournament items as unique.</t>
  </si>
  <si>
    <t>Vaegiran Longbow</t>
  </si>
  <si>
    <t>vaegiran_longbow</t>
  </si>
  <si>
    <t>repeating_crossbow</t>
  </si>
  <si>
    <t>Repeating Crossbow</t>
  </si>
  <si>
    <t>%'s</t>
  </si>
  <si>
    <t>RATING</t>
  </si>
  <si>
    <t>simple_crossbow</t>
  </si>
  <si>
    <t>Simple Crossbow</t>
  </si>
  <si>
    <t>R</t>
  </si>
  <si>
    <t>Eff Health</t>
  </si>
  <si>
    <t>NEW</t>
  </si>
  <si>
    <t>OLD</t>
  </si>
  <si>
    <t>Brass</t>
  </si>
  <si>
    <t>%'S</t>
  </si>
  <si>
    <t>%</t>
  </si>
  <si>
    <t>FINAL</t>
  </si>
  <si>
    <t>Autoloot rating for shields should reduce the value of height &amp; width by half.</t>
  </si>
  <si>
    <t>Heraldic Board Shield</t>
  </si>
  <si>
    <t>X</t>
  </si>
  <si>
    <t>x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</si>
</sst>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shrinkToFit="1"/>
    </xf>
    <xf numFmtId="1" fontId="1" fillId="0" borderId="0" xfId="0" applyNumberFormat="1" applyFont="1" applyAlignment="1">
      <alignment horizontal="center" shrinkToFit="1"/>
    </xf>
    <xf numFmtId="0" fontId="1" fillId="0" borderId="0" xfId="0" applyFont="1" applyAlignment="1">
      <alignment shrinkToFit="1"/>
    </xf>
    <xf numFmtId="2" fontId="0" fillId="0" borderId="0" xfId="0" applyNumberFormat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5" fillId="0" borderId="0" xfId="0" applyFont="1" applyAlignment="1">
      <alignment shrinkToFit="1"/>
    </xf>
    <xf numFmtId="2" fontId="5" fillId="3" borderId="1" xfId="0" applyNumberFormat="1" applyFont="1" applyFill="1" applyBorder="1" applyAlignment="1">
      <alignment horizontal="center" shrinkToFit="1"/>
    </xf>
    <xf numFmtId="2" fontId="5" fillId="7" borderId="1" xfId="0" applyNumberFormat="1" applyFont="1" applyFill="1" applyBorder="1" applyAlignment="1">
      <alignment horizontal="center" shrinkToFit="1"/>
    </xf>
    <xf numFmtId="2" fontId="5" fillId="0" borderId="1" xfId="0" applyNumberFormat="1" applyFont="1" applyBorder="1" applyAlignment="1">
      <alignment shrinkToFit="1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 shrinkToFit="1"/>
    </xf>
    <xf numFmtId="2" fontId="5" fillId="9" borderId="1" xfId="0" applyNumberFormat="1" applyFont="1" applyFill="1" applyBorder="1" applyAlignment="1">
      <alignment horizontal="center" shrinkToFit="1"/>
    </xf>
    <xf numFmtId="2" fontId="5" fillId="4" borderId="1" xfId="0" applyNumberFormat="1" applyFont="1" applyFill="1" applyBorder="1" applyAlignment="1">
      <alignment horizontal="center" shrinkToFit="1"/>
    </xf>
    <xf numFmtId="1" fontId="0" fillId="9" borderId="0" xfId="0" applyNumberFormat="1" applyFill="1" applyAlignment="1">
      <alignment horizontal="center"/>
    </xf>
    <xf numFmtId="0" fontId="0" fillId="0" borderId="0" xfId="0" applyAlignment="1">
      <alignment shrinkToFit="1"/>
    </xf>
    <xf numFmtId="0" fontId="0" fillId="4" borderId="0" xfId="0" applyFill="1"/>
    <xf numFmtId="0" fontId="0" fillId="4" borderId="0" xfId="0" applyFill="1" applyAlignment="1">
      <alignment shrinkToFit="1"/>
    </xf>
    <xf numFmtId="0" fontId="0" fillId="4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shrinkToFit="1"/>
    </xf>
    <xf numFmtId="0" fontId="0" fillId="6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0" xfId="0" applyAlignment="1">
      <alignment horizontal="center" shrinkToFit="1"/>
    </xf>
    <xf numFmtId="164" fontId="0" fillId="0" borderId="0" xfId="0" applyNumberFormat="1" applyAlignment="1">
      <alignment horizontal="center" shrinkToFit="1"/>
    </xf>
    <xf numFmtId="9" fontId="0" fillId="0" borderId="0" xfId="0" applyNumberFormat="1" applyAlignment="1">
      <alignment horizontal="center" shrinkToFit="1"/>
    </xf>
    <xf numFmtId="0" fontId="1" fillId="10" borderId="0" xfId="0" applyFont="1" applyFill="1" applyAlignment="1">
      <alignment horizontal="center"/>
    </xf>
    <xf numFmtId="0" fontId="1" fillId="0" borderId="0" xfId="0" applyNumberFormat="1" applyFont="1" applyAlignment="1">
      <alignment shrinkToFit="1"/>
    </xf>
    <xf numFmtId="0" fontId="0" fillId="0" borderId="0" xfId="0" applyNumberFormat="1" applyAlignment="1">
      <alignment shrinkToFit="1"/>
    </xf>
    <xf numFmtId="0" fontId="0" fillId="5" borderId="0" xfId="0" applyFill="1" applyAlignment="1">
      <alignment shrinkToFit="1"/>
    </xf>
    <xf numFmtId="0" fontId="0" fillId="5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4" borderId="0" xfId="0" applyNumberFormat="1" applyFill="1" applyAlignment="1">
      <alignment shrinkToFit="1"/>
    </xf>
    <xf numFmtId="0" fontId="0" fillId="4" borderId="0" xfId="0" applyFill="1" applyAlignment="1">
      <alignment horizontal="center" shrinkToFit="1"/>
    </xf>
    <xf numFmtId="9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shrinkToFit="1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 shrinkToFit="1"/>
    </xf>
    <xf numFmtId="0" fontId="6" fillId="0" borderId="0" xfId="0" applyNumberFormat="1" applyFont="1" applyAlignment="1">
      <alignment shrinkToFit="1"/>
    </xf>
    <xf numFmtId="0" fontId="6" fillId="0" borderId="0" xfId="0" applyFont="1" applyAlignment="1">
      <alignment shrinkToFit="1"/>
    </xf>
    <xf numFmtId="0" fontId="6" fillId="0" borderId="0" xfId="0" applyFont="1" applyFill="1" applyAlignment="1">
      <alignment horizontal="center" shrinkToFit="1"/>
    </xf>
    <xf numFmtId="0" fontId="6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6" fillId="0" borderId="0" xfId="0" applyFont="1" applyAlignment="1">
      <alignment horizontal="center" shrinkToFit="1"/>
    </xf>
    <xf numFmtId="0" fontId="6" fillId="0" borderId="0" xfId="0" applyFont="1"/>
    <xf numFmtId="0" fontId="6" fillId="5" borderId="0" xfId="0" applyFont="1" applyFill="1" applyAlignment="1">
      <alignment shrinkToFit="1"/>
    </xf>
    <xf numFmtId="0" fontId="6" fillId="4" borderId="0" xfId="0" applyFont="1" applyFill="1" applyAlignment="1">
      <alignment horizontal="center" shrinkToFit="1"/>
    </xf>
    <xf numFmtId="0" fontId="6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shrinkToFit="1"/>
    </xf>
    <xf numFmtId="2" fontId="5" fillId="3" borderId="1" xfId="0" applyNumberFormat="1" applyFont="1" applyFill="1" applyBorder="1" applyAlignment="1">
      <alignment horizontal="center" shrinkToFit="1"/>
    </xf>
    <xf numFmtId="2" fontId="5" fillId="7" borderId="1" xfId="0" applyNumberFormat="1" applyFont="1" applyFill="1" applyBorder="1" applyAlignment="1">
      <alignment horizontal="center" shrinkToFit="1"/>
    </xf>
    <xf numFmtId="2" fontId="5" fillId="9" borderId="1" xfId="0" applyNumberFormat="1" applyFont="1" applyFill="1" applyBorder="1" applyAlignment="1">
      <alignment horizontal="center" shrinkToFit="1"/>
    </xf>
    <xf numFmtId="2" fontId="5" fillId="8" borderId="1" xfId="0" applyNumberFormat="1" applyFont="1" applyFill="1" applyBorder="1" applyAlignment="1">
      <alignment horizontal="center" shrinkToFit="1"/>
    </xf>
    <xf numFmtId="2" fontId="5" fillId="4" borderId="1" xfId="0" applyNumberFormat="1" applyFont="1" applyFill="1" applyBorder="1" applyAlignment="1">
      <alignment horizontal="center" shrinkToFit="1"/>
    </xf>
    <xf numFmtId="0" fontId="1" fillId="0" borderId="0" xfId="0" applyFont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6"/>
  <sheetViews>
    <sheetView workbookViewId="0">
      <selection activeCell="B7" sqref="B7"/>
    </sheetView>
  </sheetViews>
  <sheetFormatPr defaultRowHeight="15"/>
  <cols>
    <col min="2" max="2" width="93.42578125" style="46" customWidth="1"/>
  </cols>
  <sheetData>
    <row r="3" spans="2:2">
      <c r="B3" s="46" t="s">
        <v>332</v>
      </c>
    </row>
    <row r="4" spans="2:2">
      <c r="B4" s="46" t="s">
        <v>333</v>
      </c>
    </row>
    <row r="5" spans="2:2">
      <c r="B5" s="46" t="s">
        <v>334</v>
      </c>
    </row>
    <row r="6" spans="2:2">
      <c r="B6" s="46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A1:AC64"/>
  <sheetViews>
    <sheetView workbookViewId="0">
      <selection activeCell="L27" sqref="L27"/>
    </sheetView>
  </sheetViews>
  <sheetFormatPr defaultRowHeight="15"/>
  <cols>
    <col min="1" max="1" width="9.140625" style="2"/>
    <col min="2" max="2" width="9.140625" style="1"/>
    <col min="3" max="3" width="1.5703125" style="1" customWidth="1"/>
    <col min="4" max="4" width="7.42578125" style="1" customWidth="1"/>
    <col min="5" max="5" width="1.5703125" style="1" customWidth="1"/>
    <col min="6" max="6" width="7.42578125" style="1" customWidth="1"/>
    <col min="7" max="7" width="1.5703125" style="1" customWidth="1"/>
    <col min="8" max="8" width="7.42578125" style="1" customWidth="1"/>
    <col min="9" max="9" width="1.5703125" style="1" customWidth="1"/>
    <col min="10" max="10" width="7.42578125" style="1" customWidth="1"/>
    <col min="11" max="11" width="1.5703125" style="1" customWidth="1"/>
    <col min="12" max="12" width="7.42578125" style="1" customWidth="1"/>
    <col min="13" max="13" width="1.5703125" style="1" customWidth="1"/>
    <col min="14" max="14" width="7.42578125" style="1" customWidth="1"/>
    <col min="15" max="15" width="1.5703125" style="2" customWidth="1"/>
    <col min="17" max="20" width="9.140625" style="2"/>
    <col min="22" max="29" width="6.7109375" style="15" customWidth="1"/>
  </cols>
  <sheetData>
    <row r="1" spans="1:29">
      <c r="D1" s="12">
        <v>0.4</v>
      </c>
      <c r="E1" s="12"/>
      <c r="F1" s="12">
        <v>0.6</v>
      </c>
      <c r="G1" s="12"/>
      <c r="H1" s="12">
        <v>0.85</v>
      </c>
      <c r="I1" s="12"/>
      <c r="J1" s="12">
        <v>1.1499999999999999</v>
      </c>
      <c r="K1" s="12"/>
      <c r="L1" s="12">
        <v>1.6</v>
      </c>
      <c r="M1" s="12"/>
      <c r="N1" s="12">
        <v>1.75</v>
      </c>
      <c r="Q1" s="69" t="s">
        <v>19</v>
      </c>
      <c r="R1" s="69"/>
      <c r="S1" s="69"/>
      <c r="T1" s="69"/>
      <c r="V1" s="70" t="s">
        <v>20</v>
      </c>
      <c r="W1" s="70"/>
      <c r="X1" s="70"/>
      <c r="Y1" s="70"/>
      <c r="Z1" s="70"/>
      <c r="AA1" s="70"/>
      <c r="AB1" s="70"/>
      <c r="AC1" s="70"/>
    </row>
    <row r="2" spans="1:29" s="6" customFormat="1">
      <c r="A2" s="4"/>
      <c r="B2" s="5" t="s">
        <v>7</v>
      </c>
      <c r="C2" s="5"/>
      <c r="D2" s="5" t="s">
        <v>12</v>
      </c>
      <c r="E2" s="5"/>
      <c r="F2" s="5" t="s">
        <v>13</v>
      </c>
      <c r="G2" s="5"/>
      <c r="H2" s="5" t="s">
        <v>17</v>
      </c>
      <c r="I2" s="5"/>
      <c r="J2" s="5" t="s">
        <v>14</v>
      </c>
      <c r="K2" s="5"/>
      <c r="L2" s="5" t="s">
        <v>15</v>
      </c>
      <c r="M2" s="5"/>
      <c r="N2" s="5" t="s">
        <v>16</v>
      </c>
      <c r="O2" s="4"/>
      <c r="Q2" s="4">
        <v>3</v>
      </c>
      <c r="R2" s="4">
        <v>1.5</v>
      </c>
      <c r="S2" s="4">
        <v>4</v>
      </c>
      <c r="T2" s="4">
        <v>20</v>
      </c>
      <c r="V2" s="70">
        <v>1</v>
      </c>
      <c r="W2" s="70"/>
      <c r="X2" s="70">
        <v>0.25</v>
      </c>
      <c r="Y2" s="70"/>
      <c r="Z2" s="70">
        <v>0.1</v>
      </c>
      <c r="AA2" s="70"/>
      <c r="AB2" s="70">
        <v>0.05</v>
      </c>
      <c r="AC2" s="70"/>
    </row>
    <row r="3" spans="1:29" s="11" customFormat="1">
      <c r="A3" s="9" t="s">
        <v>0</v>
      </c>
      <c r="B3" s="10" t="s">
        <v>1</v>
      </c>
      <c r="C3" s="10"/>
      <c r="D3" s="10" t="s">
        <v>2</v>
      </c>
      <c r="E3" s="10"/>
      <c r="F3" s="10" t="s">
        <v>4</v>
      </c>
      <c r="G3" s="10"/>
      <c r="H3" s="10" t="s">
        <v>18</v>
      </c>
      <c r="I3" s="10"/>
      <c r="J3" s="10" t="s">
        <v>3</v>
      </c>
      <c r="K3" s="10"/>
      <c r="L3" s="10" t="s">
        <v>5</v>
      </c>
      <c r="M3" s="10"/>
      <c r="N3" s="10" t="s">
        <v>6</v>
      </c>
      <c r="O3" s="9"/>
      <c r="Q3" s="9" t="s">
        <v>8</v>
      </c>
      <c r="R3" s="9" t="s">
        <v>9</v>
      </c>
      <c r="S3" s="9" t="s">
        <v>10</v>
      </c>
      <c r="T3" s="9" t="s">
        <v>11</v>
      </c>
      <c r="V3" s="70" t="s">
        <v>8</v>
      </c>
      <c r="W3" s="70"/>
      <c r="X3" s="70" t="s">
        <v>9</v>
      </c>
      <c r="Y3" s="70"/>
      <c r="Z3" s="70" t="s">
        <v>10</v>
      </c>
      <c r="AA3" s="70"/>
      <c r="AB3" s="70" t="s">
        <v>11</v>
      </c>
      <c r="AC3" s="70"/>
    </row>
    <row r="4" spans="1:29">
      <c r="A4" s="2">
        <v>0</v>
      </c>
      <c r="B4" s="1">
        <v>0</v>
      </c>
      <c r="D4" s="7">
        <f>$A4*D$1/2.5</f>
        <v>0</v>
      </c>
      <c r="Q4" s="19">
        <f>$B4*Q$2</f>
        <v>0</v>
      </c>
      <c r="R4" s="19">
        <f t="shared" ref="R4:T19" si="0">$B4*R$2</f>
        <v>0</v>
      </c>
      <c r="S4" s="19">
        <f t="shared" si="0"/>
        <v>0</v>
      </c>
      <c r="T4" s="19">
        <f t="shared" si="0"/>
        <v>0</v>
      </c>
      <c r="V4" s="71">
        <f>V$2*$D4</f>
        <v>0</v>
      </c>
      <c r="W4" s="71"/>
      <c r="X4" s="71">
        <f t="shared" ref="X4:AB19" si="1">X$2*$D4</f>
        <v>0</v>
      </c>
      <c r="Y4" s="71"/>
      <c r="Z4" s="71">
        <f t="shared" si="1"/>
        <v>0</v>
      </c>
      <c r="AA4" s="71"/>
      <c r="AB4" s="71">
        <f t="shared" si="1"/>
        <v>0</v>
      </c>
      <c r="AC4" s="71"/>
    </row>
    <row r="5" spans="1:29">
      <c r="A5" s="2">
        <v>1</v>
      </c>
      <c r="B5" s="1">
        <f>A5^3/(A5*1.5)</f>
        <v>0.66666666666666663</v>
      </c>
      <c r="D5" s="7">
        <f t="shared" ref="D5:D19" si="2">$A5*D$1/2.5</f>
        <v>0.16</v>
      </c>
      <c r="Q5" s="19">
        <f t="shared" ref="Q5:T36" si="3">$B5*Q$2</f>
        <v>2</v>
      </c>
      <c r="R5" s="19">
        <f t="shared" si="0"/>
        <v>1</v>
      </c>
      <c r="S5" s="19">
        <f t="shared" si="0"/>
        <v>2.6666666666666665</v>
      </c>
      <c r="T5" s="19">
        <f t="shared" si="0"/>
        <v>13.333333333333332</v>
      </c>
      <c r="V5" s="71">
        <f t="shared" ref="V5:V15" si="4">V$2*$D5</f>
        <v>0.16</v>
      </c>
      <c r="W5" s="71"/>
      <c r="X5" s="71">
        <f t="shared" si="1"/>
        <v>0.04</v>
      </c>
      <c r="Y5" s="71"/>
      <c r="Z5" s="71">
        <f t="shared" si="1"/>
        <v>1.6E-2</v>
      </c>
      <c r="AA5" s="71"/>
      <c r="AB5" s="71">
        <f t="shared" si="1"/>
        <v>8.0000000000000002E-3</v>
      </c>
      <c r="AC5" s="71"/>
    </row>
    <row r="6" spans="1:29">
      <c r="A6" s="2">
        <v>2</v>
      </c>
      <c r="B6" s="1">
        <f t="shared" ref="B6:B64" si="5">A6^3/(A6*1.5)</f>
        <v>2.6666666666666665</v>
      </c>
      <c r="D6" s="7">
        <f t="shared" si="2"/>
        <v>0.32</v>
      </c>
      <c r="Q6" s="19">
        <f t="shared" si="3"/>
        <v>8</v>
      </c>
      <c r="R6" s="19">
        <f t="shared" si="0"/>
        <v>4</v>
      </c>
      <c r="S6" s="19">
        <f t="shared" si="0"/>
        <v>10.666666666666666</v>
      </c>
      <c r="T6" s="19">
        <f t="shared" si="0"/>
        <v>53.333333333333329</v>
      </c>
      <c r="V6" s="71">
        <f t="shared" si="4"/>
        <v>0.32</v>
      </c>
      <c r="W6" s="71"/>
      <c r="X6" s="71">
        <f t="shared" si="1"/>
        <v>0.08</v>
      </c>
      <c r="Y6" s="71"/>
      <c r="Z6" s="71">
        <f t="shared" si="1"/>
        <v>3.2000000000000001E-2</v>
      </c>
      <c r="AA6" s="71"/>
      <c r="AB6" s="71">
        <f t="shared" si="1"/>
        <v>1.6E-2</v>
      </c>
      <c r="AC6" s="71"/>
    </row>
    <row r="7" spans="1:29">
      <c r="A7" s="2">
        <v>3</v>
      </c>
      <c r="B7" s="1">
        <f t="shared" si="5"/>
        <v>6</v>
      </c>
      <c r="D7" s="7">
        <f t="shared" si="2"/>
        <v>0.48000000000000009</v>
      </c>
      <c r="Q7" s="19">
        <f t="shared" si="3"/>
        <v>18</v>
      </c>
      <c r="R7" s="19">
        <f t="shared" si="0"/>
        <v>9</v>
      </c>
      <c r="S7" s="19">
        <f t="shared" si="0"/>
        <v>24</v>
      </c>
      <c r="T7" s="19">
        <f t="shared" si="0"/>
        <v>120</v>
      </c>
      <c r="V7" s="71">
        <f t="shared" si="4"/>
        <v>0.48000000000000009</v>
      </c>
      <c r="W7" s="71"/>
      <c r="X7" s="71">
        <f t="shared" si="1"/>
        <v>0.12000000000000002</v>
      </c>
      <c r="Y7" s="71"/>
      <c r="Z7" s="71">
        <f t="shared" si="1"/>
        <v>4.8000000000000015E-2</v>
      </c>
      <c r="AA7" s="71"/>
      <c r="AB7" s="71">
        <f t="shared" si="1"/>
        <v>2.4000000000000007E-2</v>
      </c>
      <c r="AC7" s="71"/>
    </row>
    <row r="8" spans="1:29">
      <c r="A8" s="2">
        <v>4</v>
      </c>
      <c r="B8" s="1">
        <f t="shared" si="5"/>
        <v>10.666666666666666</v>
      </c>
      <c r="D8" s="7">
        <f t="shared" si="2"/>
        <v>0.64</v>
      </c>
      <c r="Q8" s="19">
        <f t="shared" si="3"/>
        <v>32</v>
      </c>
      <c r="R8" s="19">
        <f t="shared" si="0"/>
        <v>16</v>
      </c>
      <c r="S8" s="19">
        <f t="shared" si="0"/>
        <v>42.666666666666664</v>
      </c>
      <c r="T8" s="19">
        <f t="shared" si="0"/>
        <v>213.33333333333331</v>
      </c>
      <c r="V8" s="71">
        <f t="shared" si="4"/>
        <v>0.64</v>
      </c>
      <c r="W8" s="71"/>
      <c r="X8" s="71">
        <f t="shared" si="1"/>
        <v>0.16</v>
      </c>
      <c r="Y8" s="71"/>
      <c r="Z8" s="71">
        <f t="shared" si="1"/>
        <v>6.4000000000000001E-2</v>
      </c>
      <c r="AA8" s="71"/>
      <c r="AB8" s="71">
        <f t="shared" si="1"/>
        <v>3.2000000000000001E-2</v>
      </c>
      <c r="AC8" s="71"/>
    </row>
    <row r="9" spans="1:29">
      <c r="A9" s="2">
        <v>5</v>
      </c>
      <c r="B9" s="1">
        <f t="shared" si="5"/>
        <v>16.666666666666668</v>
      </c>
      <c r="D9" s="7">
        <f t="shared" si="2"/>
        <v>0.8</v>
      </c>
      <c r="Q9" s="19">
        <f t="shared" si="3"/>
        <v>50</v>
      </c>
      <c r="R9" s="19">
        <f t="shared" si="0"/>
        <v>25</v>
      </c>
      <c r="S9" s="19">
        <f t="shared" si="0"/>
        <v>66.666666666666671</v>
      </c>
      <c r="T9" s="19">
        <f t="shared" si="0"/>
        <v>333.33333333333337</v>
      </c>
      <c r="V9" s="71">
        <f t="shared" si="4"/>
        <v>0.8</v>
      </c>
      <c r="W9" s="71"/>
      <c r="X9" s="71">
        <f t="shared" si="1"/>
        <v>0.2</v>
      </c>
      <c r="Y9" s="71"/>
      <c r="Z9" s="71">
        <f t="shared" si="1"/>
        <v>8.0000000000000016E-2</v>
      </c>
      <c r="AA9" s="71"/>
      <c r="AB9" s="71">
        <f t="shared" si="1"/>
        <v>4.0000000000000008E-2</v>
      </c>
      <c r="AC9" s="71"/>
    </row>
    <row r="10" spans="1:29">
      <c r="A10" s="2">
        <v>6</v>
      </c>
      <c r="B10" s="1">
        <f t="shared" si="5"/>
        <v>24</v>
      </c>
      <c r="D10" s="7">
        <f t="shared" si="2"/>
        <v>0.96000000000000019</v>
      </c>
      <c r="Q10" s="19">
        <f t="shared" si="3"/>
        <v>72</v>
      </c>
      <c r="R10" s="19">
        <f t="shared" si="0"/>
        <v>36</v>
      </c>
      <c r="S10" s="19">
        <f t="shared" si="0"/>
        <v>96</v>
      </c>
      <c r="T10" s="19">
        <f t="shared" si="0"/>
        <v>480</v>
      </c>
      <c r="V10" s="71">
        <f t="shared" si="4"/>
        <v>0.96000000000000019</v>
      </c>
      <c r="W10" s="71"/>
      <c r="X10" s="71">
        <f t="shared" si="1"/>
        <v>0.24000000000000005</v>
      </c>
      <c r="Y10" s="71"/>
      <c r="Z10" s="71">
        <f t="shared" si="1"/>
        <v>9.600000000000003E-2</v>
      </c>
      <c r="AA10" s="71"/>
      <c r="AB10" s="71">
        <f t="shared" si="1"/>
        <v>4.8000000000000015E-2</v>
      </c>
      <c r="AC10" s="71"/>
    </row>
    <row r="11" spans="1:29">
      <c r="A11" s="2">
        <v>7</v>
      </c>
      <c r="B11" s="1">
        <f t="shared" si="5"/>
        <v>32.666666666666664</v>
      </c>
      <c r="D11" s="7">
        <f t="shared" si="2"/>
        <v>1.1200000000000001</v>
      </c>
      <c r="Q11" s="19">
        <f t="shared" si="3"/>
        <v>98</v>
      </c>
      <c r="R11" s="19">
        <f t="shared" si="0"/>
        <v>49</v>
      </c>
      <c r="S11" s="19">
        <f t="shared" si="0"/>
        <v>130.66666666666666</v>
      </c>
      <c r="T11" s="19">
        <f t="shared" si="0"/>
        <v>653.33333333333326</v>
      </c>
      <c r="V11" s="71">
        <f t="shared" si="4"/>
        <v>1.1200000000000001</v>
      </c>
      <c r="W11" s="71"/>
      <c r="X11" s="71">
        <f t="shared" si="1"/>
        <v>0.28000000000000003</v>
      </c>
      <c r="Y11" s="71"/>
      <c r="Z11" s="71">
        <f t="shared" si="1"/>
        <v>0.11200000000000002</v>
      </c>
      <c r="AA11" s="71"/>
      <c r="AB11" s="71">
        <f t="shared" si="1"/>
        <v>5.6000000000000008E-2</v>
      </c>
      <c r="AC11" s="71"/>
    </row>
    <row r="12" spans="1:29">
      <c r="A12" s="2">
        <v>8</v>
      </c>
      <c r="B12" s="1">
        <f t="shared" si="5"/>
        <v>42.666666666666664</v>
      </c>
      <c r="D12" s="7">
        <f t="shared" si="2"/>
        <v>1.28</v>
      </c>
      <c r="F12" s="3"/>
      <c r="H12" s="3"/>
      <c r="Q12" s="19">
        <f t="shared" si="3"/>
        <v>128</v>
      </c>
      <c r="R12" s="19">
        <f t="shared" si="0"/>
        <v>64</v>
      </c>
      <c r="S12" s="19">
        <f t="shared" si="0"/>
        <v>170.66666666666666</v>
      </c>
      <c r="T12" s="19">
        <f t="shared" si="0"/>
        <v>853.33333333333326</v>
      </c>
      <c r="V12" s="71">
        <f t="shared" si="4"/>
        <v>1.28</v>
      </c>
      <c r="W12" s="71"/>
      <c r="X12" s="71">
        <f t="shared" si="1"/>
        <v>0.32</v>
      </c>
      <c r="Y12" s="71"/>
      <c r="Z12" s="71">
        <f t="shared" si="1"/>
        <v>0.128</v>
      </c>
      <c r="AA12" s="71"/>
      <c r="AB12" s="71">
        <f t="shared" si="1"/>
        <v>6.4000000000000001E-2</v>
      </c>
      <c r="AC12" s="71"/>
    </row>
    <row r="13" spans="1:29">
      <c r="A13" s="2">
        <v>9</v>
      </c>
      <c r="B13" s="1">
        <f t="shared" si="5"/>
        <v>54</v>
      </c>
      <c r="D13" s="7">
        <f t="shared" si="2"/>
        <v>1.44</v>
      </c>
      <c r="F13" s="3"/>
      <c r="H13" s="3"/>
      <c r="Q13" s="19">
        <f t="shared" si="3"/>
        <v>162</v>
      </c>
      <c r="R13" s="19">
        <f t="shared" si="0"/>
        <v>81</v>
      </c>
      <c r="S13" s="19">
        <f t="shared" si="0"/>
        <v>216</v>
      </c>
      <c r="T13" s="19">
        <f t="shared" si="0"/>
        <v>1080</v>
      </c>
      <c r="V13" s="71">
        <f t="shared" si="4"/>
        <v>1.44</v>
      </c>
      <c r="W13" s="71"/>
      <c r="X13" s="71">
        <f t="shared" si="1"/>
        <v>0.36</v>
      </c>
      <c r="Y13" s="71"/>
      <c r="Z13" s="71">
        <f t="shared" si="1"/>
        <v>0.14399999999999999</v>
      </c>
      <c r="AA13" s="71"/>
      <c r="AB13" s="71">
        <f t="shared" si="1"/>
        <v>7.1999999999999995E-2</v>
      </c>
      <c r="AC13" s="71"/>
    </row>
    <row r="14" spans="1:29">
      <c r="A14" s="2">
        <v>10</v>
      </c>
      <c r="B14" s="1">
        <f t="shared" si="5"/>
        <v>66.666666666666671</v>
      </c>
      <c r="D14" s="7">
        <f t="shared" si="2"/>
        <v>1.6</v>
      </c>
      <c r="F14" s="3"/>
      <c r="H14" s="3"/>
      <c r="Q14" s="19">
        <f t="shared" si="3"/>
        <v>200</v>
      </c>
      <c r="R14" s="19">
        <f t="shared" si="0"/>
        <v>100</v>
      </c>
      <c r="S14" s="19">
        <f t="shared" si="0"/>
        <v>266.66666666666669</v>
      </c>
      <c r="T14" s="19">
        <f t="shared" si="0"/>
        <v>1333.3333333333335</v>
      </c>
      <c r="V14" s="71">
        <f t="shared" si="4"/>
        <v>1.6</v>
      </c>
      <c r="W14" s="71"/>
      <c r="X14" s="71">
        <f t="shared" si="1"/>
        <v>0.4</v>
      </c>
      <c r="Y14" s="71"/>
      <c r="Z14" s="71">
        <f t="shared" si="1"/>
        <v>0.16000000000000003</v>
      </c>
      <c r="AA14" s="71"/>
      <c r="AB14" s="71">
        <f t="shared" si="1"/>
        <v>8.0000000000000016E-2</v>
      </c>
      <c r="AC14" s="71"/>
    </row>
    <row r="15" spans="1:29">
      <c r="A15" s="2">
        <v>11</v>
      </c>
      <c r="B15" s="1">
        <f t="shared" si="5"/>
        <v>80.666666666666671</v>
      </c>
      <c r="D15" s="7">
        <f t="shared" si="2"/>
        <v>1.7600000000000002</v>
      </c>
      <c r="F15" s="3"/>
      <c r="H15" s="3"/>
      <c r="Q15" s="19">
        <f t="shared" si="3"/>
        <v>242</v>
      </c>
      <c r="R15" s="19">
        <f t="shared" si="0"/>
        <v>121</v>
      </c>
      <c r="S15" s="19">
        <f t="shared" si="0"/>
        <v>322.66666666666669</v>
      </c>
      <c r="T15" s="20">
        <f t="shared" si="0"/>
        <v>1613.3333333333335</v>
      </c>
      <c r="V15" s="71">
        <f t="shared" si="4"/>
        <v>1.7600000000000002</v>
      </c>
      <c r="W15" s="71"/>
      <c r="X15" s="71">
        <f t="shared" si="1"/>
        <v>0.44000000000000006</v>
      </c>
      <c r="Y15" s="71"/>
      <c r="Z15" s="71">
        <f t="shared" si="1"/>
        <v>0.17600000000000005</v>
      </c>
      <c r="AA15" s="71"/>
      <c r="AB15" s="71">
        <f t="shared" si="1"/>
        <v>8.8000000000000023E-2</v>
      </c>
      <c r="AC15" s="71"/>
    </row>
    <row r="16" spans="1:29">
      <c r="A16" s="2">
        <v>12</v>
      </c>
      <c r="B16" s="1">
        <f t="shared" si="5"/>
        <v>96</v>
      </c>
      <c r="D16" s="7">
        <f t="shared" si="2"/>
        <v>1.9200000000000004</v>
      </c>
      <c r="F16" s="13">
        <f>$A16*F$1/2.5</f>
        <v>2.88</v>
      </c>
      <c r="H16" s="3"/>
      <c r="Q16" s="19">
        <f t="shared" si="3"/>
        <v>288</v>
      </c>
      <c r="R16" s="19">
        <f t="shared" si="0"/>
        <v>144</v>
      </c>
      <c r="S16" s="19">
        <f t="shared" si="0"/>
        <v>384</v>
      </c>
      <c r="T16" s="20">
        <f t="shared" si="0"/>
        <v>1920</v>
      </c>
      <c r="V16" s="16">
        <f t="shared" ref="V16:V19" si="6">V$2*$D16</f>
        <v>1.9200000000000004</v>
      </c>
      <c r="W16" s="17">
        <f>V$2*$F16</f>
        <v>2.88</v>
      </c>
      <c r="X16" s="16">
        <f t="shared" si="1"/>
        <v>0.48000000000000009</v>
      </c>
      <c r="Y16" s="17">
        <f>X$2*$F16</f>
        <v>0.72</v>
      </c>
      <c r="Z16" s="16">
        <f t="shared" si="1"/>
        <v>0.19200000000000006</v>
      </c>
      <c r="AA16" s="17">
        <f>Z$2*$F16</f>
        <v>0.28799999999999998</v>
      </c>
      <c r="AB16" s="16">
        <f t="shared" si="1"/>
        <v>9.600000000000003E-2</v>
      </c>
      <c r="AC16" s="17">
        <f>AB$2*$F16</f>
        <v>0.14399999999999999</v>
      </c>
    </row>
    <row r="17" spans="1:29">
      <c r="A17" s="2">
        <v>13</v>
      </c>
      <c r="B17" s="1">
        <f t="shared" si="5"/>
        <v>112.66666666666667</v>
      </c>
      <c r="D17" s="7">
        <f t="shared" si="2"/>
        <v>2.08</v>
      </c>
      <c r="F17" s="13">
        <f t="shared" ref="F17:F26" si="7">$A17*F$1/2.5</f>
        <v>3.12</v>
      </c>
      <c r="H17" s="3"/>
      <c r="Q17" s="19">
        <f t="shared" si="3"/>
        <v>338</v>
      </c>
      <c r="R17" s="19">
        <f t="shared" si="0"/>
        <v>169</v>
      </c>
      <c r="S17" s="19">
        <f t="shared" si="0"/>
        <v>450.66666666666669</v>
      </c>
      <c r="T17" s="20">
        <f t="shared" si="0"/>
        <v>2253.3333333333335</v>
      </c>
      <c r="V17" s="16">
        <f t="shared" si="6"/>
        <v>2.08</v>
      </c>
      <c r="W17" s="17">
        <f t="shared" ref="W17:Y19" si="8">V$2*$F17</f>
        <v>3.12</v>
      </c>
      <c r="X17" s="16">
        <f t="shared" si="1"/>
        <v>0.52</v>
      </c>
      <c r="Y17" s="17">
        <f t="shared" si="8"/>
        <v>0.78</v>
      </c>
      <c r="Z17" s="16">
        <f t="shared" si="1"/>
        <v>0.20800000000000002</v>
      </c>
      <c r="AA17" s="17">
        <f t="shared" ref="AA17" si="9">Z$2*$F17</f>
        <v>0.31200000000000006</v>
      </c>
      <c r="AB17" s="16">
        <f t="shared" si="1"/>
        <v>0.10400000000000001</v>
      </c>
      <c r="AC17" s="17">
        <f t="shared" ref="AC17" si="10">AB$2*$F17</f>
        <v>0.15600000000000003</v>
      </c>
    </row>
    <row r="18" spans="1:29">
      <c r="A18" s="2">
        <v>14</v>
      </c>
      <c r="B18" s="1">
        <f t="shared" si="5"/>
        <v>130.66666666666666</v>
      </c>
      <c r="D18" s="7">
        <f t="shared" si="2"/>
        <v>2.2400000000000002</v>
      </c>
      <c r="F18" s="13">
        <f t="shared" si="7"/>
        <v>3.3600000000000003</v>
      </c>
      <c r="H18" s="3"/>
      <c r="Q18" s="19">
        <f t="shared" si="3"/>
        <v>392</v>
      </c>
      <c r="R18" s="19">
        <f t="shared" si="0"/>
        <v>196</v>
      </c>
      <c r="S18" s="19">
        <f t="shared" si="0"/>
        <v>522.66666666666663</v>
      </c>
      <c r="T18" s="20">
        <f t="shared" si="0"/>
        <v>2613.333333333333</v>
      </c>
      <c r="V18" s="16">
        <f t="shared" si="6"/>
        <v>2.2400000000000002</v>
      </c>
      <c r="W18" s="17">
        <f t="shared" si="8"/>
        <v>3.3600000000000003</v>
      </c>
      <c r="X18" s="16">
        <f t="shared" si="1"/>
        <v>0.56000000000000005</v>
      </c>
      <c r="Y18" s="17">
        <f t="shared" si="8"/>
        <v>0.84000000000000008</v>
      </c>
      <c r="Z18" s="16">
        <f t="shared" si="1"/>
        <v>0.22400000000000003</v>
      </c>
      <c r="AA18" s="17">
        <f t="shared" ref="AA18" si="11">Z$2*$F18</f>
        <v>0.33600000000000008</v>
      </c>
      <c r="AB18" s="16">
        <f t="shared" si="1"/>
        <v>0.11200000000000002</v>
      </c>
      <c r="AC18" s="17">
        <f t="shared" ref="AC18" si="12">AB$2*$F18</f>
        <v>0.16800000000000004</v>
      </c>
    </row>
    <row r="19" spans="1:29">
      <c r="A19" s="2">
        <v>15</v>
      </c>
      <c r="B19" s="1">
        <f t="shared" si="5"/>
        <v>150</v>
      </c>
      <c r="D19" s="7">
        <f t="shared" si="2"/>
        <v>2.4</v>
      </c>
      <c r="F19" s="13">
        <f t="shared" si="7"/>
        <v>3.6</v>
      </c>
      <c r="H19" s="3"/>
      <c r="Q19" s="19">
        <f t="shared" si="3"/>
        <v>450</v>
      </c>
      <c r="R19" s="19">
        <f t="shared" si="0"/>
        <v>225</v>
      </c>
      <c r="S19" s="19">
        <f t="shared" si="0"/>
        <v>600</v>
      </c>
      <c r="T19" s="20">
        <f t="shared" si="0"/>
        <v>3000</v>
      </c>
      <c r="V19" s="16">
        <f t="shared" si="6"/>
        <v>2.4</v>
      </c>
      <c r="W19" s="17">
        <f t="shared" si="8"/>
        <v>3.6</v>
      </c>
      <c r="X19" s="16">
        <f t="shared" si="1"/>
        <v>0.6</v>
      </c>
      <c r="Y19" s="17">
        <f t="shared" si="8"/>
        <v>0.9</v>
      </c>
      <c r="Z19" s="16">
        <f t="shared" si="1"/>
        <v>0.24</v>
      </c>
      <c r="AA19" s="17">
        <f t="shared" ref="AA19" si="13">Z$2*$F19</f>
        <v>0.36000000000000004</v>
      </c>
      <c r="AB19" s="16">
        <f t="shared" si="1"/>
        <v>0.12</v>
      </c>
      <c r="AC19" s="17">
        <f t="shared" ref="AC19" si="14">AB$2*$F19</f>
        <v>0.18000000000000002</v>
      </c>
    </row>
    <row r="20" spans="1:29">
      <c r="A20" s="2">
        <v>16</v>
      </c>
      <c r="B20" s="1">
        <f t="shared" si="5"/>
        <v>170.66666666666666</v>
      </c>
      <c r="F20" s="13">
        <f t="shared" si="7"/>
        <v>3.84</v>
      </c>
      <c r="H20" s="3"/>
      <c r="Q20" s="19">
        <f t="shared" si="3"/>
        <v>512</v>
      </c>
      <c r="R20" s="19">
        <f t="shared" si="3"/>
        <v>256</v>
      </c>
      <c r="S20" s="19">
        <f t="shared" si="3"/>
        <v>682.66666666666663</v>
      </c>
      <c r="T20" s="20">
        <f t="shared" si="3"/>
        <v>3413.333333333333</v>
      </c>
      <c r="V20" s="72">
        <f>V$2*$F20</f>
        <v>3.84</v>
      </c>
      <c r="W20" s="72"/>
      <c r="X20" s="72">
        <f t="shared" ref="X20:X23" si="15">X$2*$F20</f>
        <v>0.96</v>
      </c>
      <c r="Y20" s="72"/>
      <c r="Z20" s="72">
        <f t="shared" ref="Z20:Z23" si="16">Z$2*$F20</f>
        <v>0.38400000000000001</v>
      </c>
      <c r="AA20" s="72"/>
      <c r="AB20" s="72">
        <f t="shared" ref="AB20:AB23" si="17">AB$2*$F20</f>
        <v>0.192</v>
      </c>
      <c r="AC20" s="72"/>
    </row>
    <row r="21" spans="1:29">
      <c r="A21" s="2">
        <v>17</v>
      </c>
      <c r="B21" s="1">
        <f t="shared" si="5"/>
        <v>192.66666666666666</v>
      </c>
      <c r="F21" s="13">
        <f t="shared" si="7"/>
        <v>4.08</v>
      </c>
      <c r="H21" s="3"/>
      <c r="Q21" s="19">
        <f t="shared" si="3"/>
        <v>578</v>
      </c>
      <c r="R21" s="19">
        <f t="shared" si="3"/>
        <v>289</v>
      </c>
      <c r="S21" s="19">
        <f t="shared" si="3"/>
        <v>770.66666666666663</v>
      </c>
      <c r="T21" s="20">
        <f t="shared" si="3"/>
        <v>3853.333333333333</v>
      </c>
      <c r="V21" s="72">
        <f t="shared" ref="V21:V23" si="18">V$2*$F21</f>
        <v>4.08</v>
      </c>
      <c r="W21" s="72"/>
      <c r="X21" s="72">
        <f t="shared" si="15"/>
        <v>1.02</v>
      </c>
      <c r="Y21" s="72"/>
      <c r="Z21" s="72">
        <f t="shared" si="16"/>
        <v>0.40800000000000003</v>
      </c>
      <c r="AA21" s="72"/>
      <c r="AB21" s="72">
        <f t="shared" si="17"/>
        <v>0.20400000000000001</v>
      </c>
      <c r="AC21" s="72"/>
    </row>
    <row r="22" spans="1:29">
      <c r="A22" s="2">
        <v>18</v>
      </c>
      <c r="B22" s="1">
        <f t="shared" si="5"/>
        <v>216</v>
      </c>
      <c r="F22" s="13">
        <f t="shared" si="7"/>
        <v>4.3199999999999994</v>
      </c>
      <c r="H22" s="3"/>
      <c r="Q22" s="19">
        <f t="shared" si="3"/>
        <v>648</v>
      </c>
      <c r="R22" s="19">
        <f t="shared" si="3"/>
        <v>324</v>
      </c>
      <c r="S22" s="19">
        <f t="shared" si="3"/>
        <v>864</v>
      </c>
      <c r="T22" s="20">
        <f t="shared" si="3"/>
        <v>4320</v>
      </c>
      <c r="V22" s="72">
        <f t="shared" si="18"/>
        <v>4.3199999999999994</v>
      </c>
      <c r="W22" s="72"/>
      <c r="X22" s="72">
        <f t="shared" si="15"/>
        <v>1.0799999999999998</v>
      </c>
      <c r="Y22" s="72"/>
      <c r="Z22" s="72">
        <f t="shared" si="16"/>
        <v>0.43199999999999994</v>
      </c>
      <c r="AA22" s="72"/>
      <c r="AB22" s="72">
        <f t="shared" si="17"/>
        <v>0.21599999999999997</v>
      </c>
      <c r="AC22" s="72"/>
    </row>
    <row r="23" spans="1:29">
      <c r="A23" s="2">
        <v>19</v>
      </c>
      <c r="B23" s="1">
        <f t="shared" si="5"/>
        <v>240.66666666666666</v>
      </c>
      <c r="F23" s="13">
        <f t="shared" si="7"/>
        <v>4.5600000000000005</v>
      </c>
      <c r="H23" s="3"/>
      <c r="Q23" s="19">
        <f t="shared" si="3"/>
        <v>722</v>
      </c>
      <c r="R23" s="19">
        <f t="shared" si="3"/>
        <v>361</v>
      </c>
      <c r="S23" s="19">
        <f t="shared" si="3"/>
        <v>962.66666666666663</v>
      </c>
      <c r="T23" s="20">
        <f t="shared" si="3"/>
        <v>4813.333333333333</v>
      </c>
      <c r="V23" s="72">
        <f t="shared" si="18"/>
        <v>4.5600000000000005</v>
      </c>
      <c r="W23" s="72"/>
      <c r="X23" s="72">
        <f t="shared" si="15"/>
        <v>1.1400000000000001</v>
      </c>
      <c r="Y23" s="72"/>
      <c r="Z23" s="72">
        <f t="shared" si="16"/>
        <v>0.45600000000000007</v>
      </c>
      <c r="AA23" s="72"/>
      <c r="AB23" s="72">
        <f t="shared" si="17"/>
        <v>0.22800000000000004</v>
      </c>
      <c r="AC23" s="72"/>
    </row>
    <row r="24" spans="1:29">
      <c r="A24" s="2">
        <v>20</v>
      </c>
      <c r="B24" s="1">
        <f t="shared" si="5"/>
        <v>266.66666666666669</v>
      </c>
      <c r="F24" s="13">
        <f t="shared" si="7"/>
        <v>4.8</v>
      </c>
      <c r="H24" s="24">
        <f>$A24*H$1/2.5</f>
        <v>6.8</v>
      </c>
      <c r="J24" s="3"/>
      <c r="Q24" s="19">
        <f t="shared" si="3"/>
        <v>800</v>
      </c>
      <c r="R24" s="19">
        <f t="shared" si="3"/>
        <v>400</v>
      </c>
      <c r="S24" s="19">
        <f t="shared" si="3"/>
        <v>1066.6666666666667</v>
      </c>
      <c r="T24" s="20">
        <f t="shared" si="3"/>
        <v>5333.3333333333339</v>
      </c>
      <c r="V24" s="17">
        <f>V$2*$F24</f>
        <v>4.8</v>
      </c>
      <c r="W24" s="22">
        <f>V$2*$H24</f>
        <v>6.8</v>
      </c>
      <c r="X24" s="17">
        <f>X$2*$F24</f>
        <v>1.2</v>
      </c>
      <c r="Y24" s="22">
        <f>X$2*$H24</f>
        <v>1.7</v>
      </c>
      <c r="Z24" s="17">
        <f>Z$2*$F24</f>
        <v>0.48</v>
      </c>
      <c r="AA24" s="22">
        <f>Z$2*$H24</f>
        <v>0.68</v>
      </c>
      <c r="AB24" s="17">
        <f>AB$2*$F24</f>
        <v>0.24</v>
      </c>
      <c r="AC24" s="22">
        <f>AB$2*$H24</f>
        <v>0.34</v>
      </c>
    </row>
    <row r="25" spans="1:29">
      <c r="A25" s="2">
        <v>21</v>
      </c>
      <c r="B25" s="1">
        <f t="shared" si="5"/>
        <v>294</v>
      </c>
      <c r="F25" s="13">
        <f t="shared" si="7"/>
        <v>5.04</v>
      </c>
      <c r="H25" s="24">
        <f t="shared" ref="H25:H32" si="19">$A25*H$1/2.5</f>
        <v>7.1399999999999988</v>
      </c>
      <c r="J25" s="3"/>
      <c r="Q25" s="19">
        <f t="shared" si="3"/>
        <v>882</v>
      </c>
      <c r="R25" s="19">
        <f t="shared" si="3"/>
        <v>441</v>
      </c>
      <c r="S25" s="19">
        <f t="shared" si="3"/>
        <v>1176</v>
      </c>
      <c r="T25" s="20">
        <f t="shared" si="3"/>
        <v>5880</v>
      </c>
      <c r="V25" s="17">
        <f t="shared" ref="V25:AB26" si="20">V$2*$F25</f>
        <v>5.04</v>
      </c>
      <c r="W25" s="22">
        <f t="shared" ref="W25:Y26" si="21">V$2*$H25</f>
        <v>7.1399999999999988</v>
      </c>
      <c r="X25" s="17">
        <f t="shared" si="20"/>
        <v>1.26</v>
      </c>
      <c r="Y25" s="22">
        <f t="shared" si="21"/>
        <v>1.7849999999999997</v>
      </c>
      <c r="Z25" s="17">
        <f t="shared" si="20"/>
        <v>0.504</v>
      </c>
      <c r="AA25" s="22">
        <f t="shared" ref="AA25" si="22">Z$2*$H25</f>
        <v>0.71399999999999997</v>
      </c>
      <c r="AB25" s="17">
        <f t="shared" si="20"/>
        <v>0.252</v>
      </c>
      <c r="AC25" s="22">
        <f t="shared" ref="AC25" si="23">AB$2*$H25</f>
        <v>0.35699999999999998</v>
      </c>
    </row>
    <row r="26" spans="1:29">
      <c r="A26" s="2">
        <v>22</v>
      </c>
      <c r="B26" s="1">
        <f t="shared" si="5"/>
        <v>322.66666666666669</v>
      </c>
      <c r="F26" s="13">
        <f t="shared" si="7"/>
        <v>5.2799999999999994</v>
      </c>
      <c r="H26" s="24">
        <f t="shared" si="19"/>
        <v>7.4799999999999995</v>
      </c>
      <c r="J26" s="3"/>
      <c r="Q26" s="19">
        <f t="shared" si="3"/>
        <v>968</v>
      </c>
      <c r="R26" s="19">
        <f t="shared" si="3"/>
        <v>484</v>
      </c>
      <c r="S26" s="19">
        <f t="shared" si="3"/>
        <v>1290.6666666666667</v>
      </c>
      <c r="T26" s="20">
        <f t="shared" si="3"/>
        <v>6453.3333333333339</v>
      </c>
      <c r="V26" s="17">
        <f t="shared" si="20"/>
        <v>5.2799999999999994</v>
      </c>
      <c r="W26" s="22">
        <f t="shared" si="21"/>
        <v>7.4799999999999995</v>
      </c>
      <c r="X26" s="17">
        <f t="shared" si="20"/>
        <v>1.3199999999999998</v>
      </c>
      <c r="Y26" s="22">
        <f t="shared" si="21"/>
        <v>1.8699999999999999</v>
      </c>
      <c r="Z26" s="17">
        <f t="shared" si="20"/>
        <v>0.52799999999999991</v>
      </c>
      <c r="AA26" s="22">
        <f t="shared" ref="AA26" si="24">Z$2*$H26</f>
        <v>0.748</v>
      </c>
      <c r="AB26" s="17">
        <f t="shared" si="20"/>
        <v>0.26399999999999996</v>
      </c>
      <c r="AC26" s="22">
        <f t="shared" ref="AC26" si="25">AB$2*$H26</f>
        <v>0.374</v>
      </c>
    </row>
    <row r="27" spans="1:29">
      <c r="A27" s="2">
        <v>23</v>
      </c>
      <c r="B27" s="1">
        <f t="shared" si="5"/>
        <v>352.66666666666669</v>
      </c>
      <c r="F27" s="3"/>
      <c r="H27" s="24">
        <f t="shared" si="19"/>
        <v>7.82</v>
      </c>
      <c r="J27" s="3"/>
      <c r="Q27" s="19">
        <f t="shared" si="3"/>
        <v>1058</v>
      </c>
      <c r="R27" s="19">
        <f t="shared" si="3"/>
        <v>529</v>
      </c>
      <c r="S27" s="19">
        <f t="shared" si="3"/>
        <v>1410.6666666666667</v>
      </c>
      <c r="T27" s="20">
        <f t="shared" si="3"/>
        <v>7053.3333333333339</v>
      </c>
      <c r="V27" s="73">
        <f>V$2*$H27</f>
        <v>7.82</v>
      </c>
      <c r="W27" s="73"/>
      <c r="X27" s="73">
        <f>X$2*$H27</f>
        <v>1.9550000000000001</v>
      </c>
      <c r="Y27" s="73"/>
      <c r="Z27" s="73">
        <f>Z$2*$H27</f>
        <v>0.78200000000000003</v>
      </c>
      <c r="AA27" s="73"/>
      <c r="AB27" s="73">
        <f>AB$2*$H27</f>
        <v>0.39100000000000001</v>
      </c>
      <c r="AC27" s="73"/>
    </row>
    <row r="28" spans="1:29">
      <c r="A28" s="2">
        <v>24</v>
      </c>
      <c r="B28" s="1">
        <f t="shared" si="5"/>
        <v>384</v>
      </c>
      <c r="F28" s="3"/>
      <c r="H28" s="24">
        <f t="shared" si="19"/>
        <v>8.16</v>
      </c>
      <c r="J28" s="3"/>
      <c r="Q28" s="19">
        <f t="shared" si="3"/>
        <v>1152</v>
      </c>
      <c r="R28" s="19">
        <f t="shared" si="3"/>
        <v>576</v>
      </c>
      <c r="S28" s="19">
        <f t="shared" si="3"/>
        <v>1536</v>
      </c>
      <c r="T28" s="20">
        <f t="shared" si="3"/>
        <v>7680</v>
      </c>
      <c r="V28" s="73">
        <f>V$2*$H28</f>
        <v>8.16</v>
      </c>
      <c r="W28" s="73"/>
      <c r="X28" s="73">
        <f>X$2*$H28</f>
        <v>2.04</v>
      </c>
      <c r="Y28" s="73"/>
      <c r="Z28" s="73">
        <f>Z$2*$H28</f>
        <v>0.81600000000000006</v>
      </c>
      <c r="AA28" s="73"/>
      <c r="AB28" s="73">
        <f>AB$2*$H28</f>
        <v>0.40800000000000003</v>
      </c>
      <c r="AC28" s="73"/>
    </row>
    <row r="29" spans="1:29">
      <c r="A29" s="2">
        <v>25</v>
      </c>
      <c r="B29" s="1">
        <f t="shared" si="5"/>
        <v>416.66666666666669</v>
      </c>
      <c r="F29" s="3"/>
      <c r="H29" s="24">
        <f t="shared" si="19"/>
        <v>8.5</v>
      </c>
      <c r="J29" s="14">
        <f>$A29*J$1/2.5</f>
        <v>11.499999999999998</v>
      </c>
      <c r="Q29" s="19">
        <f t="shared" si="3"/>
        <v>1250</v>
      </c>
      <c r="R29" s="19">
        <f t="shared" si="3"/>
        <v>625</v>
      </c>
      <c r="S29" s="19">
        <f t="shared" si="3"/>
        <v>1666.6666666666667</v>
      </c>
      <c r="T29" s="20">
        <f t="shared" si="3"/>
        <v>8333.3333333333339</v>
      </c>
      <c r="V29" s="22">
        <f>V$2*$H29</f>
        <v>8.5</v>
      </c>
      <c r="W29" s="21">
        <f>V$2*$J29</f>
        <v>11.499999999999998</v>
      </c>
      <c r="X29" s="22">
        <f>X$2*$H29</f>
        <v>2.125</v>
      </c>
      <c r="Y29" s="21">
        <f>X$2*$J29</f>
        <v>2.8749999999999996</v>
      </c>
      <c r="Z29" s="22">
        <f>Z$2*$H29</f>
        <v>0.85000000000000009</v>
      </c>
      <c r="AA29" s="21">
        <f>Z$2*$J29</f>
        <v>1.1499999999999999</v>
      </c>
      <c r="AB29" s="22">
        <f>AB$2*$H29</f>
        <v>0.42500000000000004</v>
      </c>
      <c r="AC29" s="21">
        <f>AB$2*$J29</f>
        <v>0.57499999999999996</v>
      </c>
    </row>
    <row r="30" spans="1:29">
      <c r="A30" s="2">
        <v>26</v>
      </c>
      <c r="B30" s="1">
        <f t="shared" si="5"/>
        <v>450.66666666666669</v>
      </c>
      <c r="H30" s="24">
        <f t="shared" si="19"/>
        <v>8.84</v>
      </c>
      <c r="J30" s="14">
        <f t="shared" ref="J30:J42" si="26">$A30*J$1/2.5</f>
        <v>11.959999999999999</v>
      </c>
      <c r="Q30" s="19">
        <f t="shared" si="3"/>
        <v>1352</v>
      </c>
      <c r="R30" s="19">
        <f t="shared" si="3"/>
        <v>676</v>
      </c>
      <c r="S30" s="19">
        <f t="shared" si="3"/>
        <v>1802.6666666666667</v>
      </c>
      <c r="T30" s="20">
        <f t="shared" si="3"/>
        <v>9013.3333333333339</v>
      </c>
      <c r="V30" s="22">
        <f t="shared" ref="V30:AB32" si="27">V$2*$H30</f>
        <v>8.84</v>
      </c>
      <c r="W30" s="21">
        <f t="shared" ref="W30:Y32" si="28">V$2*$J30</f>
        <v>11.959999999999999</v>
      </c>
      <c r="X30" s="22">
        <f t="shared" si="27"/>
        <v>2.21</v>
      </c>
      <c r="Y30" s="21">
        <f t="shared" si="28"/>
        <v>2.9899999999999998</v>
      </c>
      <c r="Z30" s="22">
        <f t="shared" si="27"/>
        <v>0.88400000000000001</v>
      </c>
      <c r="AA30" s="21">
        <f t="shared" ref="AA30" si="29">Z$2*$J30</f>
        <v>1.196</v>
      </c>
      <c r="AB30" s="22">
        <f t="shared" si="27"/>
        <v>0.442</v>
      </c>
      <c r="AC30" s="21">
        <f t="shared" ref="AC30" si="30">AB$2*$J30</f>
        <v>0.59799999999999998</v>
      </c>
    </row>
    <row r="31" spans="1:29">
      <c r="A31" s="2">
        <v>27</v>
      </c>
      <c r="B31" s="1">
        <f t="shared" si="5"/>
        <v>486</v>
      </c>
      <c r="H31" s="24">
        <f t="shared" si="19"/>
        <v>9.18</v>
      </c>
      <c r="J31" s="14">
        <f t="shared" si="26"/>
        <v>12.419999999999998</v>
      </c>
      <c r="Q31" s="19">
        <f t="shared" si="3"/>
        <v>1458</v>
      </c>
      <c r="R31" s="19">
        <f t="shared" si="3"/>
        <v>729</v>
      </c>
      <c r="S31" s="19">
        <f t="shared" si="3"/>
        <v>1944</v>
      </c>
      <c r="T31" s="20">
        <f t="shared" si="3"/>
        <v>9720</v>
      </c>
      <c r="V31" s="22">
        <f t="shared" si="27"/>
        <v>9.18</v>
      </c>
      <c r="W31" s="21">
        <f t="shared" si="28"/>
        <v>12.419999999999998</v>
      </c>
      <c r="X31" s="22">
        <f t="shared" si="27"/>
        <v>2.2949999999999999</v>
      </c>
      <c r="Y31" s="21">
        <f t="shared" si="28"/>
        <v>3.1049999999999995</v>
      </c>
      <c r="Z31" s="22">
        <f t="shared" si="27"/>
        <v>0.91800000000000004</v>
      </c>
      <c r="AA31" s="21">
        <f t="shared" ref="AA31" si="31">Z$2*$J31</f>
        <v>1.242</v>
      </c>
      <c r="AB31" s="22">
        <f t="shared" si="27"/>
        <v>0.45900000000000002</v>
      </c>
      <c r="AC31" s="21">
        <f t="shared" ref="AC31" si="32">AB$2*$J31</f>
        <v>0.621</v>
      </c>
    </row>
    <row r="32" spans="1:29">
      <c r="A32" s="2">
        <v>28</v>
      </c>
      <c r="B32" s="1">
        <f t="shared" si="5"/>
        <v>522.66666666666663</v>
      </c>
      <c r="H32" s="24">
        <f t="shared" si="19"/>
        <v>9.52</v>
      </c>
      <c r="J32" s="14">
        <f t="shared" si="26"/>
        <v>12.879999999999999</v>
      </c>
      <c r="Q32" s="19">
        <f t="shared" si="3"/>
        <v>1568</v>
      </c>
      <c r="R32" s="19">
        <f t="shared" si="3"/>
        <v>784</v>
      </c>
      <c r="S32" s="19">
        <f t="shared" si="3"/>
        <v>2090.6666666666665</v>
      </c>
      <c r="T32" s="20">
        <f t="shared" si="3"/>
        <v>10453.333333333332</v>
      </c>
      <c r="V32" s="22">
        <f t="shared" si="27"/>
        <v>9.52</v>
      </c>
      <c r="W32" s="21">
        <f t="shared" si="28"/>
        <v>12.879999999999999</v>
      </c>
      <c r="X32" s="22">
        <f t="shared" si="27"/>
        <v>2.38</v>
      </c>
      <c r="Y32" s="21">
        <f t="shared" si="28"/>
        <v>3.2199999999999998</v>
      </c>
      <c r="Z32" s="22">
        <f t="shared" si="27"/>
        <v>0.95199999999999996</v>
      </c>
      <c r="AA32" s="21">
        <f t="shared" ref="AA32" si="33">Z$2*$J32</f>
        <v>1.288</v>
      </c>
      <c r="AB32" s="22">
        <f t="shared" si="27"/>
        <v>0.47599999999999998</v>
      </c>
      <c r="AC32" s="21">
        <f t="shared" ref="AC32" si="34">AB$2*$J32</f>
        <v>0.64400000000000002</v>
      </c>
    </row>
    <row r="33" spans="1:29">
      <c r="A33" s="2">
        <v>29</v>
      </c>
      <c r="B33" s="1">
        <f t="shared" si="5"/>
        <v>560.66666666666663</v>
      </c>
      <c r="J33" s="14">
        <f t="shared" si="26"/>
        <v>13.339999999999998</v>
      </c>
      <c r="Q33" s="19">
        <f t="shared" si="3"/>
        <v>1682</v>
      </c>
      <c r="R33" s="19">
        <f t="shared" si="3"/>
        <v>841</v>
      </c>
      <c r="S33" s="19">
        <f t="shared" si="3"/>
        <v>2242.6666666666665</v>
      </c>
      <c r="T33" s="20">
        <f t="shared" si="3"/>
        <v>11213.333333333332</v>
      </c>
      <c r="V33" s="74">
        <f>V$2*$J33</f>
        <v>13.339999999999998</v>
      </c>
      <c r="W33" s="74"/>
      <c r="X33" s="74">
        <f>X$2*$J33</f>
        <v>3.3349999999999995</v>
      </c>
      <c r="Y33" s="74"/>
      <c r="Z33" s="74">
        <f>Z$2*$J33</f>
        <v>1.3339999999999999</v>
      </c>
      <c r="AA33" s="74"/>
      <c r="AB33" s="74">
        <f>AB$2*$J33</f>
        <v>0.66699999999999993</v>
      </c>
      <c r="AC33" s="74"/>
    </row>
    <row r="34" spans="1:29">
      <c r="A34" s="2">
        <v>30</v>
      </c>
      <c r="B34" s="1">
        <f t="shared" si="5"/>
        <v>600</v>
      </c>
      <c r="J34" s="14">
        <f t="shared" si="26"/>
        <v>13.8</v>
      </c>
      <c r="Q34" s="19">
        <f t="shared" si="3"/>
        <v>1800</v>
      </c>
      <c r="R34" s="19">
        <f t="shared" si="3"/>
        <v>900</v>
      </c>
      <c r="S34" s="19">
        <f t="shared" si="3"/>
        <v>2400</v>
      </c>
      <c r="T34" s="20">
        <f t="shared" si="3"/>
        <v>12000</v>
      </c>
      <c r="V34" s="74">
        <f t="shared" ref="V34:V38" si="35">V$2*$J34</f>
        <v>13.8</v>
      </c>
      <c r="W34" s="74"/>
      <c r="X34" s="74">
        <f t="shared" ref="X34:X38" si="36">X$2*$J34</f>
        <v>3.45</v>
      </c>
      <c r="Y34" s="74"/>
      <c r="Z34" s="74">
        <f t="shared" ref="Z34:Z38" si="37">Z$2*$J34</f>
        <v>1.3800000000000001</v>
      </c>
      <c r="AA34" s="74"/>
      <c r="AB34" s="74">
        <f t="shared" ref="AB34:AB38" si="38">AB$2*$J34</f>
        <v>0.69000000000000006</v>
      </c>
      <c r="AC34" s="74"/>
    </row>
    <row r="35" spans="1:29">
      <c r="A35" s="2">
        <v>31</v>
      </c>
      <c r="B35" s="1">
        <f t="shared" si="5"/>
        <v>640.66666666666663</v>
      </c>
      <c r="J35" s="14">
        <f t="shared" si="26"/>
        <v>14.26</v>
      </c>
      <c r="Q35" s="19">
        <f t="shared" si="3"/>
        <v>1922</v>
      </c>
      <c r="R35" s="19">
        <f t="shared" si="3"/>
        <v>961</v>
      </c>
      <c r="S35" s="19">
        <f t="shared" si="3"/>
        <v>2562.6666666666665</v>
      </c>
      <c r="T35" s="20">
        <f t="shared" si="3"/>
        <v>12813.333333333332</v>
      </c>
      <c r="V35" s="74">
        <f t="shared" si="35"/>
        <v>14.26</v>
      </c>
      <c r="W35" s="74"/>
      <c r="X35" s="74">
        <f t="shared" si="36"/>
        <v>3.5649999999999999</v>
      </c>
      <c r="Y35" s="74"/>
      <c r="Z35" s="74">
        <f t="shared" si="37"/>
        <v>1.4260000000000002</v>
      </c>
      <c r="AA35" s="74"/>
      <c r="AB35" s="74">
        <f t="shared" si="38"/>
        <v>0.71300000000000008</v>
      </c>
      <c r="AC35" s="74"/>
    </row>
    <row r="36" spans="1:29">
      <c r="A36" s="2">
        <v>32</v>
      </c>
      <c r="B36" s="1">
        <f t="shared" si="5"/>
        <v>682.66666666666663</v>
      </c>
      <c r="J36" s="14">
        <f t="shared" si="26"/>
        <v>14.719999999999999</v>
      </c>
      <c r="Q36" s="19">
        <f t="shared" si="3"/>
        <v>2048</v>
      </c>
      <c r="R36" s="19">
        <f t="shared" si="3"/>
        <v>1024</v>
      </c>
      <c r="S36" s="19">
        <f t="shared" si="3"/>
        <v>2730.6666666666665</v>
      </c>
      <c r="T36" s="20">
        <f t="shared" si="3"/>
        <v>13653.333333333332</v>
      </c>
      <c r="V36" s="74">
        <f t="shared" si="35"/>
        <v>14.719999999999999</v>
      </c>
      <c r="W36" s="74"/>
      <c r="X36" s="74">
        <f t="shared" si="36"/>
        <v>3.6799999999999997</v>
      </c>
      <c r="Y36" s="74"/>
      <c r="Z36" s="74">
        <f t="shared" si="37"/>
        <v>1.472</v>
      </c>
      <c r="AA36" s="74"/>
      <c r="AB36" s="74">
        <f t="shared" si="38"/>
        <v>0.73599999999999999</v>
      </c>
      <c r="AC36" s="74"/>
    </row>
    <row r="37" spans="1:29">
      <c r="A37" s="2">
        <v>33</v>
      </c>
      <c r="B37" s="1">
        <f t="shared" si="5"/>
        <v>726</v>
      </c>
      <c r="J37" s="14">
        <f t="shared" si="26"/>
        <v>15.179999999999998</v>
      </c>
      <c r="Q37" s="19">
        <f t="shared" ref="Q37:T64" si="39">$B37*Q$2</f>
        <v>2178</v>
      </c>
      <c r="R37" s="19">
        <f t="shared" si="39"/>
        <v>1089</v>
      </c>
      <c r="S37" s="19">
        <f t="shared" si="39"/>
        <v>2904</v>
      </c>
      <c r="T37" s="20">
        <f t="shared" si="39"/>
        <v>14520</v>
      </c>
      <c r="V37" s="74">
        <f t="shared" si="35"/>
        <v>15.179999999999998</v>
      </c>
      <c r="W37" s="74"/>
      <c r="X37" s="74">
        <f t="shared" si="36"/>
        <v>3.7949999999999995</v>
      </c>
      <c r="Y37" s="74"/>
      <c r="Z37" s="74">
        <f t="shared" si="37"/>
        <v>1.5179999999999998</v>
      </c>
      <c r="AA37" s="74"/>
      <c r="AB37" s="74">
        <f t="shared" si="38"/>
        <v>0.7589999999999999</v>
      </c>
      <c r="AC37" s="74"/>
    </row>
    <row r="38" spans="1:29">
      <c r="A38" s="2">
        <v>34</v>
      </c>
      <c r="B38" s="1">
        <f t="shared" si="5"/>
        <v>770.66666666666663</v>
      </c>
      <c r="J38" s="14">
        <f t="shared" si="26"/>
        <v>15.639999999999997</v>
      </c>
      <c r="Q38" s="19">
        <f t="shared" si="39"/>
        <v>2312</v>
      </c>
      <c r="R38" s="19">
        <f t="shared" si="39"/>
        <v>1156</v>
      </c>
      <c r="S38" s="19">
        <f t="shared" si="39"/>
        <v>3082.6666666666665</v>
      </c>
      <c r="T38" s="20">
        <f t="shared" si="39"/>
        <v>15413.333333333332</v>
      </c>
      <c r="V38" s="74">
        <f t="shared" si="35"/>
        <v>15.639999999999997</v>
      </c>
      <c r="W38" s="74"/>
      <c r="X38" s="74">
        <f t="shared" si="36"/>
        <v>3.9099999999999993</v>
      </c>
      <c r="Y38" s="74"/>
      <c r="Z38" s="74">
        <f t="shared" si="37"/>
        <v>1.5639999999999998</v>
      </c>
      <c r="AA38" s="74"/>
      <c r="AB38" s="74">
        <f t="shared" si="38"/>
        <v>0.78199999999999992</v>
      </c>
      <c r="AC38" s="74"/>
    </row>
    <row r="39" spans="1:29">
      <c r="A39" s="2">
        <v>35</v>
      </c>
      <c r="B39" s="1">
        <f t="shared" si="5"/>
        <v>816.66666666666663</v>
      </c>
      <c r="J39" s="14">
        <f t="shared" si="26"/>
        <v>16.100000000000001</v>
      </c>
      <c r="L39" s="8">
        <f>$A39*L$1/2.5</f>
        <v>22.4</v>
      </c>
      <c r="Q39" s="19">
        <f t="shared" si="39"/>
        <v>2450</v>
      </c>
      <c r="R39" s="19">
        <f t="shared" si="39"/>
        <v>1225</v>
      </c>
      <c r="S39" s="19">
        <f t="shared" si="39"/>
        <v>3266.6666666666665</v>
      </c>
      <c r="T39" s="20">
        <f t="shared" si="39"/>
        <v>16333.333333333332</v>
      </c>
      <c r="V39" s="21">
        <f>V$2*$J39</f>
        <v>16.100000000000001</v>
      </c>
      <c r="W39" s="23">
        <f>V$2*$L39</f>
        <v>22.4</v>
      </c>
      <c r="X39" s="21">
        <f>X$2*$J39</f>
        <v>4.0250000000000004</v>
      </c>
      <c r="Y39" s="23">
        <f>X$2*$L39</f>
        <v>5.6</v>
      </c>
      <c r="Z39" s="21">
        <f>Z$2*$J39</f>
        <v>1.6100000000000003</v>
      </c>
      <c r="AA39" s="23">
        <f>Z$2*$L39</f>
        <v>2.2399999999999998</v>
      </c>
      <c r="AB39" s="21">
        <f>AB$2*$J39</f>
        <v>0.80500000000000016</v>
      </c>
      <c r="AC39" s="23">
        <f>AB$2*$L39</f>
        <v>1.1199999999999999</v>
      </c>
    </row>
    <row r="40" spans="1:29">
      <c r="A40" s="2">
        <v>36</v>
      </c>
      <c r="B40" s="1">
        <f t="shared" si="5"/>
        <v>864</v>
      </c>
      <c r="J40" s="14">
        <f t="shared" si="26"/>
        <v>16.559999999999999</v>
      </c>
      <c r="L40" s="8">
        <f t="shared" ref="L40:L52" si="40">$A40*L$1/2.5</f>
        <v>23.04</v>
      </c>
      <c r="Q40" s="19">
        <f t="shared" si="39"/>
        <v>2592</v>
      </c>
      <c r="R40" s="19">
        <f t="shared" si="39"/>
        <v>1296</v>
      </c>
      <c r="S40" s="20">
        <f t="shared" si="39"/>
        <v>3456</v>
      </c>
      <c r="T40" s="20">
        <f t="shared" si="39"/>
        <v>17280</v>
      </c>
      <c r="V40" s="21">
        <f t="shared" ref="V40:AB42" si="41">V$2*$J40</f>
        <v>16.559999999999999</v>
      </c>
      <c r="W40" s="23">
        <f t="shared" ref="W40:Y42" si="42">V$2*$L40</f>
        <v>23.04</v>
      </c>
      <c r="X40" s="21">
        <f t="shared" si="41"/>
        <v>4.1399999999999997</v>
      </c>
      <c r="Y40" s="23">
        <f t="shared" si="42"/>
        <v>5.76</v>
      </c>
      <c r="Z40" s="21">
        <f t="shared" si="41"/>
        <v>1.6559999999999999</v>
      </c>
      <c r="AA40" s="23">
        <f t="shared" ref="AA40" si="43">Z$2*$L40</f>
        <v>2.3039999999999998</v>
      </c>
      <c r="AB40" s="21">
        <f t="shared" si="41"/>
        <v>0.82799999999999996</v>
      </c>
      <c r="AC40" s="23">
        <f t="shared" ref="AC40" si="44">AB$2*$L40</f>
        <v>1.1519999999999999</v>
      </c>
    </row>
    <row r="41" spans="1:29">
      <c r="A41" s="2">
        <v>37</v>
      </c>
      <c r="B41" s="1">
        <f t="shared" si="5"/>
        <v>912.66666666666663</v>
      </c>
      <c r="J41" s="14">
        <f t="shared" si="26"/>
        <v>17.02</v>
      </c>
      <c r="L41" s="8">
        <f t="shared" si="40"/>
        <v>23.68</v>
      </c>
      <c r="Q41" s="19">
        <f t="shared" si="39"/>
        <v>2738</v>
      </c>
      <c r="R41" s="19">
        <f t="shared" si="39"/>
        <v>1369</v>
      </c>
      <c r="S41" s="20">
        <f t="shared" si="39"/>
        <v>3650.6666666666665</v>
      </c>
      <c r="T41" s="20">
        <f t="shared" si="39"/>
        <v>18253.333333333332</v>
      </c>
      <c r="V41" s="21">
        <f t="shared" si="41"/>
        <v>17.02</v>
      </c>
      <c r="W41" s="23">
        <f t="shared" si="42"/>
        <v>23.68</v>
      </c>
      <c r="X41" s="21">
        <f t="shared" si="41"/>
        <v>4.2549999999999999</v>
      </c>
      <c r="Y41" s="23">
        <f t="shared" si="42"/>
        <v>5.92</v>
      </c>
      <c r="Z41" s="21">
        <f t="shared" si="41"/>
        <v>1.702</v>
      </c>
      <c r="AA41" s="23">
        <f t="shared" ref="AA41" si="45">Z$2*$L41</f>
        <v>2.3679999999999999</v>
      </c>
      <c r="AB41" s="21">
        <f t="shared" si="41"/>
        <v>0.85099999999999998</v>
      </c>
      <c r="AC41" s="23">
        <f t="shared" ref="AC41" si="46">AB$2*$L41</f>
        <v>1.1839999999999999</v>
      </c>
    </row>
    <row r="42" spans="1:29">
      <c r="A42" s="2">
        <v>38</v>
      </c>
      <c r="B42" s="1">
        <f t="shared" si="5"/>
        <v>962.66666666666663</v>
      </c>
      <c r="J42" s="14">
        <f t="shared" si="26"/>
        <v>17.479999999999997</v>
      </c>
      <c r="L42" s="8">
        <f t="shared" si="40"/>
        <v>24.32</v>
      </c>
      <c r="Q42" s="19">
        <f t="shared" si="39"/>
        <v>2888</v>
      </c>
      <c r="R42" s="19">
        <f t="shared" si="39"/>
        <v>1444</v>
      </c>
      <c r="S42" s="20">
        <f t="shared" si="39"/>
        <v>3850.6666666666665</v>
      </c>
      <c r="T42" s="20">
        <f t="shared" si="39"/>
        <v>19253.333333333332</v>
      </c>
      <c r="V42" s="21">
        <f t="shared" si="41"/>
        <v>17.479999999999997</v>
      </c>
      <c r="W42" s="23">
        <f t="shared" si="42"/>
        <v>24.32</v>
      </c>
      <c r="X42" s="21">
        <f t="shared" si="41"/>
        <v>4.3699999999999992</v>
      </c>
      <c r="Y42" s="23">
        <f t="shared" si="42"/>
        <v>6.08</v>
      </c>
      <c r="Z42" s="21">
        <f t="shared" si="41"/>
        <v>1.7479999999999998</v>
      </c>
      <c r="AA42" s="23">
        <f t="shared" ref="AA42" si="47">Z$2*$L42</f>
        <v>2.4320000000000004</v>
      </c>
      <c r="AB42" s="21">
        <f t="shared" si="41"/>
        <v>0.87399999999999989</v>
      </c>
      <c r="AC42" s="23">
        <f t="shared" ref="AC42" si="48">AB$2*$L42</f>
        <v>1.2160000000000002</v>
      </c>
    </row>
    <row r="43" spans="1:29">
      <c r="A43" s="2">
        <v>39</v>
      </c>
      <c r="B43" s="1">
        <f t="shared" si="5"/>
        <v>1014</v>
      </c>
      <c r="L43" s="8">
        <f t="shared" si="40"/>
        <v>24.96</v>
      </c>
      <c r="Q43" s="19">
        <f t="shared" si="39"/>
        <v>3042</v>
      </c>
      <c r="R43" s="19">
        <f t="shared" si="39"/>
        <v>1521</v>
      </c>
      <c r="S43" s="20">
        <f t="shared" si="39"/>
        <v>4056</v>
      </c>
      <c r="T43" s="20">
        <f t="shared" si="39"/>
        <v>20280</v>
      </c>
      <c r="V43" s="75">
        <f>V$2*$L43</f>
        <v>24.96</v>
      </c>
      <c r="W43" s="75"/>
      <c r="X43" s="75">
        <f>X$2*$L43</f>
        <v>6.24</v>
      </c>
      <c r="Y43" s="75"/>
      <c r="Z43" s="75">
        <f>Z$2*$L43</f>
        <v>2.4960000000000004</v>
      </c>
      <c r="AA43" s="75"/>
      <c r="AB43" s="75">
        <f>AB$2*$L43</f>
        <v>1.2480000000000002</v>
      </c>
      <c r="AC43" s="75"/>
    </row>
    <row r="44" spans="1:29">
      <c r="A44" s="2">
        <v>40</v>
      </c>
      <c r="B44" s="1">
        <f t="shared" si="5"/>
        <v>1066.6666666666667</v>
      </c>
      <c r="L44" s="8">
        <f t="shared" si="40"/>
        <v>25.6</v>
      </c>
      <c r="Q44" s="19">
        <f t="shared" si="39"/>
        <v>3200</v>
      </c>
      <c r="R44" s="19">
        <f t="shared" si="39"/>
        <v>1600</v>
      </c>
      <c r="S44" s="20">
        <f t="shared" si="39"/>
        <v>4266.666666666667</v>
      </c>
      <c r="T44" s="20">
        <f t="shared" si="39"/>
        <v>21333.333333333336</v>
      </c>
      <c r="V44" s="75">
        <f t="shared" ref="V44:V52" si="49">V$2*$L44</f>
        <v>25.6</v>
      </c>
      <c r="W44" s="75"/>
      <c r="X44" s="75">
        <f t="shared" ref="X44:X52" si="50">X$2*$L44</f>
        <v>6.4</v>
      </c>
      <c r="Y44" s="75"/>
      <c r="Z44" s="75">
        <f t="shared" ref="Z44:Z52" si="51">Z$2*$L44</f>
        <v>2.5600000000000005</v>
      </c>
      <c r="AA44" s="75"/>
      <c r="AB44" s="75">
        <f t="shared" ref="AB44:AB52" si="52">AB$2*$L44</f>
        <v>1.2800000000000002</v>
      </c>
      <c r="AC44" s="75"/>
    </row>
    <row r="45" spans="1:29">
      <c r="A45" s="2">
        <v>41</v>
      </c>
      <c r="B45" s="1">
        <f t="shared" si="5"/>
        <v>1120.6666666666667</v>
      </c>
      <c r="L45" s="8">
        <f t="shared" si="40"/>
        <v>26.240000000000002</v>
      </c>
      <c r="Q45" s="19">
        <f t="shared" si="39"/>
        <v>3362</v>
      </c>
      <c r="R45" s="19">
        <f t="shared" si="39"/>
        <v>1681</v>
      </c>
      <c r="S45" s="20">
        <f t="shared" si="39"/>
        <v>4482.666666666667</v>
      </c>
      <c r="T45" s="20">
        <f t="shared" si="39"/>
        <v>22413.333333333336</v>
      </c>
      <c r="V45" s="75">
        <f t="shared" si="49"/>
        <v>26.240000000000002</v>
      </c>
      <c r="W45" s="75"/>
      <c r="X45" s="75">
        <f t="shared" si="50"/>
        <v>6.5600000000000005</v>
      </c>
      <c r="Y45" s="75"/>
      <c r="Z45" s="75">
        <f t="shared" si="51"/>
        <v>2.6240000000000006</v>
      </c>
      <c r="AA45" s="75"/>
      <c r="AB45" s="75">
        <f t="shared" si="52"/>
        <v>1.3120000000000003</v>
      </c>
      <c r="AC45" s="75"/>
    </row>
    <row r="46" spans="1:29">
      <c r="A46" s="2">
        <v>42</v>
      </c>
      <c r="B46" s="1">
        <f t="shared" si="5"/>
        <v>1176</v>
      </c>
      <c r="L46" s="8">
        <f t="shared" si="40"/>
        <v>26.880000000000003</v>
      </c>
      <c r="Q46" s="19">
        <f t="shared" si="39"/>
        <v>3528</v>
      </c>
      <c r="R46" s="19">
        <f t="shared" si="39"/>
        <v>1764</v>
      </c>
      <c r="S46" s="20">
        <f t="shared" si="39"/>
        <v>4704</v>
      </c>
      <c r="T46" s="20">
        <f t="shared" si="39"/>
        <v>23520</v>
      </c>
      <c r="V46" s="75">
        <f t="shared" si="49"/>
        <v>26.880000000000003</v>
      </c>
      <c r="W46" s="75"/>
      <c r="X46" s="75">
        <f t="shared" si="50"/>
        <v>6.7200000000000006</v>
      </c>
      <c r="Y46" s="75"/>
      <c r="Z46" s="75">
        <f t="shared" si="51"/>
        <v>2.6880000000000006</v>
      </c>
      <c r="AA46" s="75"/>
      <c r="AB46" s="75">
        <f t="shared" si="52"/>
        <v>1.3440000000000003</v>
      </c>
      <c r="AC46" s="75"/>
    </row>
    <row r="47" spans="1:29">
      <c r="A47" s="2">
        <v>43</v>
      </c>
      <c r="B47" s="1">
        <f t="shared" si="5"/>
        <v>1232.6666666666667</v>
      </c>
      <c r="L47" s="8">
        <f t="shared" si="40"/>
        <v>27.52</v>
      </c>
      <c r="Q47" s="19">
        <f t="shared" si="39"/>
        <v>3698</v>
      </c>
      <c r="R47" s="19">
        <f t="shared" si="39"/>
        <v>1849</v>
      </c>
      <c r="S47" s="20">
        <f t="shared" si="39"/>
        <v>4930.666666666667</v>
      </c>
      <c r="T47" s="20">
        <f t="shared" si="39"/>
        <v>24653.333333333336</v>
      </c>
      <c r="V47" s="75">
        <f t="shared" si="49"/>
        <v>27.52</v>
      </c>
      <c r="W47" s="75"/>
      <c r="X47" s="75">
        <f t="shared" si="50"/>
        <v>6.88</v>
      </c>
      <c r="Y47" s="75"/>
      <c r="Z47" s="75">
        <f t="shared" si="51"/>
        <v>2.7520000000000002</v>
      </c>
      <c r="AA47" s="75"/>
      <c r="AB47" s="75">
        <f t="shared" si="52"/>
        <v>1.3760000000000001</v>
      </c>
      <c r="AC47" s="75"/>
    </row>
    <row r="48" spans="1:29">
      <c r="A48" s="2">
        <v>44</v>
      </c>
      <c r="B48" s="1">
        <f t="shared" si="5"/>
        <v>1290.6666666666667</v>
      </c>
      <c r="L48" s="8">
        <f t="shared" si="40"/>
        <v>28.160000000000004</v>
      </c>
      <c r="Q48" s="19">
        <f t="shared" si="39"/>
        <v>3872</v>
      </c>
      <c r="R48" s="19">
        <f t="shared" si="39"/>
        <v>1936</v>
      </c>
      <c r="S48" s="20">
        <f t="shared" si="39"/>
        <v>5162.666666666667</v>
      </c>
      <c r="T48" s="20">
        <f t="shared" si="39"/>
        <v>25813.333333333336</v>
      </c>
      <c r="V48" s="75">
        <f t="shared" si="49"/>
        <v>28.160000000000004</v>
      </c>
      <c r="W48" s="75"/>
      <c r="X48" s="75">
        <f t="shared" si="50"/>
        <v>7.0400000000000009</v>
      </c>
      <c r="Y48" s="75"/>
      <c r="Z48" s="75">
        <f t="shared" si="51"/>
        <v>2.8160000000000007</v>
      </c>
      <c r="AA48" s="75"/>
      <c r="AB48" s="75">
        <f t="shared" si="52"/>
        <v>1.4080000000000004</v>
      </c>
      <c r="AC48" s="75"/>
    </row>
    <row r="49" spans="1:29">
      <c r="A49" s="2">
        <v>45</v>
      </c>
      <c r="B49" s="1">
        <f t="shared" si="5"/>
        <v>1350</v>
      </c>
      <c r="L49" s="8">
        <f t="shared" si="40"/>
        <v>28.8</v>
      </c>
      <c r="Q49" s="19">
        <f t="shared" si="39"/>
        <v>4050</v>
      </c>
      <c r="R49" s="19">
        <f t="shared" si="39"/>
        <v>2025</v>
      </c>
      <c r="S49" s="20">
        <f t="shared" si="39"/>
        <v>5400</v>
      </c>
      <c r="T49" s="20">
        <f t="shared" si="39"/>
        <v>27000</v>
      </c>
      <c r="V49" s="75">
        <f t="shared" si="49"/>
        <v>28.8</v>
      </c>
      <c r="W49" s="75"/>
      <c r="X49" s="75">
        <f t="shared" si="50"/>
        <v>7.2</v>
      </c>
      <c r="Y49" s="75"/>
      <c r="Z49" s="75">
        <f t="shared" si="51"/>
        <v>2.8800000000000003</v>
      </c>
      <c r="AA49" s="75"/>
      <c r="AB49" s="75">
        <f t="shared" si="52"/>
        <v>1.4400000000000002</v>
      </c>
      <c r="AC49" s="75"/>
    </row>
    <row r="50" spans="1:29">
      <c r="A50" s="2">
        <v>46</v>
      </c>
      <c r="B50" s="1">
        <f t="shared" si="5"/>
        <v>1410.6666666666667</v>
      </c>
      <c r="L50" s="8">
        <f t="shared" si="40"/>
        <v>29.440000000000005</v>
      </c>
      <c r="Q50" s="19">
        <f t="shared" si="39"/>
        <v>4232</v>
      </c>
      <c r="R50" s="19">
        <f t="shared" si="39"/>
        <v>2116</v>
      </c>
      <c r="S50" s="20">
        <f t="shared" si="39"/>
        <v>5642.666666666667</v>
      </c>
      <c r="T50" s="20">
        <f t="shared" si="39"/>
        <v>28213.333333333336</v>
      </c>
      <c r="V50" s="75">
        <f t="shared" si="49"/>
        <v>29.440000000000005</v>
      </c>
      <c r="W50" s="75"/>
      <c r="X50" s="75">
        <f t="shared" si="50"/>
        <v>7.3600000000000012</v>
      </c>
      <c r="Y50" s="75"/>
      <c r="Z50" s="75">
        <f t="shared" si="51"/>
        <v>2.9440000000000008</v>
      </c>
      <c r="AA50" s="75"/>
      <c r="AB50" s="75">
        <f t="shared" si="52"/>
        <v>1.4720000000000004</v>
      </c>
      <c r="AC50" s="75"/>
    </row>
    <row r="51" spans="1:29">
      <c r="A51" s="2">
        <v>47</v>
      </c>
      <c r="B51" s="1">
        <f t="shared" si="5"/>
        <v>1472.6666666666667</v>
      </c>
      <c r="L51" s="8">
        <f t="shared" si="40"/>
        <v>30.080000000000002</v>
      </c>
      <c r="Q51" s="19">
        <f t="shared" si="39"/>
        <v>4418</v>
      </c>
      <c r="R51" s="19">
        <f t="shared" si="39"/>
        <v>2209</v>
      </c>
      <c r="S51" s="20">
        <f t="shared" si="39"/>
        <v>5890.666666666667</v>
      </c>
      <c r="T51" s="20">
        <f t="shared" si="39"/>
        <v>29453.333333333336</v>
      </c>
      <c r="V51" s="75">
        <f t="shared" si="49"/>
        <v>30.080000000000002</v>
      </c>
      <c r="W51" s="75"/>
      <c r="X51" s="75">
        <f t="shared" si="50"/>
        <v>7.5200000000000005</v>
      </c>
      <c r="Y51" s="75"/>
      <c r="Z51" s="75">
        <f t="shared" si="51"/>
        <v>3.0080000000000005</v>
      </c>
      <c r="AA51" s="75"/>
      <c r="AB51" s="75">
        <f t="shared" si="52"/>
        <v>1.5040000000000002</v>
      </c>
      <c r="AC51" s="75"/>
    </row>
    <row r="52" spans="1:29">
      <c r="A52" s="2">
        <v>48</v>
      </c>
      <c r="B52" s="1">
        <f t="shared" si="5"/>
        <v>1536</v>
      </c>
      <c r="L52" s="8">
        <f t="shared" si="40"/>
        <v>30.720000000000006</v>
      </c>
      <c r="Q52" s="19">
        <f t="shared" si="39"/>
        <v>4608</v>
      </c>
      <c r="R52" s="19">
        <f t="shared" si="39"/>
        <v>2304</v>
      </c>
      <c r="S52" s="20">
        <f t="shared" si="39"/>
        <v>6144</v>
      </c>
      <c r="T52" s="20">
        <f t="shared" si="39"/>
        <v>30720</v>
      </c>
      <c r="V52" s="75">
        <f t="shared" si="49"/>
        <v>30.720000000000006</v>
      </c>
      <c r="W52" s="75"/>
      <c r="X52" s="75">
        <f t="shared" si="50"/>
        <v>7.6800000000000015</v>
      </c>
      <c r="Y52" s="75"/>
      <c r="Z52" s="75">
        <f t="shared" si="51"/>
        <v>3.072000000000001</v>
      </c>
      <c r="AA52" s="75"/>
      <c r="AB52" s="75">
        <f t="shared" si="52"/>
        <v>1.5360000000000005</v>
      </c>
      <c r="AC52" s="75"/>
    </row>
    <row r="53" spans="1:29">
      <c r="A53" s="2">
        <v>49</v>
      </c>
      <c r="B53" s="1">
        <f t="shared" si="5"/>
        <v>1600.6666666666667</v>
      </c>
      <c r="Q53" s="19">
        <f t="shared" si="39"/>
        <v>4802</v>
      </c>
      <c r="R53" s="19">
        <f t="shared" si="39"/>
        <v>2401</v>
      </c>
      <c r="S53" s="20">
        <f t="shared" si="39"/>
        <v>6402.666666666667</v>
      </c>
      <c r="T53" s="20">
        <f t="shared" si="39"/>
        <v>32013.333333333336</v>
      </c>
      <c r="V53" s="18"/>
      <c r="W53" s="18"/>
      <c r="X53" s="18"/>
      <c r="Y53" s="18"/>
      <c r="Z53" s="18"/>
      <c r="AA53" s="18"/>
      <c r="AB53" s="18"/>
      <c r="AC53" s="18"/>
    </row>
    <row r="54" spans="1:29">
      <c r="A54" s="2">
        <v>50</v>
      </c>
      <c r="B54" s="1">
        <f t="shared" si="5"/>
        <v>1666.6666666666667</v>
      </c>
      <c r="N54" s="7">
        <f>$A54*N$1/2.5</f>
        <v>35</v>
      </c>
      <c r="Q54" s="19">
        <f t="shared" si="39"/>
        <v>5000</v>
      </c>
      <c r="R54" s="19">
        <f t="shared" si="39"/>
        <v>2500</v>
      </c>
      <c r="S54" s="20">
        <f t="shared" si="39"/>
        <v>6666.666666666667</v>
      </c>
      <c r="T54" s="20">
        <f t="shared" si="39"/>
        <v>33333.333333333336</v>
      </c>
      <c r="V54" s="71">
        <f>V$2*$N54</f>
        <v>35</v>
      </c>
      <c r="W54" s="71"/>
      <c r="X54" s="71">
        <f>X$2*$N54</f>
        <v>8.75</v>
      </c>
      <c r="Y54" s="71"/>
      <c r="Z54" s="71">
        <f>Z$2*$N54</f>
        <v>3.5</v>
      </c>
      <c r="AA54" s="71"/>
      <c r="AB54" s="71">
        <f>AB$2*$N54</f>
        <v>1.75</v>
      </c>
      <c r="AC54" s="71"/>
    </row>
    <row r="55" spans="1:29">
      <c r="A55" s="2">
        <v>51</v>
      </c>
      <c r="B55" s="1">
        <f t="shared" si="5"/>
        <v>1734</v>
      </c>
      <c r="N55" s="7">
        <f t="shared" ref="N55:N64" si="53">$A55*N$1/2.5</f>
        <v>35.700000000000003</v>
      </c>
      <c r="Q55" s="19">
        <f t="shared" si="39"/>
        <v>5202</v>
      </c>
      <c r="R55" s="19">
        <f t="shared" si="39"/>
        <v>2601</v>
      </c>
      <c r="S55" s="20">
        <f t="shared" si="39"/>
        <v>6936</v>
      </c>
      <c r="T55" s="20">
        <f t="shared" si="39"/>
        <v>34680</v>
      </c>
      <c r="V55" s="71">
        <f t="shared" ref="V55:V64" si="54">V$2*$N55</f>
        <v>35.700000000000003</v>
      </c>
      <c r="W55" s="71"/>
      <c r="X55" s="71">
        <f t="shared" ref="X55:X64" si="55">X$2*$N55</f>
        <v>8.9250000000000007</v>
      </c>
      <c r="Y55" s="71"/>
      <c r="Z55" s="71">
        <f t="shared" ref="Z55:Z64" si="56">Z$2*$N55</f>
        <v>3.5700000000000003</v>
      </c>
      <c r="AA55" s="71"/>
      <c r="AB55" s="71">
        <f t="shared" ref="AB55:AB64" si="57">AB$2*$N55</f>
        <v>1.7850000000000001</v>
      </c>
      <c r="AC55" s="71"/>
    </row>
    <row r="56" spans="1:29">
      <c r="A56" s="2">
        <v>52</v>
      </c>
      <c r="B56" s="1">
        <f t="shared" si="5"/>
        <v>1802.6666666666667</v>
      </c>
      <c r="N56" s="7">
        <f t="shared" si="53"/>
        <v>36.4</v>
      </c>
      <c r="Q56" s="19">
        <f t="shared" si="39"/>
        <v>5408</v>
      </c>
      <c r="R56" s="19">
        <f t="shared" si="39"/>
        <v>2704</v>
      </c>
      <c r="S56" s="20">
        <f t="shared" si="39"/>
        <v>7210.666666666667</v>
      </c>
      <c r="T56" s="20">
        <f t="shared" si="39"/>
        <v>36053.333333333336</v>
      </c>
      <c r="V56" s="71">
        <f t="shared" si="54"/>
        <v>36.4</v>
      </c>
      <c r="W56" s="71"/>
      <c r="X56" s="71">
        <f t="shared" si="55"/>
        <v>9.1</v>
      </c>
      <c r="Y56" s="71"/>
      <c r="Z56" s="71">
        <f t="shared" si="56"/>
        <v>3.64</v>
      </c>
      <c r="AA56" s="71"/>
      <c r="AB56" s="71">
        <f t="shared" si="57"/>
        <v>1.82</v>
      </c>
      <c r="AC56" s="71"/>
    </row>
    <row r="57" spans="1:29">
      <c r="A57" s="2">
        <v>53</v>
      </c>
      <c r="B57" s="1">
        <f t="shared" si="5"/>
        <v>1872.6666666666667</v>
      </c>
      <c r="N57" s="7">
        <f t="shared" si="53"/>
        <v>37.1</v>
      </c>
      <c r="Q57" s="19">
        <f t="shared" si="39"/>
        <v>5618</v>
      </c>
      <c r="R57" s="19">
        <f t="shared" si="39"/>
        <v>2809</v>
      </c>
      <c r="S57" s="20">
        <f t="shared" si="39"/>
        <v>7490.666666666667</v>
      </c>
      <c r="T57" s="20">
        <f t="shared" si="39"/>
        <v>37453.333333333336</v>
      </c>
      <c r="V57" s="71">
        <f t="shared" si="54"/>
        <v>37.1</v>
      </c>
      <c r="W57" s="71"/>
      <c r="X57" s="71">
        <f t="shared" si="55"/>
        <v>9.2750000000000004</v>
      </c>
      <c r="Y57" s="71"/>
      <c r="Z57" s="71">
        <f t="shared" si="56"/>
        <v>3.7100000000000004</v>
      </c>
      <c r="AA57" s="71"/>
      <c r="AB57" s="71">
        <f t="shared" si="57"/>
        <v>1.8550000000000002</v>
      </c>
      <c r="AC57" s="71"/>
    </row>
    <row r="58" spans="1:29">
      <c r="A58" s="2">
        <v>54</v>
      </c>
      <c r="B58" s="1">
        <f t="shared" si="5"/>
        <v>1944</v>
      </c>
      <c r="N58" s="7">
        <f t="shared" si="53"/>
        <v>37.799999999999997</v>
      </c>
      <c r="Q58" s="19">
        <f t="shared" si="39"/>
        <v>5832</v>
      </c>
      <c r="R58" s="19">
        <f t="shared" si="39"/>
        <v>2916</v>
      </c>
      <c r="S58" s="20">
        <f t="shared" si="39"/>
        <v>7776</v>
      </c>
      <c r="T58" s="20">
        <f t="shared" si="39"/>
        <v>38880</v>
      </c>
      <c r="V58" s="71">
        <f t="shared" si="54"/>
        <v>37.799999999999997</v>
      </c>
      <c r="W58" s="71"/>
      <c r="X58" s="71">
        <f t="shared" si="55"/>
        <v>9.4499999999999993</v>
      </c>
      <c r="Y58" s="71"/>
      <c r="Z58" s="71">
        <f t="shared" si="56"/>
        <v>3.78</v>
      </c>
      <c r="AA58" s="71"/>
      <c r="AB58" s="71">
        <f t="shared" si="57"/>
        <v>1.89</v>
      </c>
      <c r="AC58" s="71"/>
    </row>
    <row r="59" spans="1:29">
      <c r="A59" s="2">
        <v>55</v>
      </c>
      <c r="B59" s="1">
        <f t="shared" si="5"/>
        <v>2016.6666666666667</v>
      </c>
      <c r="N59" s="7">
        <f t="shared" si="53"/>
        <v>38.5</v>
      </c>
      <c r="Q59" s="19">
        <f t="shared" si="39"/>
        <v>6050</v>
      </c>
      <c r="R59" s="19">
        <f t="shared" si="39"/>
        <v>3025</v>
      </c>
      <c r="S59" s="20">
        <f t="shared" si="39"/>
        <v>8066.666666666667</v>
      </c>
      <c r="T59" s="20">
        <f t="shared" si="39"/>
        <v>40333.333333333336</v>
      </c>
      <c r="V59" s="71">
        <f t="shared" si="54"/>
        <v>38.5</v>
      </c>
      <c r="W59" s="71"/>
      <c r="X59" s="71">
        <f t="shared" si="55"/>
        <v>9.625</v>
      </c>
      <c r="Y59" s="71"/>
      <c r="Z59" s="71">
        <f t="shared" si="56"/>
        <v>3.85</v>
      </c>
      <c r="AA59" s="71"/>
      <c r="AB59" s="71">
        <f t="shared" si="57"/>
        <v>1.925</v>
      </c>
      <c r="AC59" s="71"/>
    </row>
    <row r="60" spans="1:29">
      <c r="A60" s="2">
        <v>56</v>
      </c>
      <c r="B60" s="1">
        <f t="shared" si="5"/>
        <v>2090.6666666666665</v>
      </c>
      <c r="N60" s="7">
        <f t="shared" si="53"/>
        <v>39.200000000000003</v>
      </c>
      <c r="Q60" s="19">
        <f t="shared" si="39"/>
        <v>6272</v>
      </c>
      <c r="R60" s="19">
        <f t="shared" si="39"/>
        <v>3136</v>
      </c>
      <c r="S60" s="20">
        <f t="shared" si="39"/>
        <v>8362.6666666666661</v>
      </c>
      <c r="T60" s="20">
        <f t="shared" si="39"/>
        <v>41813.333333333328</v>
      </c>
      <c r="V60" s="71">
        <f t="shared" si="54"/>
        <v>39.200000000000003</v>
      </c>
      <c r="W60" s="71"/>
      <c r="X60" s="71">
        <f t="shared" si="55"/>
        <v>9.8000000000000007</v>
      </c>
      <c r="Y60" s="71"/>
      <c r="Z60" s="71">
        <f t="shared" si="56"/>
        <v>3.9200000000000004</v>
      </c>
      <c r="AA60" s="71"/>
      <c r="AB60" s="71">
        <f t="shared" si="57"/>
        <v>1.9600000000000002</v>
      </c>
      <c r="AC60" s="71"/>
    </row>
    <row r="61" spans="1:29">
      <c r="A61" s="2">
        <v>57</v>
      </c>
      <c r="B61" s="1">
        <f t="shared" si="5"/>
        <v>2166</v>
      </c>
      <c r="N61" s="7">
        <f t="shared" si="53"/>
        <v>39.9</v>
      </c>
      <c r="Q61" s="19">
        <f t="shared" si="39"/>
        <v>6498</v>
      </c>
      <c r="R61" s="19">
        <f t="shared" si="39"/>
        <v>3249</v>
      </c>
      <c r="S61" s="20">
        <f t="shared" si="39"/>
        <v>8664</v>
      </c>
      <c r="T61" s="20">
        <f t="shared" si="39"/>
        <v>43320</v>
      </c>
      <c r="V61" s="71">
        <f t="shared" si="54"/>
        <v>39.9</v>
      </c>
      <c r="W61" s="71"/>
      <c r="X61" s="71">
        <f t="shared" si="55"/>
        <v>9.9749999999999996</v>
      </c>
      <c r="Y61" s="71"/>
      <c r="Z61" s="71">
        <f t="shared" si="56"/>
        <v>3.99</v>
      </c>
      <c r="AA61" s="71"/>
      <c r="AB61" s="71">
        <f t="shared" si="57"/>
        <v>1.9950000000000001</v>
      </c>
      <c r="AC61" s="71"/>
    </row>
    <row r="62" spans="1:29">
      <c r="A62" s="2">
        <v>58</v>
      </c>
      <c r="B62" s="1">
        <f t="shared" si="5"/>
        <v>2242.6666666666665</v>
      </c>
      <c r="N62" s="7">
        <f t="shared" si="53"/>
        <v>40.6</v>
      </c>
      <c r="Q62" s="19">
        <f t="shared" si="39"/>
        <v>6728</v>
      </c>
      <c r="R62" s="19">
        <f t="shared" si="39"/>
        <v>3364</v>
      </c>
      <c r="S62" s="20">
        <f t="shared" si="39"/>
        <v>8970.6666666666661</v>
      </c>
      <c r="T62" s="20">
        <f t="shared" si="39"/>
        <v>44853.333333333328</v>
      </c>
      <c r="V62" s="71">
        <f t="shared" si="54"/>
        <v>40.6</v>
      </c>
      <c r="W62" s="71"/>
      <c r="X62" s="71">
        <f t="shared" si="55"/>
        <v>10.15</v>
      </c>
      <c r="Y62" s="71"/>
      <c r="Z62" s="71">
        <f t="shared" si="56"/>
        <v>4.0600000000000005</v>
      </c>
      <c r="AA62" s="71"/>
      <c r="AB62" s="71">
        <f t="shared" si="57"/>
        <v>2.0300000000000002</v>
      </c>
      <c r="AC62" s="71"/>
    </row>
    <row r="63" spans="1:29">
      <c r="A63" s="2">
        <v>59</v>
      </c>
      <c r="B63" s="1">
        <f t="shared" si="5"/>
        <v>2320.6666666666665</v>
      </c>
      <c r="N63" s="7">
        <f t="shared" si="53"/>
        <v>41.3</v>
      </c>
      <c r="Q63" s="19">
        <f t="shared" si="39"/>
        <v>6962</v>
      </c>
      <c r="R63" s="19">
        <f t="shared" si="39"/>
        <v>3481</v>
      </c>
      <c r="S63" s="20">
        <f t="shared" si="39"/>
        <v>9282.6666666666661</v>
      </c>
      <c r="T63" s="20">
        <f t="shared" si="39"/>
        <v>46413.333333333328</v>
      </c>
      <c r="V63" s="71">
        <f t="shared" si="54"/>
        <v>41.3</v>
      </c>
      <c r="W63" s="71"/>
      <c r="X63" s="71">
        <f t="shared" si="55"/>
        <v>10.324999999999999</v>
      </c>
      <c r="Y63" s="71"/>
      <c r="Z63" s="71">
        <f t="shared" si="56"/>
        <v>4.13</v>
      </c>
      <c r="AA63" s="71"/>
      <c r="AB63" s="71">
        <f t="shared" si="57"/>
        <v>2.0649999999999999</v>
      </c>
      <c r="AC63" s="71"/>
    </row>
    <row r="64" spans="1:29">
      <c r="A64" s="2">
        <v>60</v>
      </c>
      <c r="B64" s="1">
        <f t="shared" si="5"/>
        <v>2400</v>
      </c>
      <c r="N64" s="7">
        <f t="shared" si="53"/>
        <v>42</v>
      </c>
      <c r="Q64" s="19">
        <f t="shared" si="39"/>
        <v>7200</v>
      </c>
      <c r="R64" s="19">
        <f t="shared" si="39"/>
        <v>3600</v>
      </c>
      <c r="S64" s="20">
        <f t="shared" si="39"/>
        <v>9600</v>
      </c>
      <c r="T64" s="20">
        <f t="shared" si="39"/>
        <v>48000</v>
      </c>
      <c r="V64" s="71">
        <f t="shared" si="54"/>
        <v>42</v>
      </c>
      <c r="W64" s="71"/>
      <c r="X64" s="71">
        <f t="shared" si="55"/>
        <v>10.5</v>
      </c>
      <c r="Y64" s="71"/>
      <c r="Z64" s="71">
        <f t="shared" si="56"/>
        <v>4.2</v>
      </c>
      <c r="AA64" s="71"/>
      <c r="AB64" s="71">
        <f t="shared" si="57"/>
        <v>2.1</v>
      </c>
      <c r="AC64" s="71"/>
    </row>
  </sheetData>
  <mergeCells count="190">
    <mergeCell ref="V63:W63"/>
    <mergeCell ref="X63:Y63"/>
    <mergeCell ref="Z63:AA63"/>
    <mergeCell ref="AB63:AC63"/>
    <mergeCell ref="V64:W64"/>
    <mergeCell ref="X64:Y64"/>
    <mergeCell ref="Z64:AA64"/>
    <mergeCell ref="AB64:AC64"/>
    <mergeCell ref="V61:W61"/>
    <mergeCell ref="X61:Y61"/>
    <mergeCell ref="Z61:AA61"/>
    <mergeCell ref="AB61:AC61"/>
    <mergeCell ref="V62:W62"/>
    <mergeCell ref="X62:Y62"/>
    <mergeCell ref="Z62:AA62"/>
    <mergeCell ref="AB62:AC62"/>
    <mergeCell ref="V59:W59"/>
    <mergeCell ref="X59:Y59"/>
    <mergeCell ref="Z59:AA59"/>
    <mergeCell ref="AB59:AC59"/>
    <mergeCell ref="V60:W60"/>
    <mergeCell ref="X60:Y60"/>
    <mergeCell ref="Z60:AA60"/>
    <mergeCell ref="AB60:AC60"/>
    <mergeCell ref="V57:W57"/>
    <mergeCell ref="X57:Y57"/>
    <mergeCell ref="Z57:AA57"/>
    <mergeCell ref="AB57:AC57"/>
    <mergeCell ref="V58:W58"/>
    <mergeCell ref="X58:Y58"/>
    <mergeCell ref="Z58:AA58"/>
    <mergeCell ref="AB58:AC58"/>
    <mergeCell ref="V55:W55"/>
    <mergeCell ref="X55:Y55"/>
    <mergeCell ref="Z55:AA55"/>
    <mergeCell ref="AB55:AC55"/>
    <mergeCell ref="V56:W56"/>
    <mergeCell ref="X56:Y56"/>
    <mergeCell ref="Z56:AA56"/>
    <mergeCell ref="AB56:AC56"/>
    <mergeCell ref="V52:W52"/>
    <mergeCell ref="X52:Y52"/>
    <mergeCell ref="Z52:AA52"/>
    <mergeCell ref="AB52:AC52"/>
    <mergeCell ref="V54:W54"/>
    <mergeCell ref="X54:Y54"/>
    <mergeCell ref="Z54:AA54"/>
    <mergeCell ref="AB54:AC54"/>
    <mergeCell ref="V50:W50"/>
    <mergeCell ref="X50:Y50"/>
    <mergeCell ref="Z50:AA50"/>
    <mergeCell ref="AB50:AC50"/>
    <mergeCell ref="V51:W51"/>
    <mergeCell ref="X51:Y51"/>
    <mergeCell ref="Z51:AA51"/>
    <mergeCell ref="AB51:AC51"/>
    <mergeCell ref="V48:W48"/>
    <mergeCell ref="X48:Y48"/>
    <mergeCell ref="Z48:AA48"/>
    <mergeCell ref="AB48:AC48"/>
    <mergeCell ref="V49:W49"/>
    <mergeCell ref="X49:Y49"/>
    <mergeCell ref="Z49:AA49"/>
    <mergeCell ref="AB49:AC49"/>
    <mergeCell ref="V46:W46"/>
    <mergeCell ref="X46:Y46"/>
    <mergeCell ref="Z46:AA46"/>
    <mergeCell ref="AB46:AC46"/>
    <mergeCell ref="V47:W47"/>
    <mergeCell ref="X47:Y47"/>
    <mergeCell ref="Z47:AA47"/>
    <mergeCell ref="AB47:AC47"/>
    <mergeCell ref="V44:W44"/>
    <mergeCell ref="X44:Y44"/>
    <mergeCell ref="Z44:AA44"/>
    <mergeCell ref="AB44:AC44"/>
    <mergeCell ref="V45:W45"/>
    <mergeCell ref="X45:Y45"/>
    <mergeCell ref="Z45:AA45"/>
    <mergeCell ref="AB45:AC45"/>
    <mergeCell ref="X35:Y35"/>
    <mergeCell ref="Z35:AA35"/>
    <mergeCell ref="V28:W28"/>
    <mergeCell ref="X28:Y28"/>
    <mergeCell ref="Z28:AA28"/>
    <mergeCell ref="X38:Y38"/>
    <mergeCell ref="Z38:AA38"/>
    <mergeCell ref="AB38:AC38"/>
    <mergeCell ref="V43:W43"/>
    <mergeCell ref="X43:Y43"/>
    <mergeCell ref="Z43:AA43"/>
    <mergeCell ref="AB43:AC43"/>
    <mergeCell ref="AB35:AC35"/>
    <mergeCell ref="X36:Y36"/>
    <mergeCell ref="Z36:AA36"/>
    <mergeCell ref="AB36:AC36"/>
    <mergeCell ref="X37:Y37"/>
    <mergeCell ref="Z37:AA37"/>
    <mergeCell ref="AB37:AC37"/>
    <mergeCell ref="V35:W35"/>
    <mergeCell ref="V36:W36"/>
    <mergeCell ref="V37:W37"/>
    <mergeCell ref="V38:W38"/>
    <mergeCell ref="V34:W34"/>
    <mergeCell ref="AB34:AC34"/>
    <mergeCell ref="V23:W23"/>
    <mergeCell ref="X23:Y23"/>
    <mergeCell ref="Z23:AA23"/>
    <mergeCell ref="AB23:AC23"/>
    <mergeCell ref="X33:Y33"/>
    <mergeCell ref="Z33:AA33"/>
    <mergeCell ref="X34:Y34"/>
    <mergeCell ref="Z34:AA34"/>
    <mergeCell ref="AB7:AC7"/>
    <mergeCell ref="AB8:AC8"/>
    <mergeCell ref="AB28:AC28"/>
    <mergeCell ref="V33:W33"/>
    <mergeCell ref="V27:W27"/>
    <mergeCell ref="X27:Y27"/>
    <mergeCell ref="Z27:AA27"/>
    <mergeCell ref="AB27:AC27"/>
    <mergeCell ref="V21:W21"/>
    <mergeCell ref="X21:Y21"/>
    <mergeCell ref="Z21:AA21"/>
    <mergeCell ref="AB21:AC21"/>
    <mergeCell ref="V22:W22"/>
    <mergeCell ref="X22:Y22"/>
    <mergeCell ref="Z22:AA22"/>
    <mergeCell ref="AB22:AC22"/>
    <mergeCell ref="AB9:AC9"/>
    <mergeCell ref="AB10:AC10"/>
    <mergeCell ref="AB11:AC11"/>
    <mergeCell ref="AB33:AC33"/>
    <mergeCell ref="Z14:AA14"/>
    <mergeCell ref="Z15:AA15"/>
    <mergeCell ref="AB12:AC12"/>
    <mergeCell ref="AB13:AC13"/>
    <mergeCell ref="AB14:AC14"/>
    <mergeCell ref="AB15:AC15"/>
    <mergeCell ref="V20:W20"/>
    <mergeCell ref="X20:Y20"/>
    <mergeCell ref="Z20:AA20"/>
    <mergeCell ref="AB20:AC20"/>
    <mergeCell ref="Z7:AA7"/>
    <mergeCell ref="Z8:AA8"/>
    <mergeCell ref="Z9:AA9"/>
    <mergeCell ref="X8:Y8"/>
    <mergeCell ref="X9:Y9"/>
    <mergeCell ref="X10:Y10"/>
    <mergeCell ref="X11:Y11"/>
    <mergeCell ref="X12:Y12"/>
    <mergeCell ref="X13:Y13"/>
    <mergeCell ref="Z10:AA10"/>
    <mergeCell ref="Z11:AA11"/>
    <mergeCell ref="Z12:AA12"/>
    <mergeCell ref="Z13:AA13"/>
    <mergeCell ref="V13:W13"/>
    <mergeCell ref="V14:W14"/>
    <mergeCell ref="V15:W15"/>
    <mergeCell ref="V2:W2"/>
    <mergeCell ref="X4:Y4"/>
    <mergeCell ref="X3:Y3"/>
    <mergeCell ref="X2:Y2"/>
    <mergeCell ref="X5:Y5"/>
    <mergeCell ref="X6:Y6"/>
    <mergeCell ref="X7:Y7"/>
    <mergeCell ref="V7:W7"/>
    <mergeCell ref="V8:W8"/>
    <mergeCell ref="V9:W9"/>
    <mergeCell ref="V10:W10"/>
    <mergeCell ref="V11:W11"/>
    <mergeCell ref="V12:W12"/>
    <mergeCell ref="X14:Y14"/>
    <mergeCell ref="X15:Y15"/>
    <mergeCell ref="Q1:T1"/>
    <mergeCell ref="V3:W3"/>
    <mergeCell ref="V4:W4"/>
    <mergeCell ref="V5:W5"/>
    <mergeCell ref="V6:W6"/>
    <mergeCell ref="AB4:AC4"/>
    <mergeCell ref="AB3:AC3"/>
    <mergeCell ref="AB2:AC2"/>
    <mergeCell ref="AB5:AC5"/>
    <mergeCell ref="Z4:AA4"/>
    <mergeCell ref="Z3:AA3"/>
    <mergeCell ref="Z2:AA2"/>
    <mergeCell ref="Z5:AA5"/>
    <mergeCell ref="Z6:AA6"/>
    <mergeCell ref="V1:AC1"/>
    <mergeCell ref="AB6:AC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3:I19"/>
  <sheetViews>
    <sheetView tabSelected="1" workbookViewId="0">
      <selection activeCell="A18" sqref="A18"/>
    </sheetView>
  </sheetViews>
  <sheetFormatPr defaultRowHeight="15"/>
  <cols>
    <col min="1" max="1" width="3.7109375" style="2" customWidth="1"/>
    <col min="2" max="2" width="25.7109375" customWidth="1"/>
    <col min="3" max="3" width="22.85546875" style="25" customWidth="1"/>
    <col min="4" max="7" width="9.140625" style="2"/>
  </cols>
  <sheetData>
    <row r="3" spans="1:9" s="6" customFormat="1">
      <c r="A3" s="68"/>
      <c r="B3" s="6" t="s">
        <v>30</v>
      </c>
      <c r="C3" s="11" t="s">
        <v>29</v>
      </c>
      <c r="D3" s="4" t="s">
        <v>0</v>
      </c>
      <c r="E3" s="4" t="s">
        <v>20</v>
      </c>
      <c r="F3" s="4" t="s">
        <v>1</v>
      </c>
      <c r="G3" s="4" t="s">
        <v>21</v>
      </c>
      <c r="H3" s="6" t="s">
        <v>27</v>
      </c>
      <c r="I3" s="6" t="s">
        <v>55</v>
      </c>
    </row>
    <row r="4" spans="1:9" s="26" customFormat="1">
      <c r="A4" s="28" t="s">
        <v>353</v>
      </c>
      <c r="B4" s="26" t="s">
        <v>331</v>
      </c>
      <c r="C4" s="27" t="s">
        <v>54</v>
      </c>
      <c r="D4" s="28">
        <v>2</v>
      </c>
      <c r="E4" s="28">
        <v>0.1</v>
      </c>
      <c r="F4" s="28">
        <v>53</v>
      </c>
      <c r="G4" s="28"/>
    </row>
    <row r="5" spans="1:9">
      <c r="A5" s="2" t="s">
        <v>353</v>
      </c>
      <c r="B5" t="s">
        <v>31</v>
      </c>
      <c r="C5" s="25" t="s">
        <v>22</v>
      </c>
      <c r="D5" s="2">
        <v>3</v>
      </c>
      <c r="E5" s="2">
        <v>0.2</v>
      </c>
      <c r="F5" s="2">
        <v>120</v>
      </c>
    </row>
    <row r="6" spans="1:9">
      <c r="A6" s="2" t="s">
        <v>353</v>
      </c>
      <c r="B6" t="s">
        <v>37</v>
      </c>
      <c r="C6" s="25" t="s">
        <v>23</v>
      </c>
      <c r="D6" s="2">
        <v>4</v>
      </c>
      <c r="E6" s="2">
        <v>0.2</v>
      </c>
      <c r="F6" s="2">
        <v>213</v>
      </c>
      <c r="H6" t="s">
        <v>28</v>
      </c>
    </row>
    <row r="7" spans="1:9">
      <c r="A7" s="2" t="s">
        <v>354</v>
      </c>
      <c r="B7" t="s">
        <v>32</v>
      </c>
      <c r="C7" s="25" t="s">
        <v>24</v>
      </c>
      <c r="D7" s="2">
        <v>5</v>
      </c>
      <c r="E7" s="2">
        <v>0.7</v>
      </c>
      <c r="F7" s="2">
        <v>333</v>
      </c>
    </row>
    <row r="8" spans="1:9" s="29" customFormat="1">
      <c r="A8" s="31" t="s">
        <v>354</v>
      </c>
      <c r="B8" s="29" t="s">
        <v>45</v>
      </c>
      <c r="C8" s="30" t="s">
        <v>46</v>
      </c>
      <c r="D8" s="31">
        <v>5</v>
      </c>
      <c r="E8" s="31"/>
      <c r="F8" s="31"/>
      <c r="G8" s="31"/>
    </row>
    <row r="9" spans="1:9" s="29" customFormat="1">
      <c r="A9" s="31" t="s">
        <v>354</v>
      </c>
      <c r="B9" s="29" t="s">
        <v>47</v>
      </c>
      <c r="C9" s="30" t="s">
        <v>26</v>
      </c>
      <c r="D9" s="31">
        <v>6</v>
      </c>
      <c r="E9" s="31"/>
      <c r="F9" s="31"/>
      <c r="G9" s="31"/>
    </row>
    <row r="10" spans="1:9">
      <c r="A10" s="2" t="s">
        <v>354</v>
      </c>
      <c r="B10" t="s">
        <v>50</v>
      </c>
      <c r="C10" s="25" t="s">
        <v>51</v>
      </c>
      <c r="D10" s="2">
        <v>6</v>
      </c>
      <c r="E10" s="2">
        <v>1.2</v>
      </c>
      <c r="F10" s="2">
        <v>480</v>
      </c>
      <c r="H10" t="s">
        <v>40</v>
      </c>
    </row>
    <row r="11" spans="1:9">
      <c r="A11" s="2" t="s">
        <v>354</v>
      </c>
      <c r="B11" t="s">
        <v>52</v>
      </c>
      <c r="C11" s="25" t="s">
        <v>53</v>
      </c>
      <c r="D11" s="2">
        <v>6</v>
      </c>
      <c r="E11" s="2">
        <v>1.2</v>
      </c>
      <c r="F11" s="2">
        <v>480</v>
      </c>
      <c r="H11" t="s">
        <v>40</v>
      </c>
    </row>
    <row r="12" spans="1:9" s="26" customFormat="1">
      <c r="A12" s="28" t="s">
        <v>354</v>
      </c>
      <c r="B12" s="26" t="s">
        <v>57</v>
      </c>
      <c r="C12" s="27" t="s">
        <v>59</v>
      </c>
      <c r="D12" s="28">
        <v>6</v>
      </c>
      <c r="E12" s="28">
        <v>0.8</v>
      </c>
      <c r="F12" s="28">
        <v>653</v>
      </c>
      <c r="G12" s="28"/>
      <c r="H12" s="26" t="s">
        <v>56</v>
      </c>
      <c r="I12" s="26" t="s">
        <v>58</v>
      </c>
    </row>
    <row r="13" spans="1:9">
      <c r="A13" s="2" t="s">
        <v>354</v>
      </c>
      <c r="B13" t="s">
        <v>35</v>
      </c>
      <c r="C13" s="25" t="s">
        <v>36</v>
      </c>
      <c r="D13" s="2">
        <v>7</v>
      </c>
      <c r="E13" s="2">
        <v>1.2</v>
      </c>
      <c r="F13" s="2">
        <v>653</v>
      </c>
    </row>
    <row r="14" spans="1:9">
      <c r="A14" s="2" t="s">
        <v>354</v>
      </c>
      <c r="B14" t="s">
        <v>33</v>
      </c>
      <c r="C14" s="25" t="s">
        <v>25</v>
      </c>
      <c r="D14" s="2">
        <v>7</v>
      </c>
      <c r="E14" s="2">
        <v>1.2</v>
      </c>
      <c r="F14" s="2">
        <v>653</v>
      </c>
    </row>
    <row r="15" spans="1:9">
      <c r="A15" s="2" t="s">
        <v>354</v>
      </c>
      <c r="B15" t="s">
        <v>34</v>
      </c>
      <c r="C15" s="25" t="s">
        <v>26</v>
      </c>
      <c r="D15" s="2">
        <v>9</v>
      </c>
      <c r="E15" s="2">
        <v>1.9</v>
      </c>
      <c r="F15" s="2">
        <v>1080</v>
      </c>
    </row>
    <row r="16" spans="1:9">
      <c r="A16" s="2" t="s">
        <v>354</v>
      </c>
      <c r="B16" t="s">
        <v>38</v>
      </c>
      <c r="C16" s="25" t="s">
        <v>39</v>
      </c>
      <c r="D16" s="2">
        <v>9</v>
      </c>
      <c r="E16" s="2">
        <v>1.9</v>
      </c>
      <c r="F16" s="2">
        <v>1080</v>
      </c>
      <c r="H16" t="s">
        <v>40</v>
      </c>
    </row>
    <row r="17" spans="1:6">
      <c r="A17" s="2" t="s">
        <v>354</v>
      </c>
      <c r="B17" t="s">
        <v>43</v>
      </c>
      <c r="C17" s="25" t="s">
        <v>44</v>
      </c>
      <c r="D17" s="2">
        <v>9</v>
      </c>
      <c r="E17" s="2">
        <v>1.9</v>
      </c>
      <c r="F17" s="2">
        <v>1080</v>
      </c>
    </row>
    <row r="18" spans="1:6">
      <c r="A18" s="2" t="s">
        <v>354</v>
      </c>
      <c r="B18" t="s">
        <v>48</v>
      </c>
      <c r="C18" s="25" t="s">
        <v>49</v>
      </c>
      <c r="D18" s="2">
        <v>9</v>
      </c>
      <c r="E18" s="2">
        <v>1.9</v>
      </c>
      <c r="F18" s="2">
        <v>1080</v>
      </c>
    </row>
    <row r="19" spans="1:6">
      <c r="A19" s="2" t="s">
        <v>354</v>
      </c>
      <c r="B19" t="s">
        <v>41</v>
      </c>
      <c r="C19" s="25" t="s">
        <v>42</v>
      </c>
      <c r="D19" s="2">
        <v>10</v>
      </c>
      <c r="E19" s="2">
        <v>2.1</v>
      </c>
      <c r="F19" s="2">
        <v>1333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V54"/>
  <sheetViews>
    <sheetView topLeftCell="A16" workbookViewId="0">
      <selection activeCell="E4" sqref="E4"/>
    </sheetView>
  </sheetViews>
  <sheetFormatPr defaultRowHeight="15"/>
  <cols>
    <col min="1" max="1" width="4" style="53" customWidth="1"/>
    <col min="2" max="3" width="9.140625" style="2" customWidth="1"/>
    <col min="4" max="4" width="9.140625" style="2"/>
    <col min="5" max="5" width="9.140625" style="1" customWidth="1"/>
    <col min="6" max="6" width="1.5703125" style="1" customWidth="1"/>
    <col min="7" max="7" width="7.42578125" style="1" customWidth="1"/>
    <col min="8" max="8" width="1.5703125" style="1" customWidth="1"/>
    <col min="9" max="9" width="7.42578125" style="1" customWidth="1"/>
    <col min="10" max="10" width="1.5703125" style="1" customWidth="1"/>
    <col min="11" max="11" width="7.42578125" style="1" customWidth="1"/>
    <col min="12" max="12" width="1.5703125" style="1" customWidth="1"/>
    <col min="13" max="13" width="7.42578125" style="1" customWidth="1"/>
    <col min="14" max="14" width="1.5703125" style="1" customWidth="1"/>
    <col min="15" max="15" width="9.140625" style="2"/>
    <col min="17" max="22" width="9.140625" style="38"/>
  </cols>
  <sheetData>
    <row r="1" spans="1:22">
      <c r="D1" s="2">
        <v>35</v>
      </c>
      <c r="G1" s="12">
        <v>0.6</v>
      </c>
      <c r="H1" s="12"/>
      <c r="I1" s="12">
        <v>0.7</v>
      </c>
      <c r="J1" s="12"/>
      <c r="K1" s="12">
        <v>0.8</v>
      </c>
      <c r="L1" s="12"/>
      <c r="M1" s="12">
        <v>1</v>
      </c>
      <c r="N1" s="12"/>
      <c r="O1" s="2">
        <v>85</v>
      </c>
    </row>
    <row r="2" spans="1:22" s="6" customFormat="1">
      <c r="A2" s="53"/>
      <c r="B2" s="4"/>
      <c r="C2" s="4"/>
      <c r="D2" s="9" t="s">
        <v>66</v>
      </c>
      <c r="E2" s="5" t="s">
        <v>7</v>
      </c>
      <c r="F2" s="5"/>
      <c r="G2" s="5" t="s">
        <v>12</v>
      </c>
      <c r="H2" s="5"/>
      <c r="I2" s="5" t="s">
        <v>13</v>
      </c>
      <c r="J2" s="5"/>
      <c r="K2" s="5" t="s">
        <v>17</v>
      </c>
      <c r="L2" s="5"/>
      <c r="M2" s="5" t="s">
        <v>14</v>
      </c>
      <c r="N2" s="5"/>
      <c r="O2" s="4" t="s">
        <v>68</v>
      </c>
      <c r="Q2" s="9"/>
      <c r="R2" s="9"/>
      <c r="S2" s="9"/>
      <c r="T2" s="9">
        <v>2500</v>
      </c>
      <c r="U2" s="9">
        <v>2500</v>
      </c>
      <c r="V2" s="9" t="s">
        <v>68</v>
      </c>
    </row>
    <row r="3" spans="1:22" s="11" customFormat="1">
      <c r="A3" s="9" t="s">
        <v>343</v>
      </c>
      <c r="B3" s="9" t="s">
        <v>64</v>
      </c>
      <c r="C3" s="9" t="s">
        <v>65</v>
      </c>
      <c r="D3" s="9" t="s">
        <v>64</v>
      </c>
      <c r="E3" s="10" t="s">
        <v>1</v>
      </c>
      <c r="F3" s="10"/>
      <c r="G3" s="10" t="s">
        <v>60</v>
      </c>
      <c r="H3" s="10"/>
      <c r="I3" s="10" t="s">
        <v>61</v>
      </c>
      <c r="J3" s="10"/>
      <c r="K3" s="10" t="s">
        <v>63</v>
      </c>
      <c r="L3" s="10"/>
      <c r="M3" s="10" t="s">
        <v>62</v>
      </c>
      <c r="N3" s="10"/>
      <c r="O3" s="9" t="s">
        <v>71</v>
      </c>
      <c r="Q3" s="9" t="s">
        <v>67</v>
      </c>
      <c r="R3" s="9" t="s">
        <v>70</v>
      </c>
      <c r="S3" s="9" t="s">
        <v>69</v>
      </c>
      <c r="T3" s="9" t="s">
        <v>20</v>
      </c>
      <c r="U3" s="9" t="s">
        <v>1</v>
      </c>
      <c r="V3" s="9" t="s">
        <v>71</v>
      </c>
    </row>
    <row r="4" spans="1:22">
      <c r="A4" s="53">
        <v>1</v>
      </c>
      <c r="B4" s="2">
        <v>200</v>
      </c>
      <c r="C4" s="1">
        <v>6</v>
      </c>
      <c r="D4" s="1">
        <f>$B4/($D$1-$C4)*$D$1</f>
        <v>241.37931034482756</v>
      </c>
      <c r="E4" s="1">
        <f>B4*C4^2/35</f>
        <v>205.71428571428572</v>
      </c>
      <c r="G4" s="32">
        <f>$B4*G$1/$O$1</f>
        <v>1.411764705882353</v>
      </c>
      <c r="H4" s="33"/>
      <c r="I4" s="33"/>
      <c r="J4" s="33"/>
      <c r="K4" s="33"/>
      <c r="L4" s="33"/>
      <c r="M4" s="33"/>
      <c r="O4" s="2">
        <v>0</v>
      </c>
      <c r="Q4" s="38">
        <v>30</v>
      </c>
      <c r="R4" s="38">
        <v>30</v>
      </c>
      <c r="S4" s="38">
        <f>Q4*R4</f>
        <v>900</v>
      </c>
      <c r="T4" s="40">
        <f>(S4/$T$2-1)/2</f>
        <v>-0.32</v>
      </c>
      <c r="U4" s="40">
        <f>S4/$U$2-1</f>
        <v>-0.64</v>
      </c>
      <c r="V4" s="38" t="s">
        <v>75</v>
      </c>
    </row>
    <row r="5" spans="1:22">
      <c r="A5" s="53">
        <v>2</v>
      </c>
      <c r="B5" s="2">
        <v>210</v>
      </c>
      <c r="C5" s="1">
        <v>6.3</v>
      </c>
      <c r="D5" s="1">
        <f t="shared" ref="D5:D54" si="0">$B5/($D$1-$C5)*$D$1</f>
        <v>256.09756097560978</v>
      </c>
      <c r="E5" s="1">
        <f t="shared" ref="E5:E54" si="1">B5*C5^2/35</f>
        <v>238.14</v>
      </c>
      <c r="G5" s="32">
        <f t="shared" ref="G5:G15" si="2">$B5*G$1/$O$1</f>
        <v>1.4823529411764707</v>
      </c>
      <c r="H5" s="33"/>
      <c r="I5" s="33"/>
      <c r="J5" s="33"/>
      <c r="K5" s="33"/>
      <c r="L5" s="33"/>
      <c r="M5" s="33"/>
      <c r="O5" s="2">
        <v>0</v>
      </c>
      <c r="Q5" s="38">
        <v>40</v>
      </c>
      <c r="R5" s="38">
        <v>40</v>
      </c>
      <c r="S5" s="38">
        <f t="shared" ref="S5:S10" si="3">Q5*R5</f>
        <v>1600</v>
      </c>
      <c r="T5" s="40">
        <f t="shared" ref="T5:T13" si="4">(S5/$T$2-1)/2</f>
        <v>-0.18</v>
      </c>
      <c r="U5" s="40">
        <f t="shared" ref="U5:U10" si="5">S5/$U$2-1</f>
        <v>-0.36</v>
      </c>
      <c r="V5" s="38" t="s">
        <v>74</v>
      </c>
    </row>
    <row r="6" spans="1:22">
      <c r="A6" s="53">
        <v>3</v>
      </c>
      <c r="B6" s="2">
        <v>220</v>
      </c>
      <c r="C6" s="1">
        <v>6.6</v>
      </c>
      <c r="D6" s="1">
        <f t="shared" si="0"/>
        <v>271.12676056338029</v>
      </c>
      <c r="E6" s="1">
        <f t="shared" si="1"/>
        <v>273.80571428571426</v>
      </c>
      <c r="G6" s="32">
        <f t="shared" si="2"/>
        <v>1.5529411764705883</v>
      </c>
      <c r="H6" s="33"/>
      <c r="I6" s="33"/>
      <c r="J6" s="33"/>
      <c r="K6" s="33"/>
      <c r="L6" s="33"/>
      <c r="M6" s="33"/>
      <c r="O6" s="2">
        <v>0</v>
      </c>
      <c r="Q6" s="38">
        <v>50</v>
      </c>
      <c r="R6" s="38">
        <v>50</v>
      </c>
      <c r="S6" s="38">
        <f t="shared" si="3"/>
        <v>2500</v>
      </c>
      <c r="T6" s="40">
        <f t="shared" si="4"/>
        <v>0</v>
      </c>
      <c r="U6" s="40">
        <f t="shared" si="5"/>
        <v>0</v>
      </c>
    </row>
    <row r="7" spans="1:22">
      <c r="A7" s="53">
        <v>4</v>
      </c>
      <c r="B7" s="2">
        <v>230</v>
      </c>
      <c r="C7" s="1">
        <v>6.9</v>
      </c>
      <c r="D7" s="1">
        <f t="shared" si="0"/>
        <v>286.47686832740214</v>
      </c>
      <c r="E7" s="1">
        <f t="shared" si="1"/>
        <v>312.86571428571432</v>
      </c>
      <c r="G7" s="32">
        <f t="shared" si="2"/>
        <v>1.6235294117647059</v>
      </c>
      <c r="H7" s="33"/>
      <c r="I7" s="33"/>
      <c r="J7" s="33"/>
      <c r="K7" s="33"/>
      <c r="L7" s="33"/>
      <c r="M7" s="33"/>
      <c r="O7" s="2">
        <v>0</v>
      </c>
      <c r="Q7" s="38">
        <v>60</v>
      </c>
      <c r="R7" s="38">
        <v>60</v>
      </c>
      <c r="S7" s="38">
        <f t="shared" si="3"/>
        <v>3600</v>
      </c>
      <c r="T7" s="40">
        <f t="shared" si="4"/>
        <v>0.21999999999999997</v>
      </c>
      <c r="U7" s="40">
        <f t="shared" si="5"/>
        <v>0.43999999999999995</v>
      </c>
    </row>
    <row r="8" spans="1:22">
      <c r="A8" s="53">
        <v>5</v>
      </c>
      <c r="B8" s="2">
        <v>240</v>
      </c>
      <c r="C8" s="1">
        <v>7.2</v>
      </c>
      <c r="D8" s="1">
        <f t="shared" si="0"/>
        <v>302.15827338129498</v>
      </c>
      <c r="E8" s="1">
        <f t="shared" si="1"/>
        <v>355.47428571428571</v>
      </c>
      <c r="G8" s="32">
        <f t="shared" si="2"/>
        <v>1.6941176470588235</v>
      </c>
      <c r="H8" s="33"/>
      <c r="I8" s="33"/>
      <c r="J8" s="33"/>
      <c r="K8" s="33"/>
      <c r="L8" s="33"/>
      <c r="M8" s="33"/>
      <c r="O8" s="2">
        <v>0</v>
      </c>
      <c r="Q8" s="38">
        <v>65</v>
      </c>
      <c r="R8" s="38">
        <v>65</v>
      </c>
      <c r="S8" s="38">
        <f t="shared" si="3"/>
        <v>4225</v>
      </c>
      <c r="T8" s="40">
        <f t="shared" si="4"/>
        <v>0.34499999999999997</v>
      </c>
      <c r="U8" s="40">
        <f t="shared" si="5"/>
        <v>0.69</v>
      </c>
      <c r="V8" s="38" t="s">
        <v>72</v>
      </c>
    </row>
    <row r="9" spans="1:22">
      <c r="A9" s="53">
        <v>6</v>
      </c>
      <c r="B9" s="2">
        <v>250</v>
      </c>
      <c r="C9" s="1">
        <v>7.5</v>
      </c>
      <c r="D9" s="1">
        <f t="shared" si="0"/>
        <v>318.18181818181819</v>
      </c>
      <c r="E9" s="1">
        <f t="shared" si="1"/>
        <v>401.78571428571428</v>
      </c>
      <c r="G9" s="32">
        <f t="shared" si="2"/>
        <v>1.7647058823529411</v>
      </c>
      <c r="H9" s="33"/>
      <c r="I9" s="33"/>
      <c r="J9" s="33"/>
      <c r="K9" s="33"/>
      <c r="L9" s="33"/>
      <c r="M9" s="33"/>
      <c r="O9" s="2">
        <v>0</v>
      </c>
      <c r="Q9" s="38">
        <v>81</v>
      </c>
      <c r="R9" s="38">
        <v>81</v>
      </c>
      <c r="S9" s="38">
        <f t="shared" si="3"/>
        <v>6561</v>
      </c>
      <c r="T9" s="40">
        <f t="shared" si="4"/>
        <v>0.81220000000000003</v>
      </c>
      <c r="U9" s="40">
        <f t="shared" si="5"/>
        <v>1.6244000000000001</v>
      </c>
      <c r="V9" s="38" t="s">
        <v>72</v>
      </c>
    </row>
    <row r="10" spans="1:22">
      <c r="A10" s="53">
        <v>7</v>
      </c>
      <c r="B10" s="2">
        <v>260</v>
      </c>
      <c r="C10" s="1">
        <v>7.8</v>
      </c>
      <c r="D10" s="1">
        <f t="shared" si="0"/>
        <v>334.55882352941177</v>
      </c>
      <c r="E10" s="1">
        <f t="shared" si="1"/>
        <v>451.95428571428573</v>
      </c>
      <c r="G10" s="32">
        <f t="shared" si="2"/>
        <v>1.8352941176470587</v>
      </c>
      <c r="H10" s="33"/>
      <c r="I10" s="33"/>
      <c r="J10" s="33"/>
      <c r="K10" s="33"/>
      <c r="L10" s="33"/>
      <c r="M10" s="33"/>
      <c r="O10" s="2">
        <v>0</v>
      </c>
      <c r="Q10" s="38">
        <v>90</v>
      </c>
      <c r="R10" s="38">
        <v>90</v>
      </c>
      <c r="S10" s="38">
        <f t="shared" si="3"/>
        <v>8100</v>
      </c>
      <c r="T10" s="40">
        <f t="shared" si="4"/>
        <v>1.1200000000000001</v>
      </c>
      <c r="U10" s="40">
        <f t="shared" si="5"/>
        <v>2.2400000000000002</v>
      </c>
      <c r="V10" s="38" t="s">
        <v>73</v>
      </c>
    </row>
    <row r="11" spans="1:22">
      <c r="A11" s="53">
        <v>8</v>
      </c>
      <c r="B11" s="2">
        <v>270</v>
      </c>
      <c r="C11" s="1">
        <v>8.1</v>
      </c>
      <c r="D11" s="1">
        <f t="shared" si="0"/>
        <v>351.30111524163573</v>
      </c>
      <c r="E11" s="1">
        <f t="shared" si="1"/>
        <v>506.13428571428574</v>
      </c>
      <c r="G11" s="32">
        <f t="shared" si="2"/>
        <v>1.9058823529411764</v>
      </c>
      <c r="H11" s="33"/>
      <c r="I11" s="33"/>
      <c r="J11" s="33"/>
      <c r="K11" s="33"/>
      <c r="L11" s="33"/>
      <c r="M11" s="33"/>
      <c r="O11" s="2">
        <v>0</v>
      </c>
      <c r="Q11" s="38">
        <v>36</v>
      </c>
      <c r="R11" s="38">
        <v>70</v>
      </c>
      <c r="S11" s="38">
        <f t="shared" ref="S11:S15" si="6">Q11*R11</f>
        <v>2520</v>
      </c>
      <c r="T11" s="40">
        <f t="shared" si="4"/>
        <v>4.0000000000000036E-3</v>
      </c>
      <c r="U11" s="40">
        <f t="shared" ref="U11:U13" si="7">S11/$U$2-1</f>
        <v>8.0000000000000071E-3</v>
      </c>
    </row>
    <row r="12" spans="1:22">
      <c r="A12" s="53">
        <v>9</v>
      </c>
      <c r="B12" s="2">
        <v>280</v>
      </c>
      <c r="C12" s="1">
        <v>8.4</v>
      </c>
      <c r="D12" s="1">
        <f t="shared" si="0"/>
        <v>368.4210526315789</v>
      </c>
      <c r="E12" s="1">
        <f t="shared" si="1"/>
        <v>564.48</v>
      </c>
      <c r="G12" s="32">
        <f t="shared" si="2"/>
        <v>1.9764705882352942</v>
      </c>
      <c r="H12" s="33"/>
      <c r="I12" s="34"/>
      <c r="J12" s="33"/>
      <c r="K12" s="34"/>
      <c r="L12" s="33"/>
      <c r="M12" s="33"/>
      <c r="O12" s="2">
        <v>0</v>
      </c>
      <c r="Q12" s="38">
        <v>30</v>
      </c>
      <c r="R12" s="38">
        <v>50</v>
      </c>
      <c r="S12" s="38">
        <f t="shared" si="6"/>
        <v>1500</v>
      </c>
      <c r="T12" s="40">
        <f t="shared" si="4"/>
        <v>-0.2</v>
      </c>
      <c r="U12" s="40">
        <f t="shared" si="7"/>
        <v>-0.4</v>
      </c>
      <c r="V12" s="38" t="s">
        <v>74</v>
      </c>
    </row>
    <row r="13" spans="1:22">
      <c r="A13" s="53">
        <v>10</v>
      </c>
      <c r="B13" s="2">
        <v>290</v>
      </c>
      <c r="C13" s="1">
        <v>8.6999999999999993</v>
      </c>
      <c r="D13" s="1">
        <f t="shared" si="0"/>
        <v>385.93155893536124</v>
      </c>
      <c r="E13" s="1">
        <f t="shared" si="1"/>
        <v>627.14571428571412</v>
      </c>
      <c r="G13" s="32">
        <f t="shared" si="2"/>
        <v>2.0470588235294116</v>
      </c>
      <c r="H13" s="33"/>
      <c r="I13" s="34"/>
      <c r="J13" s="33"/>
      <c r="K13" s="34"/>
      <c r="L13" s="33"/>
      <c r="M13" s="33"/>
      <c r="O13" s="2">
        <v>0</v>
      </c>
      <c r="Q13" s="38">
        <v>43</v>
      </c>
      <c r="R13" s="38">
        <v>100</v>
      </c>
      <c r="S13" s="38">
        <f t="shared" si="6"/>
        <v>4300</v>
      </c>
      <c r="T13" s="40">
        <f t="shared" si="4"/>
        <v>0.36</v>
      </c>
      <c r="U13" s="40">
        <f t="shared" si="7"/>
        <v>0.72</v>
      </c>
      <c r="V13" s="38" t="s">
        <v>73</v>
      </c>
    </row>
    <row r="14" spans="1:22">
      <c r="A14" s="53">
        <v>11</v>
      </c>
      <c r="B14" s="2">
        <v>300</v>
      </c>
      <c r="C14" s="1">
        <v>9</v>
      </c>
      <c r="D14" s="1">
        <f t="shared" si="0"/>
        <v>403.84615384615387</v>
      </c>
      <c r="E14" s="1">
        <f t="shared" si="1"/>
        <v>694.28571428571433</v>
      </c>
      <c r="G14" s="32">
        <f t="shared" si="2"/>
        <v>2.1176470588235294</v>
      </c>
      <c r="H14" s="33"/>
      <c r="I14" s="34"/>
      <c r="J14" s="33"/>
      <c r="K14" s="34"/>
      <c r="L14" s="33"/>
      <c r="M14" s="33"/>
      <c r="O14" s="2">
        <v>0</v>
      </c>
      <c r="Q14" s="38">
        <v>40</v>
      </c>
      <c r="R14" s="38">
        <v>70</v>
      </c>
      <c r="S14" s="38">
        <f t="shared" si="6"/>
        <v>2800</v>
      </c>
      <c r="T14" s="40">
        <f t="shared" ref="T14:T15" si="8">(S14/$T$2-1)/2</f>
        <v>6.0000000000000053E-2</v>
      </c>
      <c r="U14" s="40">
        <f t="shared" ref="U14:U15" si="9">S14/$U$2-1</f>
        <v>0.12000000000000011</v>
      </c>
    </row>
    <row r="15" spans="1:22">
      <c r="A15" s="53">
        <v>12</v>
      </c>
      <c r="B15" s="2">
        <v>310</v>
      </c>
      <c r="C15" s="1">
        <v>9.3000000000000007</v>
      </c>
      <c r="D15" s="1">
        <f t="shared" si="0"/>
        <v>422.17898832684824</v>
      </c>
      <c r="E15" s="1">
        <f t="shared" si="1"/>
        <v>766.05428571428581</v>
      </c>
      <c r="G15" s="32">
        <f t="shared" si="2"/>
        <v>2.1882352941176473</v>
      </c>
      <c r="H15" s="33"/>
      <c r="I15" s="34"/>
      <c r="J15" s="33"/>
      <c r="K15" s="34"/>
      <c r="L15" s="33"/>
      <c r="M15" s="33"/>
      <c r="O15" s="2">
        <v>0</v>
      </c>
      <c r="Q15" s="38">
        <v>40</v>
      </c>
      <c r="R15" s="38">
        <v>50</v>
      </c>
      <c r="S15" s="38">
        <f t="shared" si="6"/>
        <v>2000</v>
      </c>
      <c r="T15" s="40">
        <f t="shared" si="8"/>
        <v>-9.9999999999999978E-2</v>
      </c>
      <c r="U15" s="40">
        <f t="shared" si="9"/>
        <v>-0.19999999999999996</v>
      </c>
    </row>
    <row r="16" spans="1:22">
      <c r="A16" s="53">
        <v>13</v>
      </c>
      <c r="B16" s="2">
        <v>320</v>
      </c>
      <c r="C16" s="1">
        <v>9.6</v>
      </c>
      <c r="D16" s="1">
        <f t="shared" si="0"/>
        <v>440.94488188976379</v>
      </c>
      <c r="E16" s="1">
        <f t="shared" si="1"/>
        <v>842.60571428571416</v>
      </c>
      <c r="G16" s="34"/>
      <c r="H16" s="33"/>
      <c r="I16" s="35">
        <f t="shared" ref="I16:I18" si="10">$B16*I$1/$O$1</f>
        <v>2.6352941176470588</v>
      </c>
      <c r="J16" s="33"/>
      <c r="K16" s="34"/>
      <c r="L16" s="33"/>
      <c r="M16" s="33"/>
      <c r="O16" s="41">
        <v>1</v>
      </c>
      <c r="T16" s="39"/>
    </row>
    <row r="17" spans="1:20">
      <c r="A17" s="53">
        <v>14</v>
      </c>
      <c r="B17" s="2">
        <v>330</v>
      </c>
      <c r="C17" s="1">
        <v>9.9</v>
      </c>
      <c r="D17" s="1">
        <f t="shared" si="0"/>
        <v>460.15936254980079</v>
      </c>
      <c r="E17" s="1">
        <f t="shared" si="1"/>
        <v>924.09428571428577</v>
      </c>
      <c r="G17" s="34"/>
      <c r="H17" s="33"/>
      <c r="I17" s="35">
        <f t="shared" si="10"/>
        <v>2.7176470588235291</v>
      </c>
      <c r="J17" s="33"/>
      <c r="K17" s="34"/>
      <c r="L17" s="33"/>
      <c r="M17" s="33"/>
      <c r="O17" s="2">
        <v>1</v>
      </c>
      <c r="T17" s="39"/>
    </row>
    <row r="18" spans="1:20">
      <c r="A18" s="53">
        <v>15</v>
      </c>
      <c r="B18" s="2">
        <v>340</v>
      </c>
      <c r="C18" s="1">
        <v>10.199999999999999</v>
      </c>
      <c r="D18" s="1">
        <f t="shared" si="0"/>
        <v>479.83870967741933</v>
      </c>
      <c r="E18" s="1">
        <f t="shared" si="1"/>
        <v>1010.6742857142857</v>
      </c>
      <c r="G18" s="34"/>
      <c r="H18" s="33"/>
      <c r="I18" s="35">
        <f t="shared" si="10"/>
        <v>2.8</v>
      </c>
      <c r="J18" s="33"/>
      <c r="K18" s="34"/>
      <c r="L18" s="33"/>
      <c r="M18" s="33"/>
      <c r="O18" s="2">
        <v>1</v>
      </c>
      <c r="T18" s="39"/>
    </row>
    <row r="19" spans="1:20">
      <c r="A19" s="53">
        <v>16</v>
      </c>
      <c r="B19" s="2">
        <v>350</v>
      </c>
      <c r="C19" s="1">
        <v>10.5</v>
      </c>
      <c r="D19" s="1">
        <f t="shared" si="0"/>
        <v>500</v>
      </c>
      <c r="E19" s="1">
        <f t="shared" si="1"/>
        <v>1102.5</v>
      </c>
      <c r="G19" s="34"/>
      <c r="H19" s="33"/>
      <c r="I19" s="35">
        <f>$B19*I$1/$O$1</f>
        <v>2.8823529411764701</v>
      </c>
      <c r="J19" s="33"/>
      <c r="K19" s="34"/>
      <c r="L19" s="33"/>
      <c r="M19" s="33"/>
      <c r="O19" s="2">
        <v>1</v>
      </c>
      <c r="T19" s="39"/>
    </row>
    <row r="20" spans="1:20">
      <c r="A20" s="53">
        <v>17</v>
      </c>
      <c r="B20" s="2">
        <v>360</v>
      </c>
      <c r="C20" s="1">
        <v>10.8</v>
      </c>
      <c r="D20" s="1">
        <f t="shared" si="0"/>
        <v>520.6611570247934</v>
      </c>
      <c r="E20" s="1">
        <f t="shared" si="1"/>
        <v>1199.7257142857145</v>
      </c>
      <c r="G20" s="33"/>
      <c r="H20" s="33"/>
      <c r="I20" s="35">
        <f t="shared" ref="I20:I29" si="11">$B20*I$1/$O$1</f>
        <v>2.9647058823529409</v>
      </c>
      <c r="J20" s="33"/>
      <c r="K20" s="34"/>
      <c r="L20" s="33"/>
      <c r="M20" s="33"/>
      <c r="O20" s="2">
        <v>1</v>
      </c>
      <c r="T20" s="39"/>
    </row>
    <row r="21" spans="1:20">
      <c r="A21" s="53">
        <v>18</v>
      </c>
      <c r="B21" s="2">
        <v>370</v>
      </c>
      <c r="C21" s="1">
        <v>11.1</v>
      </c>
      <c r="D21" s="1">
        <f t="shared" si="0"/>
        <v>541.84100418410037</v>
      </c>
      <c r="E21" s="1">
        <f t="shared" si="1"/>
        <v>1302.5057142857142</v>
      </c>
      <c r="G21" s="33"/>
      <c r="H21" s="33"/>
      <c r="I21" s="35">
        <f t="shared" si="11"/>
        <v>3.0470588235294116</v>
      </c>
      <c r="J21" s="33"/>
      <c r="K21" s="34"/>
      <c r="L21" s="33"/>
      <c r="M21" s="33"/>
      <c r="O21" s="2">
        <v>1</v>
      </c>
      <c r="T21" s="39"/>
    </row>
    <row r="22" spans="1:20">
      <c r="A22" s="53">
        <v>19</v>
      </c>
      <c r="B22" s="2">
        <v>380</v>
      </c>
      <c r="C22" s="1">
        <v>11.399999999999999</v>
      </c>
      <c r="D22" s="1">
        <f t="shared" si="0"/>
        <v>563.55932203389818</v>
      </c>
      <c r="E22" s="1">
        <f t="shared" si="1"/>
        <v>1410.9942857142855</v>
      </c>
      <c r="G22" s="33"/>
      <c r="H22" s="33"/>
      <c r="I22" s="35">
        <f t="shared" si="11"/>
        <v>3.1294117647058823</v>
      </c>
      <c r="J22" s="33"/>
      <c r="K22" s="34"/>
      <c r="L22" s="33"/>
      <c r="M22" s="33"/>
      <c r="O22" s="2">
        <v>1</v>
      </c>
      <c r="T22" s="39"/>
    </row>
    <row r="23" spans="1:20">
      <c r="A23" s="53">
        <v>20</v>
      </c>
      <c r="B23" s="2">
        <v>390</v>
      </c>
      <c r="C23" s="1">
        <v>11.7</v>
      </c>
      <c r="D23" s="1">
        <f t="shared" si="0"/>
        <v>585.83690987124464</v>
      </c>
      <c r="E23" s="1">
        <f t="shared" si="1"/>
        <v>1525.3457142857139</v>
      </c>
      <c r="G23" s="33"/>
      <c r="H23" s="33"/>
      <c r="I23" s="35">
        <f t="shared" si="11"/>
        <v>3.2117647058823531</v>
      </c>
      <c r="J23" s="33"/>
      <c r="K23" s="34"/>
      <c r="L23" s="33"/>
      <c r="M23" s="33"/>
      <c r="O23" s="2">
        <v>1</v>
      </c>
      <c r="T23" s="39"/>
    </row>
    <row r="24" spans="1:20">
      <c r="A24" s="53">
        <v>21</v>
      </c>
      <c r="B24" s="2">
        <v>400</v>
      </c>
      <c r="C24" s="1">
        <v>12</v>
      </c>
      <c r="D24" s="1">
        <f t="shared" si="0"/>
        <v>608.695652173913</v>
      </c>
      <c r="E24" s="1">
        <f t="shared" si="1"/>
        <v>1645.7142857142858</v>
      </c>
      <c r="G24" s="33"/>
      <c r="H24" s="33"/>
      <c r="I24" s="35">
        <f t="shared" si="11"/>
        <v>3.2941176470588234</v>
      </c>
      <c r="J24" s="33"/>
      <c r="K24" s="34"/>
      <c r="L24" s="33"/>
      <c r="M24" s="34"/>
      <c r="O24" s="2">
        <v>1</v>
      </c>
      <c r="T24" s="39"/>
    </row>
    <row r="25" spans="1:20">
      <c r="A25" s="53">
        <v>22</v>
      </c>
      <c r="B25" s="2">
        <v>410</v>
      </c>
      <c r="C25" s="1">
        <v>12.3</v>
      </c>
      <c r="D25" s="1">
        <f t="shared" si="0"/>
        <v>632.15859030837009</v>
      </c>
      <c r="E25" s="1">
        <f t="shared" si="1"/>
        <v>1772.254285714286</v>
      </c>
      <c r="G25" s="33"/>
      <c r="H25" s="33"/>
      <c r="I25" s="35">
        <f t="shared" si="11"/>
        <v>3.3764705882352941</v>
      </c>
      <c r="J25" s="33"/>
      <c r="K25" s="34"/>
      <c r="L25" s="33"/>
      <c r="M25" s="34"/>
      <c r="O25" s="2">
        <v>1</v>
      </c>
      <c r="T25" s="39"/>
    </row>
    <row r="26" spans="1:20">
      <c r="A26" s="53">
        <v>23</v>
      </c>
      <c r="B26" s="2">
        <v>420</v>
      </c>
      <c r="C26" s="1">
        <v>12.6</v>
      </c>
      <c r="D26" s="1">
        <f t="shared" si="0"/>
        <v>656.25</v>
      </c>
      <c r="E26" s="1">
        <f t="shared" si="1"/>
        <v>1905.12</v>
      </c>
      <c r="G26" s="33"/>
      <c r="H26" s="33"/>
      <c r="I26" s="35">
        <f t="shared" si="11"/>
        <v>3.4588235294117649</v>
      </c>
      <c r="J26" s="33"/>
      <c r="K26" s="34"/>
      <c r="L26" s="33"/>
      <c r="M26" s="34"/>
      <c r="O26" s="2">
        <v>1</v>
      </c>
      <c r="T26" s="39"/>
    </row>
    <row r="27" spans="1:20">
      <c r="A27" s="53">
        <v>24</v>
      </c>
      <c r="B27" s="2">
        <v>430</v>
      </c>
      <c r="C27" s="1">
        <v>12.899999999999999</v>
      </c>
      <c r="D27" s="1">
        <f t="shared" si="0"/>
        <v>680.9954751131221</v>
      </c>
      <c r="E27" s="1">
        <f t="shared" si="1"/>
        <v>2044.4657142857141</v>
      </c>
      <c r="G27" s="33"/>
      <c r="H27" s="33"/>
      <c r="I27" s="35">
        <f t="shared" si="11"/>
        <v>3.5411764705882351</v>
      </c>
      <c r="J27" s="33"/>
      <c r="K27" s="34"/>
      <c r="L27" s="33"/>
      <c r="M27" s="34"/>
      <c r="O27" s="2">
        <v>1</v>
      </c>
      <c r="T27" s="39"/>
    </row>
    <row r="28" spans="1:20">
      <c r="A28" s="53">
        <v>25</v>
      </c>
      <c r="B28" s="2">
        <v>440</v>
      </c>
      <c r="C28" s="1">
        <v>13.2</v>
      </c>
      <c r="D28" s="1">
        <f t="shared" si="0"/>
        <v>706.42201834862374</v>
      </c>
      <c r="E28" s="1">
        <f t="shared" si="1"/>
        <v>2190.4457142857141</v>
      </c>
      <c r="G28" s="33"/>
      <c r="H28" s="33"/>
      <c r="I28" s="35">
        <f t="shared" si="11"/>
        <v>3.6235294117647059</v>
      </c>
      <c r="J28" s="33"/>
      <c r="K28" s="34"/>
      <c r="L28" s="33"/>
      <c r="M28" s="34"/>
      <c r="O28" s="2">
        <v>1</v>
      </c>
      <c r="T28" s="39"/>
    </row>
    <row r="29" spans="1:20">
      <c r="A29" s="53">
        <v>26</v>
      </c>
      <c r="B29" s="2">
        <v>450</v>
      </c>
      <c r="C29" s="1">
        <v>13.5</v>
      </c>
      <c r="D29" s="1">
        <f t="shared" si="0"/>
        <v>732.55813953488382</v>
      </c>
      <c r="E29" s="1">
        <f t="shared" si="1"/>
        <v>2343.2142857142858</v>
      </c>
      <c r="G29" s="33"/>
      <c r="H29" s="33"/>
      <c r="I29" s="35">
        <f t="shared" si="11"/>
        <v>3.7058823529411766</v>
      </c>
      <c r="J29" s="33"/>
      <c r="K29" s="36">
        <f>$B29*K$1/$O$1</f>
        <v>4.2352941176470589</v>
      </c>
      <c r="L29" s="33"/>
      <c r="M29" s="34"/>
      <c r="O29" s="41">
        <v>2</v>
      </c>
      <c r="T29" s="39"/>
    </row>
    <row r="30" spans="1:20">
      <c r="A30" s="53">
        <v>27</v>
      </c>
      <c r="B30" s="2">
        <v>460</v>
      </c>
      <c r="C30" s="1">
        <v>13.8</v>
      </c>
      <c r="D30" s="1">
        <f t="shared" si="0"/>
        <v>759.43396226415098</v>
      </c>
      <c r="E30" s="1">
        <f t="shared" si="1"/>
        <v>2502.9257142857145</v>
      </c>
      <c r="G30" s="33"/>
      <c r="H30" s="33"/>
      <c r="I30" s="33"/>
      <c r="J30" s="33"/>
      <c r="K30" s="36">
        <f t="shared" ref="K30:K44" si="12">$B30*K$1/$O$1</f>
        <v>4.3294117647058821</v>
      </c>
      <c r="L30" s="33"/>
      <c r="M30" s="34"/>
      <c r="O30" s="2">
        <v>2</v>
      </c>
      <c r="T30" s="39"/>
    </row>
    <row r="31" spans="1:20">
      <c r="A31" s="53">
        <v>28</v>
      </c>
      <c r="B31" s="2">
        <v>470</v>
      </c>
      <c r="C31" s="1">
        <v>14.1</v>
      </c>
      <c r="D31" s="1">
        <f t="shared" si="0"/>
        <v>787.08133971291875</v>
      </c>
      <c r="E31" s="1">
        <f t="shared" si="1"/>
        <v>2669.7342857142858</v>
      </c>
      <c r="G31" s="33"/>
      <c r="H31" s="33"/>
      <c r="I31" s="33"/>
      <c r="J31" s="33"/>
      <c r="K31" s="36">
        <f t="shared" si="12"/>
        <v>4.4235294117647062</v>
      </c>
      <c r="L31" s="33"/>
      <c r="M31" s="34"/>
      <c r="O31" s="2">
        <v>2</v>
      </c>
      <c r="T31" s="39"/>
    </row>
    <row r="32" spans="1:20">
      <c r="A32" s="53">
        <v>29</v>
      </c>
      <c r="B32" s="2">
        <v>480</v>
      </c>
      <c r="C32" s="1">
        <v>14.4</v>
      </c>
      <c r="D32" s="1">
        <f t="shared" si="0"/>
        <v>815.53398058252412</v>
      </c>
      <c r="E32" s="1">
        <f t="shared" si="1"/>
        <v>2843.7942857142857</v>
      </c>
      <c r="G32" s="33"/>
      <c r="H32" s="33"/>
      <c r="I32" s="33"/>
      <c r="J32" s="33"/>
      <c r="K32" s="36">
        <f t="shared" si="12"/>
        <v>4.5176470588235293</v>
      </c>
      <c r="L32" s="33"/>
      <c r="M32" s="34"/>
      <c r="O32" s="2">
        <v>2</v>
      </c>
      <c r="T32" s="39"/>
    </row>
    <row r="33" spans="1:20">
      <c r="A33" s="53">
        <v>30</v>
      </c>
      <c r="B33" s="2">
        <v>490</v>
      </c>
      <c r="C33" s="1">
        <v>14.7</v>
      </c>
      <c r="D33" s="1">
        <f t="shared" si="0"/>
        <v>844.82758620689651</v>
      </c>
      <c r="E33" s="1">
        <f t="shared" si="1"/>
        <v>3025.2599999999998</v>
      </c>
      <c r="G33" s="33"/>
      <c r="H33" s="33"/>
      <c r="I33" s="33"/>
      <c r="J33" s="33"/>
      <c r="K33" s="36">
        <f t="shared" si="12"/>
        <v>4.6117647058823525</v>
      </c>
      <c r="L33" s="33"/>
      <c r="M33" s="34"/>
      <c r="O33" s="2">
        <v>2</v>
      </c>
      <c r="T33" s="39"/>
    </row>
    <row r="34" spans="1:20">
      <c r="A34" s="53">
        <v>31</v>
      </c>
      <c r="B34" s="2">
        <v>500</v>
      </c>
      <c r="C34" s="1">
        <v>15</v>
      </c>
      <c r="D34" s="1">
        <f t="shared" si="0"/>
        <v>875</v>
      </c>
      <c r="E34" s="1">
        <f t="shared" si="1"/>
        <v>3214.2857142857142</v>
      </c>
      <c r="G34" s="33"/>
      <c r="H34" s="33"/>
      <c r="I34" s="33"/>
      <c r="J34" s="33"/>
      <c r="K34" s="36">
        <f t="shared" si="12"/>
        <v>4.7058823529411766</v>
      </c>
      <c r="L34" s="33"/>
      <c r="M34" s="37">
        <f>$B34*M$1/$O$1</f>
        <v>5.882352941176471</v>
      </c>
      <c r="O34" s="41">
        <v>3</v>
      </c>
      <c r="T34" s="39"/>
    </row>
    <row r="35" spans="1:20">
      <c r="A35" s="53">
        <v>32</v>
      </c>
      <c r="B35" s="2">
        <v>510</v>
      </c>
      <c r="C35" s="1">
        <v>15.299999999999999</v>
      </c>
      <c r="D35" s="1">
        <f t="shared" si="0"/>
        <v>906.0913705583755</v>
      </c>
      <c r="E35" s="1">
        <f t="shared" si="1"/>
        <v>3411.025714285714</v>
      </c>
      <c r="G35" s="33"/>
      <c r="H35" s="33"/>
      <c r="I35" s="33"/>
      <c r="J35" s="33"/>
      <c r="K35" s="36">
        <f t="shared" si="12"/>
        <v>4.8</v>
      </c>
      <c r="L35" s="33"/>
      <c r="M35" s="37">
        <f t="shared" ref="M35:M54" si="13">$B35*M$1/$O$1</f>
        <v>6</v>
      </c>
      <c r="O35" s="2">
        <v>3</v>
      </c>
      <c r="T35" s="39"/>
    </row>
    <row r="36" spans="1:20">
      <c r="A36" s="53">
        <v>33</v>
      </c>
      <c r="B36" s="2">
        <v>520</v>
      </c>
      <c r="C36" s="1">
        <v>15.6</v>
      </c>
      <c r="D36" s="1">
        <f t="shared" si="0"/>
        <v>938.14432989690727</v>
      </c>
      <c r="E36" s="1">
        <f t="shared" si="1"/>
        <v>3615.6342857142859</v>
      </c>
      <c r="G36" s="33"/>
      <c r="H36" s="33"/>
      <c r="I36" s="33"/>
      <c r="J36" s="33"/>
      <c r="K36" s="36">
        <f t="shared" si="12"/>
        <v>4.8941176470588239</v>
      </c>
      <c r="L36" s="33"/>
      <c r="M36" s="37">
        <f t="shared" si="13"/>
        <v>6.117647058823529</v>
      </c>
      <c r="O36" s="2">
        <v>3</v>
      </c>
      <c r="T36" s="39"/>
    </row>
    <row r="37" spans="1:20">
      <c r="A37" s="53">
        <v>34</v>
      </c>
      <c r="B37" s="2">
        <v>530</v>
      </c>
      <c r="C37" s="1">
        <v>15.9</v>
      </c>
      <c r="D37" s="1">
        <f t="shared" si="0"/>
        <v>971.20418848167537</v>
      </c>
      <c r="E37" s="1">
        <f t="shared" si="1"/>
        <v>3828.2657142857138</v>
      </c>
      <c r="G37" s="33"/>
      <c r="H37" s="33"/>
      <c r="I37" s="33"/>
      <c r="J37" s="33"/>
      <c r="K37" s="36">
        <f t="shared" si="12"/>
        <v>4.9882352941176471</v>
      </c>
      <c r="L37" s="33"/>
      <c r="M37" s="37">
        <f t="shared" si="13"/>
        <v>6.2352941176470589</v>
      </c>
      <c r="O37" s="2">
        <v>3</v>
      </c>
      <c r="T37" s="39"/>
    </row>
    <row r="38" spans="1:20">
      <c r="A38" s="53">
        <v>35</v>
      </c>
      <c r="B38" s="2">
        <v>540</v>
      </c>
      <c r="C38" s="1">
        <v>16.2</v>
      </c>
      <c r="D38" s="1">
        <f t="shared" si="0"/>
        <v>1005.3191489361702</v>
      </c>
      <c r="E38" s="1">
        <f t="shared" si="1"/>
        <v>4049.0742857142859</v>
      </c>
      <c r="G38" s="33"/>
      <c r="H38" s="33"/>
      <c r="I38" s="33"/>
      <c r="J38" s="33"/>
      <c r="K38" s="36">
        <f t="shared" si="12"/>
        <v>5.0823529411764703</v>
      </c>
      <c r="L38" s="33"/>
      <c r="M38" s="37">
        <f t="shared" si="13"/>
        <v>6.3529411764705879</v>
      </c>
      <c r="O38" s="2">
        <v>3</v>
      </c>
      <c r="T38" s="39"/>
    </row>
    <row r="39" spans="1:20">
      <c r="A39" s="53">
        <v>36</v>
      </c>
      <c r="B39" s="2">
        <v>550</v>
      </c>
      <c r="C39" s="1">
        <v>16.5</v>
      </c>
      <c r="D39" s="1">
        <f t="shared" si="0"/>
        <v>1040.5405405405406</v>
      </c>
      <c r="E39" s="1">
        <f t="shared" si="1"/>
        <v>4278.2142857142853</v>
      </c>
      <c r="G39" s="33"/>
      <c r="H39" s="33"/>
      <c r="I39" s="33"/>
      <c r="J39" s="33"/>
      <c r="K39" s="36">
        <f t="shared" si="12"/>
        <v>5.1764705882352944</v>
      </c>
      <c r="L39" s="33"/>
      <c r="M39" s="37">
        <f t="shared" si="13"/>
        <v>6.4705882352941178</v>
      </c>
      <c r="O39" s="2">
        <v>3</v>
      </c>
      <c r="T39" s="39"/>
    </row>
    <row r="40" spans="1:20">
      <c r="A40" s="53">
        <v>37</v>
      </c>
      <c r="B40" s="2">
        <v>560</v>
      </c>
      <c r="C40" s="1">
        <v>16.799999999999997</v>
      </c>
      <c r="D40" s="1">
        <f t="shared" si="0"/>
        <v>1076.9230769230767</v>
      </c>
      <c r="E40" s="1">
        <f t="shared" si="1"/>
        <v>4515.8399999999983</v>
      </c>
      <c r="G40" s="33"/>
      <c r="H40" s="33"/>
      <c r="I40" s="33"/>
      <c r="J40" s="33"/>
      <c r="K40" s="36">
        <f t="shared" si="12"/>
        <v>5.2705882352941176</v>
      </c>
      <c r="L40" s="33"/>
      <c r="M40" s="37">
        <f t="shared" si="13"/>
        <v>6.5882352941176467</v>
      </c>
      <c r="O40" s="2">
        <v>3</v>
      </c>
      <c r="T40" s="39"/>
    </row>
    <row r="41" spans="1:20">
      <c r="A41" s="53">
        <v>38</v>
      </c>
      <c r="B41" s="2">
        <v>570</v>
      </c>
      <c r="C41" s="1">
        <v>17.100000000000001</v>
      </c>
      <c r="D41" s="1">
        <f t="shared" si="0"/>
        <v>1114.5251396648046</v>
      </c>
      <c r="E41" s="1">
        <f t="shared" si="1"/>
        <v>4762.1057142857144</v>
      </c>
      <c r="G41" s="33"/>
      <c r="H41" s="33"/>
      <c r="I41" s="33"/>
      <c r="J41" s="33"/>
      <c r="K41" s="36">
        <f t="shared" si="12"/>
        <v>5.3647058823529408</v>
      </c>
      <c r="L41" s="33"/>
      <c r="M41" s="37">
        <f t="shared" si="13"/>
        <v>6.7058823529411766</v>
      </c>
      <c r="O41" s="2">
        <v>3</v>
      </c>
      <c r="T41" s="39"/>
    </row>
    <row r="42" spans="1:20">
      <c r="A42" s="53">
        <v>39</v>
      </c>
      <c r="B42" s="2">
        <v>580</v>
      </c>
      <c r="C42" s="1">
        <v>17.399999999999999</v>
      </c>
      <c r="D42" s="1">
        <f t="shared" si="0"/>
        <v>1153.4090909090908</v>
      </c>
      <c r="E42" s="1">
        <f t="shared" si="1"/>
        <v>5017.165714285713</v>
      </c>
      <c r="G42" s="33"/>
      <c r="H42" s="33"/>
      <c r="I42" s="33"/>
      <c r="J42" s="33"/>
      <c r="K42" s="36">
        <f t="shared" si="12"/>
        <v>5.4588235294117649</v>
      </c>
      <c r="L42" s="33"/>
      <c r="M42" s="37">
        <f t="shared" si="13"/>
        <v>6.8235294117647056</v>
      </c>
      <c r="O42" s="2">
        <v>3</v>
      </c>
      <c r="T42" s="39"/>
    </row>
    <row r="43" spans="1:20">
      <c r="A43" s="53">
        <v>40</v>
      </c>
      <c r="B43" s="2">
        <v>590</v>
      </c>
      <c r="C43" s="1">
        <v>17.7</v>
      </c>
      <c r="D43" s="1">
        <f t="shared" si="0"/>
        <v>1193.6416184971097</v>
      </c>
      <c r="E43" s="1">
        <f t="shared" si="1"/>
        <v>5281.1742857142854</v>
      </c>
      <c r="G43" s="33"/>
      <c r="H43" s="33"/>
      <c r="I43" s="33"/>
      <c r="J43" s="33"/>
      <c r="K43" s="36">
        <f t="shared" si="12"/>
        <v>5.552941176470588</v>
      </c>
      <c r="L43" s="33"/>
      <c r="M43" s="37">
        <f t="shared" si="13"/>
        <v>6.9411764705882355</v>
      </c>
      <c r="O43" s="2">
        <v>3</v>
      </c>
      <c r="T43" s="39"/>
    </row>
    <row r="44" spans="1:20">
      <c r="A44" s="53">
        <v>41</v>
      </c>
      <c r="B44" s="2">
        <v>600</v>
      </c>
      <c r="C44" s="1">
        <v>18</v>
      </c>
      <c r="D44" s="1">
        <f t="shared" si="0"/>
        <v>1235.294117647059</v>
      </c>
      <c r="E44" s="1">
        <f t="shared" si="1"/>
        <v>5554.2857142857147</v>
      </c>
      <c r="G44" s="33"/>
      <c r="H44" s="33"/>
      <c r="I44" s="33"/>
      <c r="J44" s="33"/>
      <c r="K44" s="36">
        <f t="shared" si="12"/>
        <v>5.6470588235294121</v>
      </c>
      <c r="L44" s="33"/>
      <c r="M44" s="37">
        <f t="shared" si="13"/>
        <v>7.0588235294117645</v>
      </c>
      <c r="O44" s="41">
        <v>4</v>
      </c>
      <c r="T44" s="39"/>
    </row>
    <row r="45" spans="1:20">
      <c r="A45" s="53">
        <v>42</v>
      </c>
      <c r="B45" s="2">
        <v>610</v>
      </c>
      <c r="C45" s="1">
        <v>18.299999999999997</v>
      </c>
      <c r="D45" s="1">
        <f t="shared" si="0"/>
        <v>1278.4431137724548</v>
      </c>
      <c r="E45" s="1">
        <f t="shared" si="1"/>
        <v>5836.654285714284</v>
      </c>
      <c r="G45" s="33"/>
      <c r="H45" s="33"/>
      <c r="I45" s="33"/>
      <c r="J45" s="33"/>
      <c r="K45" s="33"/>
      <c r="L45" s="33"/>
      <c r="M45" s="37">
        <f t="shared" si="13"/>
        <v>7.1764705882352944</v>
      </c>
      <c r="O45" s="2">
        <v>4</v>
      </c>
      <c r="T45" s="39"/>
    </row>
    <row r="46" spans="1:20">
      <c r="A46" s="53">
        <v>43</v>
      </c>
      <c r="B46" s="2">
        <v>620</v>
      </c>
      <c r="C46" s="1">
        <v>18.600000000000001</v>
      </c>
      <c r="D46" s="1">
        <f t="shared" si="0"/>
        <v>1323.1707317073171</v>
      </c>
      <c r="E46" s="1">
        <f t="shared" si="1"/>
        <v>6128.4342857142865</v>
      </c>
      <c r="G46" s="33"/>
      <c r="H46" s="33"/>
      <c r="I46" s="33"/>
      <c r="J46" s="33"/>
      <c r="K46" s="33"/>
      <c r="L46" s="33"/>
      <c r="M46" s="37">
        <f t="shared" si="13"/>
        <v>7.2941176470588234</v>
      </c>
      <c r="O46" s="2">
        <v>4</v>
      </c>
      <c r="T46" s="39"/>
    </row>
    <row r="47" spans="1:20">
      <c r="A47" s="53">
        <v>44</v>
      </c>
      <c r="B47" s="2">
        <v>630</v>
      </c>
      <c r="C47" s="1">
        <v>18.899999999999999</v>
      </c>
      <c r="D47" s="1">
        <f t="shared" si="0"/>
        <v>1369.5652173913043</v>
      </c>
      <c r="E47" s="1">
        <f t="shared" si="1"/>
        <v>6429.7799999999988</v>
      </c>
      <c r="G47" s="33"/>
      <c r="H47" s="33"/>
      <c r="I47" s="33"/>
      <c r="J47" s="33"/>
      <c r="K47" s="33"/>
      <c r="L47" s="33"/>
      <c r="M47" s="37">
        <f t="shared" si="13"/>
        <v>7.4117647058823533</v>
      </c>
      <c r="O47" s="2">
        <v>4</v>
      </c>
      <c r="T47" s="39"/>
    </row>
    <row r="48" spans="1:20">
      <c r="A48" s="53">
        <v>45</v>
      </c>
      <c r="B48" s="2">
        <v>640</v>
      </c>
      <c r="C48" s="1">
        <v>19.2</v>
      </c>
      <c r="D48" s="1">
        <f t="shared" si="0"/>
        <v>1417.7215189873416</v>
      </c>
      <c r="E48" s="1">
        <f t="shared" si="1"/>
        <v>6740.8457142857133</v>
      </c>
      <c r="G48" s="33"/>
      <c r="H48" s="33"/>
      <c r="I48" s="33"/>
      <c r="J48" s="33"/>
      <c r="K48" s="33"/>
      <c r="L48" s="33"/>
      <c r="M48" s="37">
        <f t="shared" si="13"/>
        <v>7.5294117647058822</v>
      </c>
      <c r="O48" s="2">
        <v>4</v>
      </c>
      <c r="T48" s="39"/>
    </row>
    <row r="49" spans="1:20">
      <c r="A49" s="53">
        <v>46</v>
      </c>
      <c r="B49" s="2">
        <v>650</v>
      </c>
      <c r="C49" s="1">
        <v>19.5</v>
      </c>
      <c r="D49" s="1">
        <f t="shared" si="0"/>
        <v>1467.741935483871</v>
      </c>
      <c r="E49" s="1">
        <f t="shared" si="1"/>
        <v>7061.7857142857147</v>
      </c>
      <c r="G49" s="33"/>
      <c r="H49" s="33"/>
      <c r="I49" s="33"/>
      <c r="J49" s="33"/>
      <c r="K49" s="33"/>
      <c r="L49" s="33"/>
      <c r="M49" s="37">
        <f t="shared" si="13"/>
        <v>7.6470588235294121</v>
      </c>
      <c r="O49" s="2">
        <v>4</v>
      </c>
      <c r="T49" s="39"/>
    </row>
    <row r="50" spans="1:20">
      <c r="A50" s="53">
        <v>47</v>
      </c>
      <c r="B50" s="2">
        <v>660</v>
      </c>
      <c r="C50" s="1">
        <v>19.799999999999997</v>
      </c>
      <c r="D50" s="1">
        <f t="shared" si="0"/>
        <v>1519.7368421052629</v>
      </c>
      <c r="E50" s="1">
        <f t="shared" si="1"/>
        <v>7392.7542857142835</v>
      </c>
      <c r="G50" s="33"/>
      <c r="H50" s="33"/>
      <c r="I50" s="33"/>
      <c r="J50" s="33"/>
      <c r="K50" s="33"/>
      <c r="L50" s="33"/>
      <c r="M50" s="37">
        <f t="shared" si="13"/>
        <v>7.7647058823529411</v>
      </c>
      <c r="O50" s="2">
        <v>4</v>
      </c>
      <c r="T50" s="39"/>
    </row>
    <row r="51" spans="1:20">
      <c r="A51" s="53">
        <v>48</v>
      </c>
      <c r="B51" s="2">
        <v>670</v>
      </c>
      <c r="C51" s="1">
        <v>20.100000000000001</v>
      </c>
      <c r="D51" s="1">
        <f t="shared" si="0"/>
        <v>1573.825503355705</v>
      </c>
      <c r="E51" s="1">
        <f t="shared" si="1"/>
        <v>7733.9057142857146</v>
      </c>
      <c r="G51" s="33"/>
      <c r="H51" s="33"/>
      <c r="I51" s="33"/>
      <c r="J51" s="33"/>
      <c r="K51" s="33"/>
      <c r="L51" s="33"/>
      <c r="M51" s="37">
        <f t="shared" si="13"/>
        <v>7.882352941176471</v>
      </c>
      <c r="O51" s="2">
        <v>4</v>
      </c>
      <c r="T51" s="39"/>
    </row>
    <row r="52" spans="1:20">
      <c r="A52" s="53">
        <v>49</v>
      </c>
      <c r="B52" s="2">
        <v>680</v>
      </c>
      <c r="C52" s="1">
        <v>20.100000000000001</v>
      </c>
      <c r="D52" s="1">
        <f t="shared" si="0"/>
        <v>1597.315436241611</v>
      </c>
      <c r="E52" s="1">
        <f t="shared" si="1"/>
        <v>7849.3371428571445</v>
      </c>
      <c r="G52" s="33"/>
      <c r="H52" s="33"/>
      <c r="I52" s="33"/>
      <c r="J52" s="33"/>
      <c r="K52" s="33"/>
      <c r="L52" s="33"/>
      <c r="M52" s="37">
        <f t="shared" si="13"/>
        <v>8</v>
      </c>
      <c r="O52" s="2">
        <v>4</v>
      </c>
      <c r="T52" s="39"/>
    </row>
    <row r="53" spans="1:20">
      <c r="A53" s="53">
        <v>50</v>
      </c>
      <c r="B53" s="2">
        <v>690</v>
      </c>
      <c r="C53" s="1">
        <v>20.100000000000001</v>
      </c>
      <c r="D53" s="1">
        <f t="shared" si="0"/>
        <v>1620.805369127517</v>
      </c>
      <c r="E53" s="1">
        <f t="shared" si="1"/>
        <v>7964.7685714285717</v>
      </c>
      <c r="G53" s="33"/>
      <c r="H53" s="33"/>
      <c r="I53" s="33"/>
      <c r="J53" s="33"/>
      <c r="K53" s="33"/>
      <c r="L53" s="33"/>
      <c r="M53" s="37">
        <f t="shared" si="13"/>
        <v>8.117647058823529</v>
      </c>
      <c r="O53" s="2">
        <v>4</v>
      </c>
      <c r="T53" s="39"/>
    </row>
    <row r="54" spans="1:20">
      <c r="A54" s="53">
        <v>51</v>
      </c>
      <c r="B54" s="2">
        <v>700</v>
      </c>
      <c r="C54" s="1">
        <v>20.100000000000001</v>
      </c>
      <c r="D54" s="1">
        <f t="shared" si="0"/>
        <v>1644.295302013423</v>
      </c>
      <c r="E54" s="1">
        <f t="shared" si="1"/>
        <v>8080.2000000000016</v>
      </c>
      <c r="G54" s="33"/>
      <c r="H54" s="33"/>
      <c r="I54" s="33"/>
      <c r="J54" s="33"/>
      <c r="K54" s="33"/>
      <c r="L54" s="33"/>
      <c r="M54" s="37">
        <f t="shared" si="13"/>
        <v>8.235294117647058</v>
      </c>
      <c r="O54" s="2">
        <v>4</v>
      </c>
      <c r="T54" s="3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72"/>
  <sheetViews>
    <sheetView workbookViewId="0">
      <pane ySplit="3" topLeftCell="A4" activePane="bottomLeft" state="frozen"/>
      <selection activeCell="B1" sqref="B1"/>
      <selection pane="bottomLeft" activeCell="A5" sqref="A5"/>
    </sheetView>
  </sheetViews>
  <sheetFormatPr defaultRowHeight="15"/>
  <cols>
    <col min="1" max="1" width="3.7109375" customWidth="1"/>
    <col min="2" max="2" width="25.7109375" style="43" customWidth="1"/>
    <col min="3" max="3" width="22.85546875" style="25" customWidth="1"/>
    <col min="4" max="4" width="4.7109375" style="38" customWidth="1"/>
    <col min="6" max="7" width="9.140625" style="2"/>
    <col min="8" max="8" width="3.42578125" style="56" customWidth="1"/>
    <col min="9" max="13" width="9.140625" style="2"/>
    <col min="14" max="14" width="3.42578125" style="56" customWidth="1"/>
    <col min="15" max="15" width="4.7109375" style="38" customWidth="1"/>
    <col min="16" max="16" width="9.140625" hidden="1" customWidth="1"/>
    <col min="17" max="18" width="9.140625" style="2" hidden="1" customWidth="1"/>
    <col min="19" max="19" width="3.42578125" style="56" customWidth="1"/>
    <col min="20" max="21" width="9.140625" style="2" customWidth="1"/>
    <col min="22" max="22" width="9.140625" style="38"/>
    <col min="23" max="25" width="9.140625" style="2"/>
  </cols>
  <sheetData>
    <row r="1" spans="1:28">
      <c r="F1" s="2">
        <v>300</v>
      </c>
      <c r="G1" s="2">
        <v>9</v>
      </c>
      <c r="I1" s="2">
        <v>217</v>
      </c>
      <c r="J1" s="2">
        <v>498</v>
      </c>
      <c r="K1" s="2">
        <v>4</v>
      </c>
      <c r="L1" s="2">
        <v>2.5</v>
      </c>
      <c r="M1" s="2">
        <v>0</v>
      </c>
    </row>
    <row r="2" spans="1:28">
      <c r="D2" s="76" t="s">
        <v>345</v>
      </c>
      <c r="E2" s="76"/>
      <c r="F2" s="76"/>
      <c r="G2" s="76"/>
      <c r="I2" s="9"/>
      <c r="J2" s="9"/>
      <c r="K2" s="9" t="s">
        <v>7</v>
      </c>
      <c r="L2" s="9" t="s">
        <v>349</v>
      </c>
      <c r="M2" s="9" t="s">
        <v>350</v>
      </c>
      <c r="O2" s="76" t="s">
        <v>346</v>
      </c>
      <c r="P2" s="76"/>
      <c r="Q2" s="76"/>
      <c r="R2" s="76"/>
      <c r="T2" s="2">
        <v>50</v>
      </c>
      <c r="U2" s="2">
        <v>50</v>
      </c>
    </row>
    <row r="3" spans="1:28" s="6" customFormat="1">
      <c r="B3" s="42" t="s">
        <v>30</v>
      </c>
      <c r="C3" s="11" t="s">
        <v>29</v>
      </c>
      <c r="D3" s="9" t="s">
        <v>343</v>
      </c>
      <c r="E3" s="6" t="s">
        <v>344</v>
      </c>
      <c r="F3" s="53" t="s">
        <v>64</v>
      </c>
      <c r="G3" s="53" t="s">
        <v>65</v>
      </c>
      <c r="H3" s="55"/>
      <c r="I3" s="53" t="s">
        <v>340</v>
      </c>
      <c r="J3" s="53" t="s">
        <v>348</v>
      </c>
      <c r="K3" s="53" t="s">
        <v>1</v>
      </c>
      <c r="L3" s="53" t="s">
        <v>1</v>
      </c>
      <c r="M3" s="53" t="s">
        <v>1</v>
      </c>
      <c r="N3" s="55"/>
      <c r="O3" s="9" t="s">
        <v>343</v>
      </c>
      <c r="P3" s="6" t="s">
        <v>344</v>
      </c>
      <c r="Q3" s="4" t="s">
        <v>64</v>
      </c>
      <c r="R3" s="4" t="s">
        <v>65</v>
      </c>
      <c r="S3" s="55"/>
      <c r="T3" s="4" t="s">
        <v>67</v>
      </c>
      <c r="U3" s="4" t="s">
        <v>70</v>
      </c>
      <c r="V3" s="9" t="s">
        <v>76</v>
      </c>
      <c r="W3" s="4" t="s">
        <v>20</v>
      </c>
      <c r="X3" s="4" t="s">
        <v>27</v>
      </c>
      <c r="Y3" s="4" t="s">
        <v>169</v>
      </c>
      <c r="Z3" s="9" t="s">
        <v>340</v>
      </c>
      <c r="AA3" s="9" t="s">
        <v>339</v>
      </c>
      <c r="AB3" s="9" t="s">
        <v>1</v>
      </c>
    </row>
    <row r="4" spans="1:28">
      <c r="A4">
        <v>1</v>
      </c>
      <c r="B4" s="43" t="s">
        <v>77</v>
      </c>
      <c r="C4" s="25" t="s">
        <v>78</v>
      </c>
      <c r="D4" s="38">
        <v>9</v>
      </c>
      <c r="E4" s="1">
        <f t="shared" ref="E4:E35" si="0">$F4/(35-$G4)*35</f>
        <v>362.96296296296293</v>
      </c>
      <c r="F4" s="2">
        <v>280</v>
      </c>
      <c r="G4" s="2">
        <v>8</v>
      </c>
      <c r="I4" s="1">
        <f>($U4/$U$2*100)/2+($T4/$T$2*100)/2+($F4/$F$1*100)+($G4/$G$1*100)</f>
        <v>282.22222222222217</v>
      </c>
      <c r="J4" s="49">
        <f>(I4-I$1)/(J$1-I$1)</f>
        <v>0.23210755239224973</v>
      </c>
      <c r="K4" s="1">
        <f>F4*G4^2/35</f>
        <v>512</v>
      </c>
      <c r="L4" s="49">
        <v>0</v>
      </c>
      <c r="M4" s="1">
        <f>K4+(K4*L4)</f>
        <v>512</v>
      </c>
      <c r="O4" s="38">
        <v>9</v>
      </c>
      <c r="P4" s="1">
        <f>$Q4/(35-$R4)*35</f>
        <v>370.58823529411762</v>
      </c>
      <c r="Q4" s="2">
        <v>360</v>
      </c>
      <c r="R4" s="2">
        <v>1</v>
      </c>
      <c r="T4" s="2">
        <v>50</v>
      </c>
      <c r="U4" s="2">
        <v>50</v>
      </c>
      <c r="V4" s="38" t="s">
        <v>79</v>
      </c>
      <c r="W4" s="2">
        <v>2</v>
      </c>
      <c r="X4" s="2" t="s">
        <v>56</v>
      </c>
      <c r="Y4" s="2" t="s">
        <v>170</v>
      </c>
    </row>
    <row r="5" spans="1:28">
      <c r="A5">
        <v>1</v>
      </c>
      <c r="B5" s="43" t="s">
        <v>81</v>
      </c>
      <c r="C5" s="25" t="s">
        <v>82</v>
      </c>
      <c r="D5" s="48">
        <v>12</v>
      </c>
      <c r="E5" s="1">
        <f t="shared" si="0"/>
        <v>417.30769230769232</v>
      </c>
      <c r="F5" s="2">
        <v>310</v>
      </c>
      <c r="G5" s="2">
        <v>9</v>
      </c>
      <c r="I5" s="1">
        <f t="shared" ref="I5:I68" si="1">($U5/$U$2*100)/2+($T5/$T$2*100)/2+($F5/$F$1*100)+($G5/$G$1*100)</f>
        <v>303.33333333333337</v>
      </c>
      <c r="J5" s="49">
        <f t="shared" ref="J5:J68" si="2">(I5-I$1)/(J$1-I$1)</f>
        <v>0.30723606168446038</v>
      </c>
      <c r="K5" s="1">
        <f t="shared" ref="K5:K68" si="3">F5*G5^2/35</f>
        <v>717.42857142857144</v>
      </c>
      <c r="L5" s="49">
        <v>0</v>
      </c>
      <c r="M5" s="1">
        <f t="shared" ref="M5:M68" si="4">K5+(K5*L5)</f>
        <v>717.42857142857144</v>
      </c>
      <c r="O5" s="38">
        <v>13</v>
      </c>
      <c r="P5" s="1">
        <f t="shared" ref="P5:P68" si="5">$Q5/(35-$R5)*35</f>
        <v>452.94117647058823</v>
      </c>
      <c r="Q5" s="2">
        <v>440</v>
      </c>
      <c r="R5" s="2">
        <v>1</v>
      </c>
      <c r="T5" s="2">
        <v>50</v>
      </c>
      <c r="U5" s="2">
        <v>50</v>
      </c>
      <c r="V5" s="38" t="s">
        <v>79</v>
      </c>
      <c r="W5" s="2">
        <v>2</v>
      </c>
      <c r="X5" s="2" t="s">
        <v>56</v>
      </c>
      <c r="Y5" s="2" t="s">
        <v>170</v>
      </c>
    </row>
    <row r="6" spans="1:28">
      <c r="A6">
        <v>1</v>
      </c>
      <c r="B6" s="43" t="s">
        <v>83</v>
      </c>
      <c r="C6" s="25" t="s">
        <v>84</v>
      </c>
      <c r="D6" s="38">
        <v>21</v>
      </c>
      <c r="E6" s="1">
        <f t="shared" si="0"/>
        <v>608.695652173913</v>
      </c>
      <c r="F6" s="2">
        <v>400</v>
      </c>
      <c r="G6" s="2">
        <v>12</v>
      </c>
      <c r="I6" s="1">
        <f t="shared" si="1"/>
        <v>428.66666666666663</v>
      </c>
      <c r="J6" s="49">
        <f t="shared" si="2"/>
        <v>0.75326215895610904</v>
      </c>
      <c r="K6" s="1">
        <f t="shared" si="3"/>
        <v>1645.7142857142858</v>
      </c>
      <c r="L6" s="49">
        <v>1.62</v>
      </c>
      <c r="M6" s="1">
        <f t="shared" si="4"/>
        <v>4311.7714285714283</v>
      </c>
      <c r="O6" s="57">
        <v>21</v>
      </c>
      <c r="P6" s="1">
        <f t="shared" si="5"/>
        <v>617.64705882352951</v>
      </c>
      <c r="Q6" s="2">
        <v>600</v>
      </c>
      <c r="R6" s="2">
        <v>1</v>
      </c>
      <c r="T6" s="2">
        <v>81</v>
      </c>
      <c r="U6" s="2">
        <v>81</v>
      </c>
      <c r="V6" s="38" t="s">
        <v>98</v>
      </c>
      <c r="W6" s="2">
        <v>3.5</v>
      </c>
      <c r="Y6" s="2" t="s">
        <v>170</v>
      </c>
    </row>
    <row r="7" spans="1:28">
      <c r="A7">
        <v>1</v>
      </c>
      <c r="B7" s="43" t="s">
        <v>85</v>
      </c>
      <c r="C7" s="25" t="s">
        <v>86</v>
      </c>
      <c r="D7" s="38">
        <v>43</v>
      </c>
      <c r="E7" s="1">
        <f t="shared" si="0"/>
        <v>1356.25</v>
      </c>
      <c r="F7" s="2">
        <v>620</v>
      </c>
      <c r="G7" s="2">
        <v>19</v>
      </c>
      <c r="I7" s="1">
        <f t="shared" si="1"/>
        <v>497.77777777777783</v>
      </c>
      <c r="J7" s="49">
        <f t="shared" si="2"/>
        <v>0.99920917358639794</v>
      </c>
      <c r="K7" s="1">
        <f t="shared" si="3"/>
        <v>6394.8571428571431</v>
      </c>
      <c r="L7" s="49">
        <v>-0.36</v>
      </c>
      <c r="M7" s="1">
        <f t="shared" si="4"/>
        <v>4092.7085714285718</v>
      </c>
      <c r="O7" s="57">
        <v>43</v>
      </c>
      <c r="P7" s="1">
        <f t="shared" si="5"/>
        <v>1361.1111111111111</v>
      </c>
      <c r="Q7" s="2">
        <v>700</v>
      </c>
      <c r="R7" s="2">
        <v>17</v>
      </c>
      <c r="T7" s="2">
        <v>40</v>
      </c>
      <c r="U7" s="2">
        <v>40</v>
      </c>
      <c r="V7" s="38" t="s">
        <v>97</v>
      </c>
      <c r="W7" s="2">
        <v>4</v>
      </c>
      <c r="Y7" s="2" t="s">
        <v>170</v>
      </c>
    </row>
    <row r="8" spans="1:28">
      <c r="A8">
        <v>1</v>
      </c>
      <c r="B8" s="43" t="s">
        <v>87</v>
      </c>
      <c r="C8" s="25" t="s">
        <v>88</v>
      </c>
      <c r="D8" s="48">
        <v>31</v>
      </c>
      <c r="E8" s="1">
        <f t="shared" si="0"/>
        <v>875</v>
      </c>
      <c r="F8" s="2">
        <v>500</v>
      </c>
      <c r="G8" s="2">
        <v>15</v>
      </c>
      <c r="I8" s="1">
        <f t="shared" si="1"/>
        <v>413.33333333333337</v>
      </c>
      <c r="J8" s="49">
        <f t="shared" si="2"/>
        <v>0.69869513641755643</v>
      </c>
      <c r="K8" s="1">
        <f t="shared" si="3"/>
        <v>3214.2857142857142</v>
      </c>
      <c r="L8" s="49">
        <v>-0.36</v>
      </c>
      <c r="M8" s="1">
        <f t="shared" si="4"/>
        <v>2057.1428571428569</v>
      </c>
      <c r="O8" s="57">
        <v>23</v>
      </c>
      <c r="P8" s="1">
        <f t="shared" si="5"/>
        <v>607.8947368421052</v>
      </c>
      <c r="Q8" s="2">
        <v>330</v>
      </c>
      <c r="R8" s="2">
        <v>16</v>
      </c>
      <c r="T8" s="2">
        <v>40</v>
      </c>
      <c r="U8" s="2">
        <v>40</v>
      </c>
      <c r="V8" s="38" t="s">
        <v>97</v>
      </c>
      <c r="W8" s="2">
        <v>4</v>
      </c>
      <c r="Y8" s="2" t="s">
        <v>170</v>
      </c>
    </row>
    <row r="9" spans="1:28">
      <c r="A9">
        <v>1</v>
      </c>
      <c r="B9" s="43" t="s">
        <v>89</v>
      </c>
      <c r="C9" s="25" t="s">
        <v>90</v>
      </c>
      <c r="D9" s="48">
        <v>17</v>
      </c>
      <c r="E9" s="1">
        <f t="shared" si="0"/>
        <v>525</v>
      </c>
      <c r="F9" s="2">
        <v>360</v>
      </c>
      <c r="G9" s="2">
        <v>11</v>
      </c>
      <c r="I9" s="1">
        <f t="shared" si="1"/>
        <v>322.22222222222223</v>
      </c>
      <c r="J9" s="49">
        <f t="shared" si="2"/>
        <v>0.37445630684064851</v>
      </c>
      <c r="K9" s="1">
        <f t="shared" si="3"/>
        <v>1244.5714285714287</v>
      </c>
      <c r="L9" s="49">
        <v>-0.36</v>
      </c>
      <c r="M9" s="1">
        <f t="shared" si="4"/>
        <v>796.52571428571434</v>
      </c>
      <c r="O9" s="57">
        <v>10</v>
      </c>
      <c r="P9" s="1">
        <f t="shared" si="5"/>
        <v>401.85185185185185</v>
      </c>
      <c r="Q9" s="2">
        <v>310</v>
      </c>
      <c r="R9" s="2">
        <v>8</v>
      </c>
      <c r="T9" s="2">
        <v>40</v>
      </c>
      <c r="U9" s="2">
        <v>40</v>
      </c>
      <c r="V9" s="38" t="s">
        <v>98</v>
      </c>
      <c r="W9" s="2">
        <v>2.5</v>
      </c>
      <c r="Y9" s="2" t="s">
        <v>170</v>
      </c>
    </row>
    <row r="10" spans="1:28">
      <c r="A10">
        <v>1</v>
      </c>
      <c r="B10" s="43" t="s">
        <v>91</v>
      </c>
      <c r="C10" s="25" t="s">
        <v>92</v>
      </c>
      <c r="D10" s="48">
        <v>14</v>
      </c>
      <c r="E10" s="1">
        <f t="shared" si="0"/>
        <v>462</v>
      </c>
      <c r="F10" s="2">
        <v>330</v>
      </c>
      <c r="G10" s="2">
        <v>10</v>
      </c>
      <c r="I10" s="1">
        <f t="shared" si="1"/>
        <v>301.11111111111109</v>
      </c>
      <c r="J10" s="49">
        <f t="shared" si="2"/>
        <v>0.29932779754843802</v>
      </c>
      <c r="K10" s="1">
        <f t="shared" si="3"/>
        <v>942.85714285714289</v>
      </c>
      <c r="L10" s="49">
        <v>-0.36</v>
      </c>
      <c r="M10" s="1">
        <f t="shared" si="4"/>
        <v>603.42857142857144</v>
      </c>
      <c r="O10" s="57">
        <v>6</v>
      </c>
      <c r="P10" s="1">
        <f t="shared" si="5"/>
        <v>284.375</v>
      </c>
      <c r="Q10" s="2">
        <v>260</v>
      </c>
      <c r="R10" s="2">
        <v>3</v>
      </c>
      <c r="T10" s="2">
        <v>40</v>
      </c>
      <c r="U10" s="2">
        <v>40</v>
      </c>
      <c r="V10" s="38" t="s">
        <v>98</v>
      </c>
      <c r="W10" s="2">
        <v>2</v>
      </c>
      <c r="Y10" s="2" t="s">
        <v>170</v>
      </c>
    </row>
    <row r="11" spans="1:28">
      <c r="A11">
        <v>1</v>
      </c>
      <c r="B11" s="43" t="s">
        <v>93</v>
      </c>
      <c r="C11" s="25" t="s">
        <v>94</v>
      </c>
      <c r="D11" s="38">
        <v>15</v>
      </c>
      <c r="E11" s="1">
        <f t="shared" si="0"/>
        <v>476</v>
      </c>
      <c r="F11" s="2">
        <v>340</v>
      </c>
      <c r="G11" s="2">
        <v>10</v>
      </c>
      <c r="I11" s="1">
        <f t="shared" si="1"/>
        <v>324.44444444444446</v>
      </c>
      <c r="J11" s="49">
        <f t="shared" si="2"/>
        <v>0.38236457097667065</v>
      </c>
      <c r="K11" s="1">
        <f t="shared" si="3"/>
        <v>971.42857142857144</v>
      </c>
      <c r="L11" s="49">
        <v>0</v>
      </c>
      <c r="M11" s="1">
        <f t="shared" si="4"/>
        <v>971.42857142857144</v>
      </c>
      <c r="O11" s="57">
        <v>15</v>
      </c>
      <c r="P11" s="1">
        <f t="shared" si="5"/>
        <v>434.84848484848482</v>
      </c>
      <c r="Q11" s="2">
        <v>410</v>
      </c>
      <c r="R11" s="2">
        <v>2</v>
      </c>
      <c r="T11" s="2">
        <v>50</v>
      </c>
      <c r="U11" s="2">
        <v>50</v>
      </c>
      <c r="V11" s="38" t="s">
        <v>98</v>
      </c>
      <c r="W11" s="2">
        <v>3.5</v>
      </c>
      <c r="Y11" s="2" t="s">
        <v>170</v>
      </c>
    </row>
    <row r="12" spans="1:28">
      <c r="A12">
        <v>1</v>
      </c>
      <c r="B12" s="43" t="s">
        <v>95</v>
      </c>
      <c r="C12" s="25" t="s">
        <v>96</v>
      </c>
      <c r="D12" s="38">
        <v>15</v>
      </c>
      <c r="E12" s="1">
        <f t="shared" si="0"/>
        <v>476</v>
      </c>
      <c r="F12" s="2">
        <v>340</v>
      </c>
      <c r="G12" s="2">
        <v>10</v>
      </c>
      <c r="I12" s="1">
        <f t="shared" si="1"/>
        <v>404.44444444444446</v>
      </c>
      <c r="J12" s="49">
        <f t="shared" si="2"/>
        <v>0.66706207987346777</v>
      </c>
      <c r="K12" s="1">
        <f t="shared" si="3"/>
        <v>971.42857142857144</v>
      </c>
      <c r="L12" s="49">
        <v>2.2400000000000002</v>
      </c>
      <c r="M12" s="1">
        <f t="shared" si="4"/>
        <v>3147.428571428572</v>
      </c>
      <c r="O12" s="57">
        <v>15</v>
      </c>
      <c r="P12" s="1">
        <f t="shared" si="5"/>
        <v>494.11764705882354</v>
      </c>
      <c r="Q12" s="2">
        <v>480</v>
      </c>
      <c r="R12" s="2">
        <v>1</v>
      </c>
      <c r="T12" s="2">
        <v>90</v>
      </c>
      <c r="U12" s="2">
        <v>90</v>
      </c>
      <c r="V12" s="38" t="s">
        <v>98</v>
      </c>
      <c r="W12" s="2">
        <v>2.5</v>
      </c>
      <c r="Y12" s="45" t="s">
        <v>194</v>
      </c>
    </row>
    <row r="13" spans="1:28">
      <c r="A13">
        <v>1</v>
      </c>
      <c r="B13" s="43" t="s">
        <v>99</v>
      </c>
      <c r="C13" s="25" t="s">
        <v>96</v>
      </c>
      <c r="D13" s="38">
        <v>15</v>
      </c>
      <c r="E13" s="1">
        <f t="shared" si="0"/>
        <v>476</v>
      </c>
      <c r="F13" s="2">
        <v>340</v>
      </c>
      <c r="G13" s="2">
        <v>10</v>
      </c>
      <c r="I13" s="1">
        <f t="shared" si="1"/>
        <v>404.44444444444446</v>
      </c>
      <c r="J13" s="49">
        <f t="shared" si="2"/>
        <v>0.66706207987346777</v>
      </c>
      <c r="K13" s="1">
        <f t="shared" si="3"/>
        <v>971.42857142857144</v>
      </c>
      <c r="L13" s="49">
        <v>2.2400000000000002</v>
      </c>
      <c r="M13" s="1">
        <f t="shared" si="4"/>
        <v>3147.428571428572</v>
      </c>
      <c r="O13" s="57">
        <v>15</v>
      </c>
      <c r="P13" s="1">
        <f t="shared" si="5"/>
        <v>494.11764705882354</v>
      </c>
      <c r="Q13" s="2">
        <v>480</v>
      </c>
      <c r="R13" s="2">
        <v>1</v>
      </c>
      <c r="T13" s="2">
        <v>90</v>
      </c>
      <c r="U13" s="2">
        <v>90</v>
      </c>
      <c r="V13" s="38" t="s">
        <v>98</v>
      </c>
      <c r="W13" s="2">
        <v>2.5</v>
      </c>
      <c r="Y13" s="45" t="s">
        <v>194</v>
      </c>
    </row>
    <row r="14" spans="1:28">
      <c r="A14">
        <v>1</v>
      </c>
      <c r="B14" s="43" t="s">
        <v>100</v>
      </c>
      <c r="C14" s="25" t="s">
        <v>96</v>
      </c>
      <c r="D14" s="38">
        <v>15</v>
      </c>
      <c r="E14" s="1">
        <f t="shared" si="0"/>
        <v>476</v>
      </c>
      <c r="F14" s="2">
        <v>340</v>
      </c>
      <c r="G14" s="2">
        <v>10</v>
      </c>
      <c r="I14" s="1">
        <f t="shared" si="1"/>
        <v>404.44444444444446</v>
      </c>
      <c r="J14" s="49">
        <f t="shared" si="2"/>
        <v>0.66706207987346777</v>
      </c>
      <c r="K14" s="1">
        <f t="shared" si="3"/>
        <v>971.42857142857144</v>
      </c>
      <c r="L14" s="49">
        <v>2.2400000000000002</v>
      </c>
      <c r="M14" s="1">
        <f t="shared" si="4"/>
        <v>3147.428571428572</v>
      </c>
      <c r="O14" s="57">
        <v>15</v>
      </c>
      <c r="P14" s="1">
        <f t="shared" si="5"/>
        <v>494.11764705882354</v>
      </c>
      <c r="Q14" s="2">
        <v>480</v>
      </c>
      <c r="R14" s="2">
        <v>1</v>
      </c>
      <c r="T14" s="2">
        <v>90</v>
      </c>
      <c r="U14" s="2">
        <v>90</v>
      </c>
      <c r="V14" s="38" t="s">
        <v>98</v>
      </c>
      <c r="W14" s="2">
        <v>2.5</v>
      </c>
      <c r="Y14" s="45" t="s">
        <v>194</v>
      </c>
    </row>
    <row r="15" spans="1:28">
      <c r="A15">
        <v>1</v>
      </c>
      <c r="B15" s="43" t="s">
        <v>101</v>
      </c>
      <c r="C15" s="25" t="s">
        <v>96</v>
      </c>
      <c r="D15" s="38">
        <v>15</v>
      </c>
      <c r="E15" s="1">
        <f t="shared" si="0"/>
        <v>476</v>
      </c>
      <c r="F15" s="2">
        <v>340</v>
      </c>
      <c r="G15" s="2">
        <v>10</v>
      </c>
      <c r="I15" s="1">
        <f t="shared" si="1"/>
        <v>404.44444444444446</v>
      </c>
      <c r="J15" s="49">
        <f t="shared" si="2"/>
        <v>0.66706207987346777</v>
      </c>
      <c r="K15" s="1">
        <f t="shared" si="3"/>
        <v>971.42857142857144</v>
      </c>
      <c r="L15" s="49">
        <v>2.2400000000000002</v>
      </c>
      <c r="M15" s="1">
        <f t="shared" si="4"/>
        <v>3147.428571428572</v>
      </c>
      <c r="O15" s="57">
        <v>15</v>
      </c>
      <c r="P15" s="1">
        <f t="shared" si="5"/>
        <v>494.11764705882354</v>
      </c>
      <c r="Q15" s="2">
        <v>480</v>
      </c>
      <c r="R15" s="2">
        <v>1</v>
      </c>
      <c r="T15" s="2">
        <v>90</v>
      </c>
      <c r="U15" s="2">
        <v>90</v>
      </c>
      <c r="V15" s="38" t="s">
        <v>98</v>
      </c>
      <c r="W15" s="2">
        <v>2.5</v>
      </c>
      <c r="Y15" s="45" t="s">
        <v>194</v>
      </c>
    </row>
    <row r="16" spans="1:28">
      <c r="A16">
        <v>1</v>
      </c>
      <c r="B16" s="43" t="s">
        <v>102</v>
      </c>
      <c r="C16" s="25" t="s">
        <v>96</v>
      </c>
      <c r="D16" s="38">
        <v>15</v>
      </c>
      <c r="E16" s="1">
        <f t="shared" si="0"/>
        <v>476</v>
      </c>
      <c r="F16" s="2">
        <v>340</v>
      </c>
      <c r="G16" s="2">
        <v>10</v>
      </c>
      <c r="I16" s="1">
        <f t="shared" si="1"/>
        <v>404.44444444444446</v>
      </c>
      <c r="J16" s="49">
        <f t="shared" si="2"/>
        <v>0.66706207987346777</v>
      </c>
      <c r="K16" s="1">
        <f t="shared" si="3"/>
        <v>971.42857142857144</v>
      </c>
      <c r="L16" s="49">
        <v>2.2400000000000002</v>
      </c>
      <c r="M16" s="1">
        <f t="shared" si="4"/>
        <v>3147.428571428572</v>
      </c>
      <c r="O16" s="57">
        <v>15</v>
      </c>
      <c r="P16" s="1">
        <f t="shared" si="5"/>
        <v>494.11764705882354</v>
      </c>
      <c r="Q16" s="2">
        <v>480</v>
      </c>
      <c r="R16" s="2">
        <v>1</v>
      </c>
      <c r="T16" s="2">
        <v>90</v>
      </c>
      <c r="U16" s="2">
        <v>90</v>
      </c>
      <c r="V16" s="38" t="s">
        <v>98</v>
      </c>
      <c r="W16" s="2">
        <v>2.5</v>
      </c>
      <c r="Y16" s="45" t="s">
        <v>194</v>
      </c>
    </row>
    <row r="17" spans="1:25">
      <c r="A17">
        <v>1</v>
      </c>
      <c r="B17" s="43" t="s">
        <v>103</v>
      </c>
      <c r="C17" s="25" t="s">
        <v>96</v>
      </c>
      <c r="D17" s="38">
        <v>15</v>
      </c>
      <c r="E17" s="1">
        <f t="shared" si="0"/>
        <v>476</v>
      </c>
      <c r="F17" s="2">
        <v>340</v>
      </c>
      <c r="G17" s="2">
        <v>10</v>
      </c>
      <c r="I17" s="1">
        <f t="shared" si="1"/>
        <v>404.44444444444446</v>
      </c>
      <c r="J17" s="49">
        <f t="shared" si="2"/>
        <v>0.66706207987346777</v>
      </c>
      <c r="K17" s="1">
        <f t="shared" si="3"/>
        <v>971.42857142857144</v>
      </c>
      <c r="L17" s="49">
        <v>2.2400000000000002</v>
      </c>
      <c r="M17" s="1">
        <f t="shared" si="4"/>
        <v>3147.428571428572</v>
      </c>
      <c r="O17" s="57">
        <v>15</v>
      </c>
      <c r="P17" s="1">
        <f t="shared" si="5"/>
        <v>494.11764705882354</v>
      </c>
      <c r="Q17" s="2">
        <v>480</v>
      </c>
      <c r="R17" s="2">
        <v>1</v>
      </c>
      <c r="T17" s="2">
        <v>90</v>
      </c>
      <c r="U17" s="2">
        <v>90</v>
      </c>
      <c r="V17" s="38" t="s">
        <v>98</v>
      </c>
      <c r="W17" s="2">
        <v>2.5</v>
      </c>
      <c r="Y17" s="45" t="s">
        <v>194</v>
      </c>
    </row>
    <row r="18" spans="1:25">
      <c r="A18">
        <v>1</v>
      </c>
      <c r="B18" s="43" t="s">
        <v>104</v>
      </c>
      <c r="C18" s="25" t="s">
        <v>96</v>
      </c>
      <c r="D18" s="38">
        <v>15</v>
      </c>
      <c r="E18" s="1">
        <f t="shared" si="0"/>
        <v>476</v>
      </c>
      <c r="F18" s="2">
        <v>340</v>
      </c>
      <c r="G18" s="2">
        <v>10</v>
      </c>
      <c r="I18" s="1">
        <f t="shared" si="1"/>
        <v>404.44444444444446</v>
      </c>
      <c r="J18" s="49">
        <f t="shared" si="2"/>
        <v>0.66706207987346777</v>
      </c>
      <c r="K18" s="1">
        <f t="shared" si="3"/>
        <v>971.42857142857144</v>
      </c>
      <c r="L18" s="49">
        <v>2.2400000000000002</v>
      </c>
      <c r="M18" s="1">
        <f t="shared" si="4"/>
        <v>3147.428571428572</v>
      </c>
      <c r="O18" s="57">
        <v>15</v>
      </c>
      <c r="P18" s="1">
        <f t="shared" si="5"/>
        <v>494.11764705882354</v>
      </c>
      <c r="Q18" s="2">
        <v>480</v>
      </c>
      <c r="R18" s="2">
        <v>1</v>
      </c>
      <c r="T18" s="2">
        <v>90</v>
      </c>
      <c r="U18" s="2">
        <v>90</v>
      </c>
      <c r="V18" s="38" t="s">
        <v>98</v>
      </c>
      <c r="W18" s="2">
        <v>2.5</v>
      </c>
      <c r="Y18" s="45" t="s">
        <v>194</v>
      </c>
    </row>
    <row r="19" spans="1:25">
      <c r="A19">
        <v>1</v>
      </c>
      <c r="B19" s="43" t="s">
        <v>105</v>
      </c>
      <c r="C19" s="25" t="s">
        <v>96</v>
      </c>
      <c r="D19" s="38">
        <v>15</v>
      </c>
      <c r="E19" s="1">
        <f t="shared" si="0"/>
        <v>476</v>
      </c>
      <c r="F19" s="2">
        <v>340</v>
      </c>
      <c r="G19" s="2">
        <v>10</v>
      </c>
      <c r="I19" s="1">
        <f t="shared" si="1"/>
        <v>404.44444444444446</v>
      </c>
      <c r="J19" s="49">
        <f t="shared" si="2"/>
        <v>0.66706207987346777</v>
      </c>
      <c r="K19" s="1">
        <f t="shared" si="3"/>
        <v>971.42857142857144</v>
      </c>
      <c r="L19" s="49">
        <v>2.2400000000000002</v>
      </c>
      <c r="M19" s="1">
        <f t="shared" si="4"/>
        <v>3147.428571428572</v>
      </c>
      <c r="O19" s="57">
        <v>15</v>
      </c>
      <c r="P19" s="1">
        <f t="shared" si="5"/>
        <v>494.11764705882354</v>
      </c>
      <c r="Q19" s="2">
        <v>480</v>
      </c>
      <c r="R19" s="2">
        <v>1</v>
      </c>
      <c r="T19" s="2">
        <v>90</v>
      </c>
      <c r="U19" s="2">
        <v>90</v>
      </c>
      <c r="V19" s="38" t="s">
        <v>98</v>
      </c>
      <c r="W19" s="2">
        <v>2.5</v>
      </c>
      <c r="Y19" s="45" t="s">
        <v>194</v>
      </c>
    </row>
    <row r="20" spans="1:25">
      <c r="A20">
        <v>1</v>
      </c>
      <c r="B20" s="43" t="s">
        <v>107</v>
      </c>
      <c r="C20" s="25" t="s">
        <v>106</v>
      </c>
      <c r="D20" s="38">
        <v>1</v>
      </c>
      <c r="E20" s="1">
        <f t="shared" si="0"/>
        <v>241.37931034482756</v>
      </c>
      <c r="F20" s="2">
        <v>200</v>
      </c>
      <c r="G20" s="2">
        <v>6</v>
      </c>
      <c r="I20" s="1">
        <f t="shared" si="1"/>
        <v>233.33333333333331</v>
      </c>
      <c r="J20" s="49">
        <f t="shared" si="2"/>
        <v>5.8125741399762683E-2</v>
      </c>
      <c r="K20" s="1">
        <f t="shared" si="3"/>
        <v>205.71428571428572</v>
      </c>
      <c r="L20" s="49">
        <v>0</v>
      </c>
      <c r="M20" s="1">
        <f t="shared" si="4"/>
        <v>205.71428571428572</v>
      </c>
      <c r="O20" s="57">
        <v>0</v>
      </c>
      <c r="P20" s="1">
        <f t="shared" si="5"/>
        <v>220.16129032258064</v>
      </c>
      <c r="Q20" s="2">
        <v>195</v>
      </c>
      <c r="R20" s="2">
        <v>4</v>
      </c>
      <c r="T20" s="2">
        <v>50</v>
      </c>
      <c r="U20" s="2">
        <v>50</v>
      </c>
      <c r="V20" s="38" t="s">
        <v>79</v>
      </c>
      <c r="W20" s="2">
        <v>2.5</v>
      </c>
      <c r="Y20" s="2" t="s">
        <v>170</v>
      </c>
    </row>
    <row r="21" spans="1:25">
      <c r="A21">
        <v>1</v>
      </c>
      <c r="B21" s="43" t="s">
        <v>108</v>
      </c>
      <c r="C21" s="44" t="s">
        <v>109</v>
      </c>
      <c r="D21" s="57">
        <v>7</v>
      </c>
      <c r="E21" s="1">
        <f t="shared" si="0"/>
        <v>337.03703703703707</v>
      </c>
      <c r="F21" s="2">
        <v>260</v>
      </c>
      <c r="G21" s="2">
        <v>8</v>
      </c>
      <c r="I21" s="1">
        <f t="shared" si="1"/>
        <v>275.55555555555554</v>
      </c>
      <c r="J21" s="49">
        <f t="shared" si="2"/>
        <v>0.20838275998418343</v>
      </c>
      <c r="K21" s="1">
        <f t="shared" si="3"/>
        <v>475.42857142857144</v>
      </c>
      <c r="L21" s="49">
        <v>0</v>
      </c>
      <c r="M21" s="1">
        <f t="shared" si="4"/>
        <v>475.42857142857144</v>
      </c>
      <c r="O21" s="57">
        <v>7</v>
      </c>
      <c r="P21" s="1">
        <f t="shared" si="5"/>
        <v>337.03703703703707</v>
      </c>
      <c r="Q21" s="2">
        <v>260</v>
      </c>
      <c r="R21" s="2">
        <v>8</v>
      </c>
      <c r="T21" s="2">
        <v>50</v>
      </c>
      <c r="U21" s="2">
        <v>50</v>
      </c>
      <c r="V21" s="38" t="s">
        <v>79</v>
      </c>
      <c r="W21" s="2">
        <v>3</v>
      </c>
      <c r="Y21" s="2" t="s">
        <v>170</v>
      </c>
    </row>
    <row r="22" spans="1:25">
      <c r="A22">
        <v>1</v>
      </c>
      <c r="B22" s="43" t="s">
        <v>110</v>
      </c>
      <c r="C22" s="25" t="s">
        <v>80</v>
      </c>
      <c r="D22" s="48">
        <v>12</v>
      </c>
      <c r="E22" s="1">
        <f t="shared" si="0"/>
        <v>417.30769230769232</v>
      </c>
      <c r="F22" s="2">
        <v>310</v>
      </c>
      <c r="G22" s="2">
        <v>9</v>
      </c>
      <c r="I22" s="1">
        <f t="shared" si="1"/>
        <v>303.33333333333337</v>
      </c>
      <c r="J22" s="49">
        <f t="shared" si="2"/>
        <v>0.30723606168446038</v>
      </c>
      <c r="K22" s="1">
        <f t="shared" si="3"/>
        <v>717.42857142857144</v>
      </c>
      <c r="L22" s="49">
        <v>0</v>
      </c>
      <c r="M22" s="1">
        <f t="shared" si="4"/>
        <v>717.42857142857144</v>
      </c>
      <c r="O22" s="57">
        <v>14</v>
      </c>
      <c r="P22" s="1">
        <f t="shared" si="5"/>
        <v>471.73913043478257</v>
      </c>
      <c r="Q22" s="2">
        <v>310</v>
      </c>
      <c r="R22" s="2">
        <v>12</v>
      </c>
      <c r="T22" s="2">
        <v>50</v>
      </c>
      <c r="U22" s="2">
        <v>50</v>
      </c>
      <c r="V22" s="38" t="s">
        <v>79</v>
      </c>
      <c r="W22" s="2">
        <v>3.5</v>
      </c>
      <c r="Y22" s="2" t="s">
        <v>170</v>
      </c>
    </row>
    <row r="23" spans="1:25">
      <c r="A23">
        <v>1</v>
      </c>
      <c r="B23" s="43" t="s">
        <v>111</v>
      </c>
      <c r="C23" s="44" t="s">
        <v>112</v>
      </c>
      <c r="D23" s="57">
        <v>21</v>
      </c>
      <c r="E23" s="1">
        <f t="shared" si="0"/>
        <v>608.695652173913</v>
      </c>
      <c r="F23" s="2">
        <v>400</v>
      </c>
      <c r="G23" s="2">
        <v>12</v>
      </c>
      <c r="I23" s="1">
        <f t="shared" si="1"/>
        <v>366.66666666666663</v>
      </c>
      <c r="J23" s="49">
        <f t="shared" si="2"/>
        <v>0.53262158956109118</v>
      </c>
      <c r="K23" s="1">
        <f t="shared" si="3"/>
        <v>1645.7142857142858</v>
      </c>
      <c r="L23" s="49">
        <v>0</v>
      </c>
      <c r="M23" s="1">
        <f t="shared" si="4"/>
        <v>1645.7142857142858</v>
      </c>
      <c r="O23" s="57">
        <v>21</v>
      </c>
      <c r="P23" s="1">
        <f t="shared" si="5"/>
        <v>612.5</v>
      </c>
      <c r="Q23" s="2">
        <v>350</v>
      </c>
      <c r="R23" s="2">
        <v>15</v>
      </c>
      <c r="T23" s="2">
        <v>50</v>
      </c>
      <c r="U23" s="2">
        <v>50</v>
      </c>
      <c r="V23" s="38" t="s">
        <v>98</v>
      </c>
      <c r="W23" s="2">
        <v>4</v>
      </c>
      <c r="Y23" s="2" t="s">
        <v>170</v>
      </c>
    </row>
    <row r="24" spans="1:25">
      <c r="A24">
        <v>1</v>
      </c>
      <c r="B24" s="43" t="s">
        <v>113</v>
      </c>
      <c r="C24" s="25" t="s">
        <v>114</v>
      </c>
      <c r="D24" s="48">
        <v>26</v>
      </c>
      <c r="E24" s="1">
        <f t="shared" si="0"/>
        <v>715.90909090909088</v>
      </c>
      <c r="F24" s="2">
        <v>450</v>
      </c>
      <c r="G24" s="2">
        <v>13</v>
      </c>
      <c r="I24" s="1">
        <f t="shared" si="1"/>
        <v>394.44444444444446</v>
      </c>
      <c r="J24" s="49">
        <f t="shared" si="2"/>
        <v>0.63147489126136813</v>
      </c>
      <c r="K24" s="1">
        <f t="shared" si="3"/>
        <v>2172.8571428571427</v>
      </c>
      <c r="L24" s="49">
        <v>0</v>
      </c>
      <c r="M24" s="1">
        <f t="shared" si="4"/>
        <v>2172.8571428571427</v>
      </c>
      <c r="O24" s="57">
        <v>31</v>
      </c>
      <c r="P24" s="1">
        <f t="shared" si="5"/>
        <v>896.875</v>
      </c>
      <c r="Q24" s="2">
        <v>410</v>
      </c>
      <c r="R24" s="2">
        <v>19</v>
      </c>
      <c r="T24" s="2">
        <v>50</v>
      </c>
      <c r="U24" s="2">
        <v>50</v>
      </c>
      <c r="V24" s="38" t="s">
        <v>98</v>
      </c>
      <c r="W24" s="2">
        <v>4.5</v>
      </c>
      <c r="Y24" s="2" t="s">
        <v>170</v>
      </c>
    </row>
    <row r="25" spans="1:25">
      <c r="B25" s="43" t="s">
        <v>115</v>
      </c>
      <c r="C25" s="25" t="s">
        <v>116</v>
      </c>
      <c r="D25" s="57">
        <v>1</v>
      </c>
      <c r="E25" s="1">
        <f t="shared" si="0"/>
        <v>241.37931034482756</v>
      </c>
      <c r="F25" s="2">
        <v>200</v>
      </c>
      <c r="G25" s="2">
        <v>6</v>
      </c>
      <c r="I25" s="1">
        <f t="shared" si="1"/>
        <v>239.33333333333331</v>
      </c>
      <c r="J25" s="49">
        <f t="shared" si="2"/>
        <v>7.9478054567022477E-2</v>
      </c>
      <c r="K25" s="1">
        <f t="shared" si="3"/>
        <v>205.71428571428572</v>
      </c>
      <c r="L25" s="49">
        <v>0.01</v>
      </c>
      <c r="M25" s="1">
        <f t="shared" si="4"/>
        <v>207.77142857142857</v>
      </c>
      <c r="O25" s="57">
        <v>0</v>
      </c>
      <c r="P25" s="1">
        <f t="shared" si="5"/>
        <v>192.5</v>
      </c>
      <c r="Q25" s="2">
        <v>165</v>
      </c>
      <c r="R25" s="2">
        <v>5</v>
      </c>
      <c r="T25" s="2">
        <v>36</v>
      </c>
      <c r="U25" s="2">
        <v>70</v>
      </c>
      <c r="V25" s="38" t="s">
        <v>79</v>
      </c>
      <c r="W25" s="2">
        <v>2</v>
      </c>
      <c r="Y25" s="2" t="s">
        <v>170</v>
      </c>
    </row>
    <row r="26" spans="1:25">
      <c r="B26" s="43" t="s">
        <v>117</v>
      </c>
      <c r="C26" s="44" t="s">
        <v>118</v>
      </c>
      <c r="D26" s="57">
        <v>4</v>
      </c>
      <c r="E26" s="1">
        <f t="shared" si="0"/>
        <v>287.5</v>
      </c>
      <c r="F26" s="2">
        <v>230</v>
      </c>
      <c r="G26" s="2">
        <v>7</v>
      </c>
      <c r="I26" s="1">
        <f t="shared" si="1"/>
        <v>260.44444444444446</v>
      </c>
      <c r="J26" s="49">
        <f t="shared" si="2"/>
        <v>0.15460656385923294</v>
      </c>
      <c r="K26" s="1">
        <f t="shared" si="3"/>
        <v>322</v>
      </c>
      <c r="L26" s="49">
        <v>0.01</v>
      </c>
      <c r="M26" s="1">
        <f t="shared" si="4"/>
        <v>325.22000000000003</v>
      </c>
      <c r="O26" s="57">
        <v>4</v>
      </c>
      <c r="P26" s="1">
        <f t="shared" si="5"/>
        <v>301</v>
      </c>
      <c r="Q26" s="2">
        <v>215</v>
      </c>
      <c r="R26" s="2">
        <v>10</v>
      </c>
      <c r="T26" s="2">
        <v>36</v>
      </c>
      <c r="U26" s="2">
        <v>70</v>
      </c>
      <c r="V26" s="38" t="s">
        <v>79</v>
      </c>
      <c r="W26" s="2">
        <v>2.5</v>
      </c>
      <c r="Y26" s="2" t="s">
        <v>170</v>
      </c>
    </row>
    <row r="27" spans="1:25">
      <c r="B27" s="43" t="s">
        <v>119</v>
      </c>
      <c r="C27" s="25" t="s">
        <v>96</v>
      </c>
      <c r="D27" s="57">
        <v>12</v>
      </c>
      <c r="E27" s="1">
        <f t="shared" si="0"/>
        <v>417.30769230769232</v>
      </c>
      <c r="F27" s="2">
        <v>310</v>
      </c>
      <c r="G27" s="2">
        <v>9</v>
      </c>
      <c r="I27" s="1">
        <f t="shared" si="1"/>
        <v>309.33333333333337</v>
      </c>
      <c r="J27" s="49">
        <f t="shared" si="2"/>
        <v>0.32858837485172016</v>
      </c>
      <c r="K27" s="1">
        <f t="shared" si="3"/>
        <v>717.42857142857144</v>
      </c>
      <c r="L27" s="49">
        <v>0.01</v>
      </c>
      <c r="M27" s="1">
        <f t="shared" si="4"/>
        <v>724.60285714285715</v>
      </c>
      <c r="O27" s="57">
        <v>12</v>
      </c>
      <c r="P27" s="1">
        <f t="shared" si="5"/>
        <v>421.59090909090907</v>
      </c>
      <c r="Q27" s="2">
        <v>265</v>
      </c>
      <c r="R27" s="2">
        <v>13</v>
      </c>
      <c r="T27" s="2">
        <v>36</v>
      </c>
      <c r="U27" s="2">
        <v>70</v>
      </c>
      <c r="V27" s="38" t="s">
        <v>79</v>
      </c>
      <c r="W27" s="2">
        <v>3</v>
      </c>
      <c r="Y27" s="2" t="s">
        <v>170</v>
      </c>
    </row>
    <row r="28" spans="1:25">
      <c r="B28" s="43" t="s">
        <v>120</v>
      </c>
      <c r="C28" s="25" t="s">
        <v>96</v>
      </c>
      <c r="D28" s="54">
        <v>22</v>
      </c>
      <c r="E28" s="1">
        <f t="shared" si="0"/>
        <v>623.91304347826087</v>
      </c>
      <c r="F28" s="2">
        <v>410</v>
      </c>
      <c r="G28" s="2">
        <v>12</v>
      </c>
      <c r="I28" s="1">
        <f t="shared" si="1"/>
        <v>376</v>
      </c>
      <c r="J28" s="49">
        <f t="shared" si="2"/>
        <v>0.5658362989323843</v>
      </c>
      <c r="K28" s="1">
        <f t="shared" si="3"/>
        <v>1686.8571428571429</v>
      </c>
      <c r="L28" s="49">
        <v>0.01</v>
      </c>
      <c r="M28" s="1">
        <f t="shared" si="4"/>
        <v>1703.7257142857143</v>
      </c>
      <c r="O28" s="57">
        <v>22</v>
      </c>
      <c r="P28" s="1">
        <f t="shared" si="5"/>
        <v>638.23529411764707</v>
      </c>
      <c r="Q28" s="2">
        <v>310</v>
      </c>
      <c r="R28" s="2">
        <v>18</v>
      </c>
      <c r="T28" s="2">
        <v>36</v>
      </c>
      <c r="U28" s="2">
        <v>70</v>
      </c>
      <c r="V28" s="38" t="s">
        <v>79</v>
      </c>
      <c r="W28" s="2">
        <v>3.5</v>
      </c>
      <c r="Y28" s="2" t="s">
        <v>170</v>
      </c>
    </row>
    <row r="29" spans="1:25">
      <c r="B29" s="43" t="s">
        <v>121</v>
      </c>
      <c r="C29" s="25" t="s">
        <v>122</v>
      </c>
      <c r="D29" s="57">
        <v>3</v>
      </c>
      <c r="E29" s="1">
        <f t="shared" si="0"/>
        <v>275</v>
      </c>
      <c r="F29" s="2">
        <v>220</v>
      </c>
      <c r="G29" s="2">
        <v>7</v>
      </c>
      <c r="I29" s="1">
        <f t="shared" si="1"/>
        <v>231.11111111111109</v>
      </c>
      <c r="J29" s="49">
        <f t="shared" si="2"/>
        <v>5.0217477263740519E-2</v>
      </c>
      <c r="K29" s="1">
        <f t="shared" si="3"/>
        <v>308</v>
      </c>
      <c r="L29" s="49">
        <v>-0.4</v>
      </c>
      <c r="M29" s="1">
        <f t="shared" si="4"/>
        <v>184.8</v>
      </c>
      <c r="O29" s="57">
        <v>3</v>
      </c>
      <c r="P29" s="1">
        <f t="shared" si="5"/>
        <v>275</v>
      </c>
      <c r="Q29" s="2">
        <v>165</v>
      </c>
      <c r="R29" s="2">
        <v>14</v>
      </c>
      <c r="T29" s="2">
        <v>30</v>
      </c>
      <c r="U29" s="2">
        <v>50</v>
      </c>
      <c r="V29" s="38" t="s">
        <v>79</v>
      </c>
      <c r="W29" s="2">
        <v>2</v>
      </c>
      <c r="Y29" s="2" t="s">
        <v>170</v>
      </c>
    </row>
    <row r="30" spans="1:25">
      <c r="B30" s="43" t="s">
        <v>123</v>
      </c>
      <c r="C30" s="25" t="s">
        <v>124</v>
      </c>
      <c r="D30" s="54">
        <v>23</v>
      </c>
      <c r="E30" s="1">
        <f t="shared" si="0"/>
        <v>668.18181818181813</v>
      </c>
      <c r="F30" s="2">
        <v>420</v>
      </c>
      <c r="G30" s="2">
        <v>13</v>
      </c>
      <c r="I30" s="1">
        <f t="shared" si="1"/>
        <v>364.44444444444446</v>
      </c>
      <c r="J30" s="49">
        <f t="shared" si="2"/>
        <v>0.52471332542506921</v>
      </c>
      <c r="K30" s="1">
        <f t="shared" si="3"/>
        <v>2028</v>
      </c>
      <c r="L30" s="49">
        <v>-0.4</v>
      </c>
      <c r="M30" s="1">
        <f t="shared" si="4"/>
        <v>1216.8</v>
      </c>
      <c r="O30" s="57">
        <v>23</v>
      </c>
      <c r="P30" s="1">
        <f t="shared" si="5"/>
        <v>656.25</v>
      </c>
      <c r="Q30" s="2">
        <v>225</v>
      </c>
      <c r="R30" s="2">
        <v>23</v>
      </c>
      <c r="T30" s="2">
        <v>30</v>
      </c>
      <c r="U30" s="2">
        <v>50</v>
      </c>
      <c r="V30" s="38" t="s">
        <v>79</v>
      </c>
      <c r="W30" s="2">
        <v>2.5</v>
      </c>
      <c r="Y30" s="2" t="s">
        <v>170</v>
      </c>
    </row>
    <row r="31" spans="1:25">
      <c r="B31" s="43" t="s">
        <v>125</v>
      </c>
      <c r="C31" s="25" t="s">
        <v>126</v>
      </c>
      <c r="D31" s="48">
        <v>13</v>
      </c>
      <c r="E31" s="1">
        <f t="shared" si="0"/>
        <v>448</v>
      </c>
      <c r="F31" s="2">
        <v>320</v>
      </c>
      <c r="G31" s="2">
        <v>10</v>
      </c>
      <c r="I31" s="1">
        <f t="shared" si="1"/>
        <v>323.77777777777783</v>
      </c>
      <c r="J31" s="49">
        <f t="shared" si="2"/>
        <v>0.37999209173586418</v>
      </c>
      <c r="K31" s="1">
        <f t="shared" si="3"/>
        <v>914.28571428571433</v>
      </c>
      <c r="L31" s="49">
        <v>0.01</v>
      </c>
      <c r="M31" s="1">
        <f t="shared" si="4"/>
        <v>923.42857142857144</v>
      </c>
      <c r="O31" s="57">
        <v>0</v>
      </c>
      <c r="P31" s="1">
        <f t="shared" si="5"/>
        <v>193.10344827586209</v>
      </c>
      <c r="Q31" s="2">
        <v>160</v>
      </c>
      <c r="R31" s="2">
        <v>6</v>
      </c>
      <c r="T31" s="2">
        <v>36</v>
      </c>
      <c r="U31" s="2">
        <v>70</v>
      </c>
      <c r="V31" s="38" t="s">
        <v>98</v>
      </c>
      <c r="W31" s="2">
        <v>2</v>
      </c>
      <c r="Y31" s="2" t="s">
        <v>170</v>
      </c>
    </row>
    <row r="32" spans="1:25">
      <c r="B32" s="43" t="s">
        <v>127</v>
      </c>
      <c r="C32" s="44" t="s">
        <v>130</v>
      </c>
      <c r="D32" s="48">
        <v>16</v>
      </c>
      <c r="E32" s="1">
        <f t="shared" si="0"/>
        <v>510.41666666666669</v>
      </c>
      <c r="F32" s="2">
        <v>350</v>
      </c>
      <c r="G32" s="2">
        <v>11</v>
      </c>
      <c r="I32" s="1">
        <f t="shared" si="1"/>
        <v>344.88888888888891</v>
      </c>
      <c r="J32" s="49">
        <f t="shared" si="2"/>
        <v>0.45512060102807445</v>
      </c>
      <c r="K32" s="1">
        <f t="shared" si="3"/>
        <v>1210</v>
      </c>
      <c r="L32" s="49">
        <v>0.01</v>
      </c>
      <c r="M32" s="1">
        <f t="shared" si="4"/>
        <v>1222.0999999999999</v>
      </c>
      <c r="O32" s="57">
        <v>5</v>
      </c>
      <c r="P32" s="1">
        <f t="shared" si="5"/>
        <v>306.25</v>
      </c>
      <c r="Q32" s="2">
        <v>210</v>
      </c>
      <c r="R32" s="2">
        <v>11</v>
      </c>
      <c r="T32" s="2">
        <v>36</v>
      </c>
      <c r="U32" s="2">
        <v>70</v>
      </c>
      <c r="V32" s="38" t="s">
        <v>98</v>
      </c>
      <c r="W32" s="2">
        <v>2.5</v>
      </c>
      <c r="Y32" s="2" t="s">
        <v>170</v>
      </c>
    </row>
    <row r="33" spans="2:25">
      <c r="B33" s="43" t="s">
        <v>128</v>
      </c>
      <c r="C33" s="25" t="s">
        <v>94</v>
      </c>
      <c r="D33" s="48">
        <v>21</v>
      </c>
      <c r="E33" s="1">
        <f t="shared" si="0"/>
        <v>608.695652173913</v>
      </c>
      <c r="F33" s="2">
        <v>400</v>
      </c>
      <c r="G33" s="2">
        <v>12</v>
      </c>
      <c r="I33" s="1">
        <f t="shared" si="1"/>
        <v>372.66666666666663</v>
      </c>
      <c r="J33" s="49">
        <f t="shared" si="2"/>
        <v>0.55397390272835101</v>
      </c>
      <c r="K33" s="1">
        <f t="shared" si="3"/>
        <v>1645.7142857142858</v>
      </c>
      <c r="L33" s="49">
        <v>0.01</v>
      </c>
      <c r="M33" s="1">
        <f t="shared" si="4"/>
        <v>1662.1714285714286</v>
      </c>
      <c r="O33" s="57">
        <v>12</v>
      </c>
      <c r="P33" s="1">
        <f t="shared" si="5"/>
        <v>433.33333333333337</v>
      </c>
      <c r="Q33" s="2">
        <v>260</v>
      </c>
      <c r="R33" s="2">
        <v>14</v>
      </c>
      <c r="T33" s="2">
        <v>36</v>
      </c>
      <c r="U33" s="2">
        <v>70</v>
      </c>
      <c r="V33" s="38" t="s">
        <v>98</v>
      </c>
      <c r="W33" s="2">
        <v>3</v>
      </c>
      <c r="Y33" s="2" t="s">
        <v>170</v>
      </c>
    </row>
    <row r="34" spans="2:25">
      <c r="B34" s="43" t="s">
        <v>129</v>
      </c>
      <c r="C34" s="44" t="s">
        <v>131</v>
      </c>
      <c r="D34" s="57">
        <v>23</v>
      </c>
      <c r="E34" s="1">
        <f t="shared" si="0"/>
        <v>668.18181818181813</v>
      </c>
      <c r="F34" s="2">
        <v>420</v>
      </c>
      <c r="G34" s="2">
        <v>13</v>
      </c>
      <c r="I34" s="1">
        <f t="shared" si="1"/>
        <v>390.44444444444446</v>
      </c>
      <c r="J34" s="49">
        <f t="shared" si="2"/>
        <v>0.61724001581652832</v>
      </c>
      <c r="K34" s="1">
        <f t="shared" si="3"/>
        <v>2028</v>
      </c>
      <c r="L34" s="49">
        <v>0.01</v>
      </c>
      <c r="M34" s="1">
        <f t="shared" si="4"/>
        <v>2048.2800000000002</v>
      </c>
      <c r="O34" s="57">
        <v>23</v>
      </c>
      <c r="P34" s="1">
        <f t="shared" si="5"/>
        <v>667.1875</v>
      </c>
      <c r="Q34" s="2">
        <v>305</v>
      </c>
      <c r="R34" s="2">
        <v>19</v>
      </c>
      <c r="T34" s="2">
        <v>36</v>
      </c>
      <c r="U34" s="2">
        <v>70</v>
      </c>
      <c r="V34" s="38" t="s">
        <v>98</v>
      </c>
      <c r="W34" s="2">
        <v>3.5</v>
      </c>
      <c r="Y34" s="2" t="s">
        <v>170</v>
      </c>
    </row>
    <row r="35" spans="2:25">
      <c r="B35" s="43" t="s">
        <v>132</v>
      </c>
      <c r="C35" s="25" t="s">
        <v>133</v>
      </c>
      <c r="D35" s="48">
        <v>13</v>
      </c>
      <c r="E35" s="1">
        <f t="shared" si="0"/>
        <v>448</v>
      </c>
      <c r="F35" s="2">
        <v>320</v>
      </c>
      <c r="G35" s="2">
        <v>10</v>
      </c>
      <c r="I35" s="1">
        <f t="shared" si="1"/>
        <v>297.77777777777783</v>
      </c>
      <c r="J35" s="49">
        <f t="shared" si="2"/>
        <v>0.28746540134440507</v>
      </c>
      <c r="K35" s="1">
        <f t="shared" si="3"/>
        <v>914.28571428571433</v>
      </c>
      <c r="L35" s="49">
        <v>-0.4</v>
      </c>
      <c r="M35" s="1">
        <f t="shared" si="4"/>
        <v>548.57142857142856</v>
      </c>
      <c r="O35" s="57">
        <v>4</v>
      </c>
      <c r="P35" s="1">
        <f t="shared" si="5"/>
        <v>294.73684210526312</v>
      </c>
      <c r="Q35" s="2">
        <v>160</v>
      </c>
      <c r="R35" s="2">
        <v>16</v>
      </c>
      <c r="T35" s="2">
        <v>30</v>
      </c>
      <c r="U35" s="2">
        <v>50</v>
      </c>
      <c r="V35" s="38" t="s">
        <v>98</v>
      </c>
      <c r="W35" s="2">
        <v>2</v>
      </c>
      <c r="Y35" s="2" t="s">
        <v>170</v>
      </c>
    </row>
    <row r="36" spans="2:25">
      <c r="B36" s="43" t="s">
        <v>134</v>
      </c>
      <c r="C36" s="25" t="s">
        <v>135</v>
      </c>
      <c r="D36" s="57">
        <v>22</v>
      </c>
      <c r="E36" s="1">
        <f t="shared" ref="E36:E72" si="6">$F36/(35-$G36)*35</f>
        <v>623.91304347826087</v>
      </c>
      <c r="F36" s="2">
        <v>410</v>
      </c>
      <c r="G36" s="2">
        <v>12</v>
      </c>
      <c r="I36" s="1">
        <f t="shared" si="1"/>
        <v>350</v>
      </c>
      <c r="J36" s="49">
        <f t="shared" si="2"/>
        <v>0.47330960854092524</v>
      </c>
      <c r="K36" s="1">
        <f t="shared" si="3"/>
        <v>1686.8571428571429</v>
      </c>
      <c r="L36" s="49">
        <v>-0.4</v>
      </c>
      <c r="M36" s="1">
        <f t="shared" si="4"/>
        <v>1012.1142857142856</v>
      </c>
      <c r="O36" s="57">
        <v>22</v>
      </c>
      <c r="P36" s="1">
        <f t="shared" si="5"/>
        <v>641.66666666666663</v>
      </c>
      <c r="Q36" s="2">
        <v>220</v>
      </c>
      <c r="R36" s="2">
        <v>23</v>
      </c>
      <c r="T36" s="2">
        <v>30</v>
      </c>
      <c r="U36" s="2">
        <v>50</v>
      </c>
      <c r="V36" s="38" t="s">
        <v>98</v>
      </c>
      <c r="W36" s="2">
        <v>2.5</v>
      </c>
      <c r="Y36" s="2" t="s">
        <v>170</v>
      </c>
    </row>
    <row r="37" spans="2:25">
      <c r="B37" s="43" t="s">
        <v>136</v>
      </c>
      <c r="C37" s="25" t="s">
        <v>137</v>
      </c>
      <c r="D37" s="57">
        <v>6</v>
      </c>
      <c r="E37" s="1">
        <f t="shared" si="6"/>
        <v>324.07407407407408</v>
      </c>
      <c r="F37" s="2">
        <v>250</v>
      </c>
      <c r="G37" s="2">
        <v>8</v>
      </c>
      <c r="I37" s="1">
        <f t="shared" si="1"/>
        <v>315.22222222222223</v>
      </c>
      <c r="J37" s="49">
        <f t="shared" si="2"/>
        <v>0.34954527481217873</v>
      </c>
      <c r="K37" s="1">
        <f t="shared" si="3"/>
        <v>457.14285714285717</v>
      </c>
      <c r="L37" s="49">
        <v>0.72</v>
      </c>
      <c r="M37" s="1">
        <f t="shared" si="4"/>
        <v>786.28571428571433</v>
      </c>
      <c r="O37" s="57">
        <v>5</v>
      </c>
      <c r="P37" s="1">
        <f t="shared" si="5"/>
        <v>316.12903225806457</v>
      </c>
      <c r="Q37" s="2">
        <v>280</v>
      </c>
      <c r="R37" s="2">
        <v>4</v>
      </c>
      <c r="T37" s="2">
        <v>43</v>
      </c>
      <c r="U37" s="2">
        <v>100</v>
      </c>
      <c r="V37" s="38" t="s">
        <v>79</v>
      </c>
      <c r="W37" s="2">
        <v>3.5</v>
      </c>
      <c r="X37" s="2" t="s">
        <v>195</v>
      </c>
      <c r="Y37" s="2" t="s">
        <v>170</v>
      </c>
    </row>
    <row r="38" spans="2:25">
      <c r="B38" s="43" t="s">
        <v>138</v>
      </c>
      <c r="C38" s="44" t="s">
        <v>141</v>
      </c>
      <c r="D38" s="48">
        <v>12</v>
      </c>
      <c r="E38" s="1">
        <f t="shared" si="6"/>
        <v>417.30769230769232</v>
      </c>
      <c r="F38" s="2">
        <v>310</v>
      </c>
      <c r="G38" s="2">
        <v>9</v>
      </c>
      <c r="I38" s="1">
        <f t="shared" si="1"/>
        <v>346.33333333333337</v>
      </c>
      <c r="J38" s="49">
        <f t="shared" si="2"/>
        <v>0.46026097271648886</v>
      </c>
      <c r="K38" s="1">
        <f t="shared" si="3"/>
        <v>717.42857142857144</v>
      </c>
      <c r="L38" s="49">
        <v>0.72</v>
      </c>
      <c r="M38" s="1">
        <f t="shared" si="4"/>
        <v>1233.977142857143</v>
      </c>
      <c r="O38" s="57">
        <v>14</v>
      </c>
      <c r="P38" s="1">
        <f t="shared" si="5"/>
        <v>466.66666666666669</v>
      </c>
      <c r="Q38" s="2">
        <v>360</v>
      </c>
      <c r="R38" s="2">
        <v>8</v>
      </c>
      <c r="T38" s="2">
        <v>43</v>
      </c>
      <c r="U38" s="2">
        <v>100</v>
      </c>
      <c r="V38" s="38" t="s">
        <v>79</v>
      </c>
      <c r="W38" s="2">
        <v>4</v>
      </c>
      <c r="X38" s="2" t="s">
        <v>195</v>
      </c>
      <c r="Y38" s="2" t="s">
        <v>170</v>
      </c>
    </row>
    <row r="39" spans="2:25">
      <c r="B39" s="43" t="s">
        <v>139</v>
      </c>
      <c r="C39" s="25" t="s">
        <v>142</v>
      </c>
      <c r="D39" s="48">
        <v>18</v>
      </c>
      <c r="E39" s="1">
        <f t="shared" si="6"/>
        <v>539.58333333333326</v>
      </c>
      <c r="F39" s="2">
        <v>370</v>
      </c>
      <c r="G39" s="2">
        <v>11</v>
      </c>
      <c r="I39" s="1">
        <f t="shared" si="1"/>
        <v>388.5555555555556</v>
      </c>
      <c r="J39" s="49">
        <f t="shared" si="2"/>
        <v>0.61051799130090956</v>
      </c>
      <c r="K39" s="1">
        <f t="shared" si="3"/>
        <v>1279.1428571428571</v>
      </c>
      <c r="L39" s="49">
        <v>0.72</v>
      </c>
      <c r="M39" s="1">
        <f t="shared" si="4"/>
        <v>2200.1257142857139</v>
      </c>
      <c r="O39" s="57">
        <v>20</v>
      </c>
      <c r="P39" s="1">
        <f t="shared" si="5"/>
        <v>602</v>
      </c>
      <c r="Q39" s="2">
        <v>430</v>
      </c>
      <c r="R39" s="2">
        <v>10</v>
      </c>
      <c r="T39" s="2">
        <v>43</v>
      </c>
      <c r="U39" s="2">
        <v>100</v>
      </c>
      <c r="V39" s="38" t="s">
        <v>98</v>
      </c>
      <c r="W39" s="2">
        <v>4.5</v>
      </c>
      <c r="X39" s="2" t="s">
        <v>195</v>
      </c>
      <c r="Y39" s="2" t="s">
        <v>170</v>
      </c>
    </row>
    <row r="40" spans="2:25">
      <c r="B40" s="43" t="s">
        <v>140</v>
      </c>
      <c r="C40" s="44" t="s">
        <v>352</v>
      </c>
      <c r="D40" s="48">
        <v>25</v>
      </c>
      <c r="E40" s="1">
        <f t="shared" si="6"/>
        <v>700</v>
      </c>
      <c r="F40" s="2">
        <v>440</v>
      </c>
      <c r="G40" s="2">
        <v>13</v>
      </c>
      <c r="I40" s="1">
        <f t="shared" si="1"/>
        <v>434.11111111111109</v>
      </c>
      <c r="J40" s="49">
        <f t="shared" si="2"/>
        <v>0.77263740608936327</v>
      </c>
      <c r="K40" s="1">
        <f t="shared" si="3"/>
        <v>2124.5714285714284</v>
      </c>
      <c r="L40" s="49">
        <v>0.72</v>
      </c>
      <c r="M40" s="1">
        <f t="shared" si="4"/>
        <v>3654.2628571428568</v>
      </c>
      <c r="O40" s="57">
        <v>32</v>
      </c>
      <c r="P40" s="1">
        <f t="shared" si="5"/>
        <v>916.66666666666663</v>
      </c>
      <c r="Q40" s="2">
        <v>550</v>
      </c>
      <c r="R40" s="2">
        <v>14</v>
      </c>
      <c r="T40" s="2">
        <v>43</v>
      </c>
      <c r="U40" s="2">
        <v>100</v>
      </c>
      <c r="V40" s="38" t="s">
        <v>98</v>
      </c>
      <c r="W40" s="2">
        <v>5</v>
      </c>
      <c r="X40" s="2" t="s">
        <v>195</v>
      </c>
      <c r="Y40" s="2" t="s">
        <v>170</v>
      </c>
    </row>
    <row r="41" spans="2:25">
      <c r="B41" s="43" t="s">
        <v>144</v>
      </c>
      <c r="C41" s="44" t="s">
        <v>145</v>
      </c>
      <c r="D41" s="57">
        <v>2</v>
      </c>
      <c r="E41" s="1">
        <f t="shared" si="6"/>
        <v>253.44827586206895</v>
      </c>
      <c r="F41" s="2">
        <v>210</v>
      </c>
      <c r="G41" s="2">
        <v>6</v>
      </c>
      <c r="I41" s="1">
        <f t="shared" si="1"/>
        <v>216.66666666666666</v>
      </c>
      <c r="J41" s="49">
        <f t="shared" si="2"/>
        <v>-1.1862396204033552E-3</v>
      </c>
      <c r="K41" s="1">
        <f t="shared" si="3"/>
        <v>216</v>
      </c>
      <c r="L41" s="49">
        <v>-0.36</v>
      </c>
      <c r="M41" s="1">
        <f t="shared" si="4"/>
        <v>138.24</v>
      </c>
      <c r="O41" s="57">
        <v>0</v>
      </c>
      <c r="P41" s="1">
        <f t="shared" si="5"/>
        <v>207.40740740740739</v>
      </c>
      <c r="Q41" s="2">
        <v>160</v>
      </c>
      <c r="R41" s="2">
        <v>8</v>
      </c>
      <c r="T41" s="2">
        <v>40</v>
      </c>
      <c r="U41" s="2">
        <v>40</v>
      </c>
      <c r="V41" s="38" t="s">
        <v>79</v>
      </c>
      <c r="W41" s="2">
        <v>2</v>
      </c>
      <c r="Y41" s="2" t="s">
        <v>170</v>
      </c>
    </row>
    <row r="42" spans="2:25">
      <c r="B42" s="43" t="s">
        <v>146</v>
      </c>
      <c r="C42" s="25" t="s">
        <v>147</v>
      </c>
      <c r="D42" s="48">
        <v>15</v>
      </c>
      <c r="E42" s="1">
        <f t="shared" si="6"/>
        <v>476</v>
      </c>
      <c r="F42" s="2">
        <v>340</v>
      </c>
      <c r="G42" s="2">
        <v>10</v>
      </c>
      <c r="I42" s="1">
        <f t="shared" si="1"/>
        <v>304.44444444444446</v>
      </c>
      <c r="J42" s="49">
        <f t="shared" si="2"/>
        <v>0.31119019375247137</v>
      </c>
      <c r="K42" s="1">
        <f t="shared" si="3"/>
        <v>971.42857142857144</v>
      </c>
      <c r="L42" s="49">
        <v>-0.36</v>
      </c>
      <c r="M42" s="1">
        <f t="shared" si="4"/>
        <v>621.71428571428578</v>
      </c>
      <c r="O42" s="57">
        <v>6</v>
      </c>
      <c r="P42" s="1">
        <f t="shared" si="5"/>
        <v>333.33333333333331</v>
      </c>
      <c r="Q42" s="2">
        <v>200</v>
      </c>
      <c r="R42" s="2">
        <v>14</v>
      </c>
      <c r="T42" s="2">
        <v>40</v>
      </c>
      <c r="U42" s="2">
        <v>40</v>
      </c>
      <c r="V42" s="38" t="s">
        <v>98</v>
      </c>
      <c r="W42" s="2">
        <v>2.5</v>
      </c>
      <c r="Y42" s="2" t="s">
        <v>170</v>
      </c>
    </row>
    <row r="43" spans="2:25">
      <c r="B43" s="43" t="s">
        <v>148</v>
      </c>
      <c r="C43" s="25" t="s">
        <v>149</v>
      </c>
      <c r="D43" s="57">
        <v>23</v>
      </c>
      <c r="E43" s="1">
        <f t="shared" si="6"/>
        <v>668.18181818181813</v>
      </c>
      <c r="F43" s="2">
        <v>420</v>
      </c>
      <c r="G43" s="2">
        <v>13</v>
      </c>
      <c r="I43" s="1">
        <f t="shared" si="1"/>
        <v>364.44444444444446</v>
      </c>
      <c r="J43" s="49">
        <f t="shared" si="2"/>
        <v>0.52471332542506921</v>
      </c>
      <c r="K43" s="1">
        <f t="shared" si="3"/>
        <v>2028</v>
      </c>
      <c r="L43" s="49">
        <v>-0.36</v>
      </c>
      <c r="M43" s="1">
        <f t="shared" si="4"/>
        <v>1297.92</v>
      </c>
      <c r="O43" s="57">
        <v>23</v>
      </c>
      <c r="P43" s="1">
        <f t="shared" si="5"/>
        <v>673.07692307692309</v>
      </c>
      <c r="Q43" s="2">
        <v>250</v>
      </c>
      <c r="R43" s="2">
        <v>22</v>
      </c>
      <c r="T43" s="2">
        <v>40</v>
      </c>
      <c r="U43" s="2">
        <v>40</v>
      </c>
      <c r="V43" s="38" t="s">
        <v>98</v>
      </c>
      <c r="W43" s="2">
        <v>3</v>
      </c>
      <c r="Y43" s="2" t="s">
        <v>170</v>
      </c>
    </row>
    <row r="44" spans="2:25">
      <c r="B44" s="43" t="s">
        <v>151</v>
      </c>
      <c r="C44" s="25" t="s">
        <v>150</v>
      </c>
      <c r="D44" s="48">
        <v>5</v>
      </c>
      <c r="E44" s="1">
        <f t="shared" si="6"/>
        <v>300</v>
      </c>
      <c r="F44" s="2">
        <v>240</v>
      </c>
      <c r="G44" s="2">
        <v>7</v>
      </c>
      <c r="I44" s="50">
        <f t="shared" si="1"/>
        <v>157.77777777777777</v>
      </c>
      <c r="J44" s="51">
        <f t="shared" si="2"/>
        <v>-0.21075523922499015</v>
      </c>
      <c r="K44" s="50">
        <f t="shared" si="3"/>
        <v>336</v>
      </c>
      <c r="L44" s="51">
        <v>0</v>
      </c>
      <c r="M44" s="50">
        <f t="shared" si="4"/>
        <v>336</v>
      </c>
      <c r="O44" s="57">
        <v>15</v>
      </c>
      <c r="P44" s="1">
        <f t="shared" si="5"/>
        <v>494.11764705882354</v>
      </c>
      <c r="Q44" s="2">
        <v>480</v>
      </c>
      <c r="R44" s="2">
        <v>1</v>
      </c>
      <c r="T44" s="2">
        <v>0</v>
      </c>
      <c r="U44" s="2">
        <v>0</v>
      </c>
      <c r="V44" s="38" t="s">
        <v>79</v>
      </c>
      <c r="W44" s="2">
        <v>2.5</v>
      </c>
      <c r="Y44" s="45" t="s">
        <v>194</v>
      </c>
    </row>
    <row r="45" spans="2:25">
      <c r="B45" s="43" t="s">
        <v>152</v>
      </c>
      <c r="C45" s="25" t="s">
        <v>153</v>
      </c>
      <c r="D45" s="48">
        <v>5</v>
      </c>
      <c r="E45" s="1">
        <f t="shared" si="6"/>
        <v>300</v>
      </c>
      <c r="F45" s="2">
        <v>240</v>
      </c>
      <c r="G45" s="2">
        <v>7</v>
      </c>
      <c r="I45" s="50">
        <f t="shared" si="1"/>
        <v>157.77777777777777</v>
      </c>
      <c r="J45" s="51">
        <f t="shared" si="2"/>
        <v>-0.21075523922499015</v>
      </c>
      <c r="K45" s="50">
        <f t="shared" si="3"/>
        <v>336</v>
      </c>
      <c r="L45" s="51">
        <v>0</v>
      </c>
      <c r="M45" s="50">
        <f t="shared" si="4"/>
        <v>336</v>
      </c>
      <c r="O45" s="57">
        <v>15</v>
      </c>
      <c r="P45" s="1">
        <f t="shared" si="5"/>
        <v>494.11764705882354</v>
      </c>
      <c r="Q45" s="2">
        <v>480</v>
      </c>
      <c r="R45" s="2">
        <v>1</v>
      </c>
      <c r="T45" s="2">
        <v>0</v>
      </c>
      <c r="U45" s="2">
        <v>0</v>
      </c>
      <c r="V45" s="38" t="s">
        <v>79</v>
      </c>
      <c r="W45" s="2">
        <v>2.5</v>
      </c>
      <c r="Y45" s="45" t="s">
        <v>194</v>
      </c>
    </row>
    <row r="46" spans="2:25">
      <c r="B46" s="43" t="s">
        <v>155</v>
      </c>
      <c r="C46" s="44" t="s">
        <v>154</v>
      </c>
      <c r="D46" s="48">
        <v>33</v>
      </c>
      <c r="E46" s="1">
        <f t="shared" si="6"/>
        <v>957.8947368421052</v>
      </c>
      <c r="F46" s="2">
        <v>520</v>
      </c>
      <c r="G46" s="2">
        <v>16</v>
      </c>
      <c r="I46" s="50">
        <f t="shared" si="1"/>
        <v>431.11111111111109</v>
      </c>
      <c r="J46" s="51">
        <f t="shared" si="2"/>
        <v>0.76196124950573341</v>
      </c>
      <c r="K46" s="50">
        <f t="shared" si="3"/>
        <v>3803.4285714285716</v>
      </c>
      <c r="L46" s="51">
        <v>-0.4</v>
      </c>
      <c r="M46" s="50">
        <f t="shared" si="4"/>
        <v>2282.0571428571429</v>
      </c>
      <c r="O46" s="57">
        <v>23</v>
      </c>
      <c r="P46" s="1">
        <f t="shared" si="5"/>
        <v>656.25</v>
      </c>
      <c r="Q46" s="2">
        <v>225</v>
      </c>
      <c r="R46" s="2">
        <v>23</v>
      </c>
      <c r="T46" s="2">
        <v>30</v>
      </c>
      <c r="U46" s="2">
        <v>50</v>
      </c>
      <c r="V46" s="38" t="s">
        <v>97</v>
      </c>
      <c r="W46" s="2">
        <v>2.5</v>
      </c>
      <c r="Y46" s="45" t="s">
        <v>194</v>
      </c>
    </row>
    <row r="47" spans="2:25">
      <c r="B47" s="43" t="s">
        <v>156</v>
      </c>
      <c r="C47" s="44" t="s">
        <v>157</v>
      </c>
      <c r="D47" s="48">
        <v>45</v>
      </c>
      <c r="E47" s="1">
        <f t="shared" si="6"/>
        <v>1400</v>
      </c>
      <c r="F47" s="2">
        <v>640</v>
      </c>
      <c r="G47" s="2">
        <v>19</v>
      </c>
      <c r="I47" s="50">
        <f t="shared" si="1"/>
        <v>604.44444444444446</v>
      </c>
      <c r="J47" s="51">
        <f t="shared" si="2"/>
        <v>1.3788058521154607</v>
      </c>
      <c r="K47" s="50">
        <f t="shared" si="3"/>
        <v>6601.1428571428569</v>
      </c>
      <c r="L47" s="51">
        <v>2.2400000000000002</v>
      </c>
      <c r="M47" s="50">
        <f t="shared" si="4"/>
        <v>21387.70285714286</v>
      </c>
      <c r="O47" s="57">
        <v>10</v>
      </c>
      <c r="P47" s="1">
        <f t="shared" si="5"/>
        <v>391.17647058823525</v>
      </c>
      <c r="Q47" s="2">
        <v>380</v>
      </c>
      <c r="R47" s="2">
        <v>1</v>
      </c>
      <c r="T47" s="2">
        <v>90</v>
      </c>
      <c r="U47" s="2">
        <v>90</v>
      </c>
      <c r="V47" s="38" t="s">
        <v>97</v>
      </c>
      <c r="W47" s="2">
        <v>2</v>
      </c>
      <c r="Y47" s="45" t="s">
        <v>194</v>
      </c>
    </row>
    <row r="48" spans="2:25">
      <c r="B48" s="43" t="s">
        <v>158</v>
      </c>
      <c r="C48" s="25" t="s">
        <v>159</v>
      </c>
      <c r="D48" s="57">
        <v>7</v>
      </c>
      <c r="E48" s="1">
        <f t="shared" si="6"/>
        <v>337.03703703703707</v>
      </c>
      <c r="F48" s="2">
        <v>260</v>
      </c>
      <c r="G48" s="2">
        <v>8</v>
      </c>
      <c r="I48" s="1">
        <f t="shared" si="1"/>
        <v>275.55555555555554</v>
      </c>
      <c r="J48" s="49">
        <f t="shared" si="2"/>
        <v>0.20838275998418343</v>
      </c>
      <c r="K48" s="1">
        <f t="shared" si="3"/>
        <v>475.42857142857144</v>
      </c>
      <c r="L48" s="49">
        <v>0</v>
      </c>
      <c r="M48" s="1">
        <f t="shared" si="4"/>
        <v>475.42857142857144</v>
      </c>
      <c r="O48" s="57">
        <v>7</v>
      </c>
      <c r="P48" s="1">
        <f t="shared" si="5"/>
        <v>339.70588235294116</v>
      </c>
      <c r="Q48" s="2">
        <v>330</v>
      </c>
      <c r="R48" s="2">
        <v>1</v>
      </c>
      <c r="T48" s="2">
        <v>50</v>
      </c>
      <c r="U48" s="2">
        <v>50</v>
      </c>
      <c r="V48" s="38" t="s">
        <v>79</v>
      </c>
      <c r="W48" s="2">
        <v>2</v>
      </c>
      <c r="Y48" s="2" t="s">
        <v>170</v>
      </c>
    </row>
    <row r="49" spans="2:25">
      <c r="B49" s="43" t="s">
        <v>160</v>
      </c>
      <c r="C49" s="25" t="s">
        <v>159</v>
      </c>
      <c r="D49" s="48">
        <v>13</v>
      </c>
      <c r="E49" s="1">
        <f t="shared" si="6"/>
        <v>448</v>
      </c>
      <c r="F49" s="2">
        <v>320</v>
      </c>
      <c r="G49" s="2">
        <v>10</v>
      </c>
      <c r="I49" s="1">
        <f t="shared" si="1"/>
        <v>317.77777777777783</v>
      </c>
      <c r="J49" s="49">
        <f t="shared" si="2"/>
        <v>0.35863977856860435</v>
      </c>
      <c r="K49" s="1">
        <f t="shared" si="3"/>
        <v>914.28571428571433</v>
      </c>
      <c r="L49" s="49">
        <v>0</v>
      </c>
      <c r="M49" s="1">
        <f t="shared" si="4"/>
        <v>914.28571428571433</v>
      </c>
      <c r="O49" s="57">
        <v>8</v>
      </c>
      <c r="P49" s="1">
        <f t="shared" si="5"/>
        <v>360.29411764705884</v>
      </c>
      <c r="Q49" s="2">
        <v>350</v>
      </c>
      <c r="R49" s="2">
        <v>1</v>
      </c>
      <c r="T49" s="2">
        <v>50</v>
      </c>
      <c r="U49" s="2">
        <v>50</v>
      </c>
      <c r="V49" s="38" t="s">
        <v>98</v>
      </c>
      <c r="W49" s="2">
        <v>2</v>
      </c>
      <c r="Y49" s="2" t="s">
        <v>170</v>
      </c>
    </row>
    <row r="50" spans="2:25">
      <c r="B50" s="43" t="s">
        <v>161</v>
      </c>
      <c r="C50" s="44" t="s">
        <v>165</v>
      </c>
      <c r="D50" s="48">
        <v>17</v>
      </c>
      <c r="E50" s="1">
        <f t="shared" si="6"/>
        <v>525</v>
      </c>
      <c r="F50" s="2">
        <v>360</v>
      </c>
      <c r="G50" s="2">
        <v>11</v>
      </c>
      <c r="I50" s="1">
        <f t="shared" si="1"/>
        <v>342.22222222222223</v>
      </c>
      <c r="J50" s="49">
        <f t="shared" si="2"/>
        <v>0.44563068406484779</v>
      </c>
      <c r="K50" s="1">
        <f t="shared" si="3"/>
        <v>1244.5714285714287</v>
      </c>
      <c r="L50" s="49">
        <v>0</v>
      </c>
      <c r="M50" s="1">
        <f t="shared" si="4"/>
        <v>1244.5714285714287</v>
      </c>
      <c r="O50" s="57">
        <v>10</v>
      </c>
      <c r="P50" s="1">
        <f t="shared" si="5"/>
        <v>386.02941176470586</v>
      </c>
      <c r="Q50" s="2">
        <v>375</v>
      </c>
      <c r="R50" s="2">
        <v>1</v>
      </c>
      <c r="T50" s="2">
        <v>50</v>
      </c>
      <c r="U50" s="2">
        <v>50</v>
      </c>
      <c r="V50" s="38" t="s">
        <v>98</v>
      </c>
      <c r="W50" s="2">
        <v>2</v>
      </c>
      <c r="Y50" s="2" t="s">
        <v>170</v>
      </c>
    </row>
    <row r="51" spans="2:25">
      <c r="B51" s="43" t="s">
        <v>162</v>
      </c>
      <c r="C51" s="44" t="s">
        <v>166</v>
      </c>
      <c r="D51" s="48">
        <v>15</v>
      </c>
      <c r="E51" s="1">
        <f t="shared" si="6"/>
        <v>476</v>
      </c>
      <c r="F51" s="2">
        <v>340</v>
      </c>
      <c r="G51" s="2">
        <v>10</v>
      </c>
      <c r="I51" s="1">
        <f t="shared" si="1"/>
        <v>324.44444444444446</v>
      </c>
      <c r="J51" s="49">
        <f t="shared" si="2"/>
        <v>0.38236457097667065</v>
      </c>
      <c r="K51" s="1">
        <f t="shared" si="3"/>
        <v>971.42857142857144</v>
      </c>
      <c r="L51" s="49">
        <v>0</v>
      </c>
      <c r="M51" s="1">
        <f t="shared" si="4"/>
        <v>971.42857142857144</v>
      </c>
      <c r="O51" s="57">
        <v>9</v>
      </c>
      <c r="P51" s="1">
        <f t="shared" si="5"/>
        <v>380.88235294117646</v>
      </c>
      <c r="Q51" s="2">
        <v>370</v>
      </c>
      <c r="R51" s="2">
        <v>1</v>
      </c>
      <c r="T51" s="2">
        <v>50</v>
      </c>
      <c r="U51" s="2">
        <v>50</v>
      </c>
      <c r="V51" s="38" t="s">
        <v>98</v>
      </c>
      <c r="W51" s="2">
        <v>2</v>
      </c>
      <c r="Y51" s="2" t="s">
        <v>170</v>
      </c>
    </row>
    <row r="52" spans="2:25">
      <c r="B52" s="43" t="s">
        <v>163</v>
      </c>
      <c r="C52" s="25" t="s">
        <v>167</v>
      </c>
      <c r="D52" s="57">
        <v>11</v>
      </c>
      <c r="E52" s="1">
        <f t="shared" si="6"/>
        <v>403.84615384615387</v>
      </c>
      <c r="F52" s="2">
        <v>300</v>
      </c>
      <c r="G52" s="2">
        <v>9</v>
      </c>
      <c r="I52" s="1">
        <f t="shared" si="1"/>
        <v>300</v>
      </c>
      <c r="J52" s="49">
        <f t="shared" si="2"/>
        <v>0.29537366548042704</v>
      </c>
      <c r="K52" s="1">
        <f t="shared" si="3"/>
        <v>694.28571428571433</v>
      </c>
      <c r="L52" s="49">
        <v>0</v>
      </c>
      <c r="M52" s="1">
        <f t="shared" si="4"/>
        <v>694.28571428571433</v>
      </c>
      <c r="O52" s="57">
        <v>7</v>
      </c>
      <c r="P52" s="1">
        <f t="shared" si="5"/>
        <v>350</v>
      </c>
      <c r="Q52" s="2">
        <v>340</v>
      </c>
      <c r="R52" s="2">
        <v>1</v>
      </c>
      <c r="T52" s="2">
        <v>50</v>
      </c>
      <c r="U52" s="2">
        <v>50</v>
      </c>
      <c r="V52" s="38" t="s">
        <v>79</v>
      </c>
      <c r="W52" s="2">
        <v>2</v>
      </c>
      <c r="Y52" s="2" t="s">
        <v>170</v>
      </c>
    </row>
    <row r="53" spans="2:25">
      <c r="B53" s="43" t="s">
        <v>164</v>
      </c>
      <c r="C53" s="25" t="s">
        <v>168</v>
      </c>
      <c r="D53" s="48">
        <v>18</v>
      </c>
      <c r="E53" s="1">
        <f t="shared" si="6"/>
        <v>539.58333333333326</v>
      </c>
      <c r="F53" s="2">
        <v>370</v>
      </c>
      <c r="G53" s="2">
        <v>11</v>
      </c>
      <c r="I53" s="1">
        <f t="shared" si="1"/>
        <v>345.55555555555554</v>
      </c>
      <c r="J53" s="49">
        <f t="shared" si="2"/>
        <v>0.45749308026888091</v>
      </c>
      <c r="K53" s="1">
        <f t="shared" si="3"/>
        <v>1279.1428571428571</v>
      </c>
      <c r="L53" s="49">
        <v>0</v>
      </c>
      <c r="M53" s="1">
        <f t="shared" si="4"/>
        <v>1279.1428571428571</v>
      </c>
      <c r="O53" s="57">
        <v>10</v>
      </c>
      <c r="P53" s="1">
        <f t="shared" si="5"/>
        <v>391.17647058823525</v>
      </c>
      <c r="Q53" s="2">
        <v>380</v>
      </c>
      <c r="R53" s="2">
        <v>1</v>
      </c>
      <c r="T53" s="2">
        <v>50</v>
      </c>
      <c r="U53" s="2">
        <v>50</v>
      </c>
      <c r="V53" s="38" t="s">
        <v>98</v>
      </c>
      <c r="W53" s="2">
        <v>2</v>
      </c>
      <c r="Y53" s="2" t="s">
        <v>170</v>
      </c>
    </row>
    <row r="54" spans="2:25">
      <c r="B54" s="43" t="s">
        <v>171</v>
      </c>
      <c r="C54" s="25" t="s">
        <v>177</v>
      </c>
      <c r="D54" s="57">
        <v>5</v>
      </c>
      <c r="E54" s="1">
        <f t="shared" si="6"/>
        <v>300</v>
      </c>
      <c r="F54" s="2">
        <v>240</v>
      </c>
      <c r="G54" s="2">
        <v>7</v>
      </c>
      <c r="I54" s="1">
        <f t="shared" si="1"/>
        <v>277.77777777777777</v>
      </c>
      <c r="J54" s="49">
        <f t="shared" si="2"/>
        <v>0.21629102412020559</v>
      </c>
      <c r="K54" s="1">
        <f t="shared" si="3"/>
        <v>336</v>
      </c>
      <c r="L54" s="49">
        <v>0.44</v>
      </c>
      <c r="M54" s="1">
        <f t="shared" si="4"/>
        <v>483.84000000000003</v>
      </c>
      <c r="O54" s="38">
        <v>6</v>
      </c>
      <c r="P54" s="1">
        <f t="shared" si="5"/>
        <v>318.18181818181819</v>
      </c>
      <c r="Q54" s="2">
        <v>300</v>
      </c>
      <c r="R54" s="2">
        <v>2</v>
      </c>
      <c r="T54" s="2">
        <v>60</v>
      </c>
      <c r="U54" s="2">
        <v>60</v>
      </c>
      <c r="V54" s="38" t="s">
        <v>79</v>
      </c>
      <c r="W54" s="2">
        <v>3.5</v>
      </c>
      <c r="Y54" s="2" t="s">
        <v>170</v>
      </c>
    </row>
    <row r="55" spans="2:25">
      <c r="B55" s="43" t="s">
        <v>172</v>
      </c>
      <c r="C55" s="25" t="s">
        <v>177</v>
      </c>
      <c r="D55" s="57">
        <v>8</v>
      </c>
      <c r="E55" s="1">
        <f t="shared" si="6"/>
        <v>350</v>
      </c>
      <c r="F55" s="2">
        <v>270</v>
      </c>
      <c r="G55" s="2">
        <v>8</v>
      </c>
      <c r="I55" s="1">
        <f t="shared" si="1"/>
        <v>298.88888888888891</v>
      </c>
      <c r="J55" s="49">
        <f t="shared" si="2"/>
        <v>0.29141953341241605</v>
      </c>
      <c r="K55" s="1">
        <f t="shared" si="3"/>
        <v>493.71428571428572</v>
      </c>
      <c r="L55" s="49">
        <v>0.44</v>
      </c>
      <c r="M55" s="1">
        <f t="shared" si="4"/>
        <v>710.94857142857143</v>
      </c>
      <c r="O55" s="38">
        <v>6</v>
      </c>
      <c r="P55" s="1">
        <f t="shared" si="5"/>
        <v>318.18181818181819</v>
      </c>
      <c r="Q55" s="2">
        <v>300</v>
      </c>
      <c r="R55" s="2">
        <v>2</v>
      </c>
      <c r="T55" s="2">
        <v>60</v>
      </c>
      <c r="U55" s="2">
        <v>60</v>
      </c>
      <c r="V55" s="38" t="s">
        <v>79</v>
      </c>
      <c r="W55" s="2">
        <v>3.5</v>
      </c>
      <c r="Y55" s="2" t="s">
        <v>170</v>
      </c>
    </row>
    <row r="56" spans="2:25">
      <c r="B56" s="43" t="s">
        <v>173</v>
      </c>
      <c r="C56" s="25" t="s">
        <v>177</v>
      </c>
      <c r="D56" s="57">
        <v>11</v>
      </c>
      <c r="E56" s="1">
        <f t="shared" si="6"/>
        <v>403.84615384615387</v>
      </c>
      <c r="F56" s="2">
        <v>300</v>
      </c>
      <c r="G56" s="2">
        <v>9</v>
      </c>
      <c r="I56" s="1">
        <f t="shared" si="1"/>
        <v>320</v>
      </c>
      <c r="J56" s="49">
        <f t="shared" si="2"/>
        <v>0.36654804270462632</v>
      </c>
      <c r="K56" s="1">
        <f t="shared" si="3"/>
        <v>694.28571428571433</v>
      </c>
      <c r="L56" s="49">
        <v>0.44</v>
      </c>
      <c r="M56" s="1">
        <f t="shared" si="4"/>
        <v>999.77142857142871</v>
      </c>
      <c r="O56" s="38">
        <v>6</v>
      </c>
      <c r="P56" s="1">
        <f t="shared" si="5"/>
        <v>318.18181818181819</v>
      </c>
      <c r="Q56" s="2">
        <v>300</v>
      </c>
      <c r="R56" s="2">
        <v>2</v>
      </c>
      <c r="T56" s="2">
        <v>60</v>
      </c>
      <c r="U56" s="2">
        <v>60</v>
      </c>
      <c r="V56" s="38" t="s">
        <v>79</v>
      </c>
      <c r="W56" s="2">
        <v>3.5</v>
      </c>
      <c r="Y56" s="2" t="s">
        <v>170</v>
      </c>
    </row>
    <row r="57" spans="2:25">
      <c r="B57" s="43" t="s">
        <v>174</v>
      </c>
      <c r="C57" s="25" t="s">
        <v>178</v>
      </c>
      <c r="D57" s="57">
        <v>14</v>
      </c>
      <c r="E57" s="1">
        <f t="shared" si="6"/>
        <v>462</v>
      </c>
      <c r="F57" s="2">
        <v>330</v>
      </c>
      <c r="G57" s="2">
        <v>10</v>
      </c>
      <c r="I57" s="1">
        <f t="shared" si="1"/>
        <v>341.11111111111109</v>
      </c>
      <c r="J57" s="49">
        <f t="shared" si="2"/>
        <v>0.44167655199683659</v>
      </c>
      <c r="K57" s="1">
        <f t="shared" si="3"/>
        <v>942.85714285714289</v>
      </c>
      <c r="L57" s="49">
        <v>0.44</v>
      </c>
      <c r="M57" s="1">
        <f t="shared" si="4"/>
        <v>1357.7142857142858</v>
      </c>
      <c r="O57" s="38">
        <v>14</v>
      </c>
      <c r="P57" s="1">
        <f t="shared" si="5"/>
        <v>466.66666666666669</v>
      </c>
      <c r="Q57" s="2">
        <v>400</v>
      </c>
      <c r="R57" s="2">
        <v>5</v>
      </c>
      <c r="T57" s="2">
        <v>60</v>
      </c>
      <c r="U57" s="2">
        <v>60</v>
      </c>
      <c r="V57" s="38" t="s">
        <v>98</v>
      </c>
      <c r="W57" s="2">
        <v>4</v>
      </c>
      <c r="Y57" s="2" t="s">
        <v>170</v>
      </c>
    </row>
    <row r="58" spans="2:25">
      <c r="B58" s="43" t="s">
        <v>175</v>
      </c>
      <c r="C58" s="25" t="s">
        <v>178</v>
      </c>
      <c r="D58" s="57">
        <v>17</v>
      </c>
      <c r="E58" s="1">
        <f t="shared" si="6"/>
        <v>525</v>
      </c>
      <c r="F58" s="2">
        <v>360</v>
      </c>
      <c r="G58" s="2">
        <v>11</v>
      </c>
      <c r="I58" s="1">
        <f t="shared" si="1"/>
        <v>362.22222222222223</v>
      </c>
      <c r="J58" s="49">
        <f t="shared" si="2"/>
        <v>0.51680506128904713</v>
      </c>
      <c r="K58" s="1">
        <f t="shared" si="3"/>
        <v>1244.5714285714287</v>
      </c>
      <c r="L58" s="49">
        <v>0.44</v>
      </c>
      <c r="M58" s="1">
        <f t="shared" si="4"/>
        <v>1792.1828571428573</v>
      </c>
      <c r="O58" s="38">
        <v>14</v>
      </c>
      <c r="P58" s="1">
        <f t="shared" si="5"/>
        <v>466.66666666666669</v>
      </c>
      <c r="Q58" s="2">
        <v>400</v>
      </c>
      <c r="R58" s="2">
        <v>5</v>
      </c>
      <c r="T58" s="2">
        <v>60</v>
      </c>
      <c r="U58" s="2">
        <v>60</v>
      </c>
      <c r="V58" s="38" t="s">
        <v>98</v>
      </c>
      <c r="W58" s="2">
        <v>4</v>
      </c>
      <c r="Y58" s="2" t="s">
        <v>170</v>
      </c>
    </row>
    <row r="59" spans="2:25">
      <c r="B59" s="43" t="s">
        <v>176</v>
      </c>
      <c r="C59" s="25" t="s">
        <v>178</v>
      </c>
      <c r="D59" s="38">
        <v>20</v>
      </c>
      <c r="E59" s="1">
        <f t="shared" si="6"/>
        <v>593.47826086956513</v>
      </c>
      <c r="F59" s="2">
        <v>390</v>
      </c>
      <c r="G59" s="2">
        <v>12</v>
      </c>
      <c r="I59" s="1">
        <f t="shared" si="1"/>
        <v>383.33333333333331</v>
      </c>
      <c r="J59" s="49">
        <f t="shared" si="2"/>
        <v>0.5919335705812574</v>
      </c>
      <c r="K59" s="1">
        <f t="shared" si="3"/>
        <v>1604.5714285714287</v>
      </c>
      <c r="L59" s="49">
        <v>0.44</v>
      </c>
      <c r="M59" s="1">
        <f t="shared" si="4"/>
        <v>2310.5828571428574</v>
      </c>
      <c r="O59" s="38">
        <v>14</v>
      </c>
      <c r="P59" s="1">
        <f t="shared" si="5"/>
        <v>466.66666666666669</v>
      </c>
      <c r="Q59" s="2">
        <v>400</v>
      </c>
      <c r="R59" s="2">
        <v>5</v>
      </c>
      <c r="T59" s="2">
        <v>60</v>
      </c>
      <c r="U59" s="2">
        <v>60</v>
      </c>
      <c r="V59" s="38" t="s">
        <v>98</v>
      </c>
      <c r="W59" s="2">
        <v>4</v>
      </c>
      <c r="Y59" s="2" t="s">
        <v>170</v>
      </c>
    </row>
    <row r="60" spans="2:25">
      <c r="B60" s="43" t="s">
        <v>179</v>
      </c>
      <c r="C60" s="25" t="s">
        <v>180</v>
      </c>
      <c r="D60" s="48">
        <v>40</v>
      </c>
      <c r="E60" s="1">
        <f t="shared" si="6"/>
        <v>1214.705882352941</v>
      </c>
      <c r="F60" s="2">
        <v>590</v>
      </c>
      <c r="G60" s="2">
        <v>18</v>
      </c>
      <c r="I60" s="1">
        <f t="shared" si="1"/>
        <v>476.66666666666663</v>
      </c>
      <c r="J60" s="49">
        <f t="shared" si="2"/>
        <v>0.92408066429418734</v>
      </c>
      <c r="K60" s="1">
        <f t="shared" si="3"/>
        <v>5461.7142857142853</v>
      </c>
      <c r="L60" s="49">
        <v>-0.36</v>
      </c>
      <c r="M60" s="1">
        <f t="shared" si="4"/>
        <v>3495.4971428571425</v>
      </c>
      <c r="O60" s="38">
        <v>19</v>
      </c>
      <c r="P60" s="1">
        <f t="shared" si="5"/>
        <v>583.33333333333337</v>
      </c>
      <c r="Q60" s="2">
        <v>300</v>
      </c>
      <c r="R60" s="2">
        <v>17</v>
      </c>
      <c r="T60" s="2">
        <v>40</v>
      </c>
      <c r="U60" s="2">
        <v>40</v>
      </c>
      <c r="V60" s="38" t="s">
        <v>97</v>
      </c>
      <c r="W60" s="2">
        <v>4</v>
      </c>
      <c r="X60" s="2" t="s">
        <v>40</v>
      </c>
      <c r="Y60" s="2" t="s">
        <v>170</v>
      </c>
    </row>
    <row r="61" spans="2:25">
      <c r="B61" s="43" t="s">
        <v>181</v>
      </c>
      <c r="C61" s="25" t="s">
        <v>182</v>
      </c>
      <c r="D61" s="48">
        <v>38</v>
      </c>
      <c r="E61" s="1">
        <f t="shared" si="6"/>
        <v>1108.3333333333335</v>
      </c>
      <c r="F61" s="2">
        <v>570</v>
      </c>
      <c r="G61" s="2">
        <v>17</v>
      </c>
      <c r="I61" s="1">
        <f t="shared" si="1"/>
        <v>458.88888888888891</v>
      </c>
      <c r="J61" s="49">
        <f t="shared" si="2"/>
        <v>0.86081455120601036</v>
      </c>
      <c r="K61" s="1">
        <f t="shared" si="3"/>
        <v>4706.5714285714284</v>
      </c>
      <c r="L61" s="49">
        <v>-0.36</v>
      </c>
      <c r="M61" s="1">
        <f t="shared" si="4"/>
        <v>3012.2057142857143</v>
      </c>
      <c r="O61" s="38">
        <v>19</v>
      </c>
      <c r="P61" s="1">
        <f t="shared" si="5"/>
        <v>583.33333333333337</v>
      </c>
      <c r="Q61" s="2">
        <v>300</v>
      </c>
      <c r="R61" s="2">
        <v>17</v>
      </c>
      <c r="T61" s="2">
        <v>40</v>
      </c>
      <c r="U61" s="2">
        <v>40</v>
      </c>
      <c r="V61" s="38" t="s">
        <v>347</v>
      </c>
      <c r="W61" s="2">
        <v>4</v>
      </c>
      <c r="X61" s="2" t="s">
        <v>40</v>
      </c>
      <c r="Y61" s="2" t="s">
        <v>170</v>
      </c>
    </row>
    <row r="62" spans="2:25">
      <c r="B62" s="43" t="s">
        <v>183</v>
      </c>
      <c r="C62" s="25" t="s">
        <v>182</v>
      </c>
      <c r="D62" s="48">
        <v>35</v>
      </c>
      <c r="E62" s="1">
        <f t="shared" si="6"/>
        <v>994.73684210526324</v>
      </c>
      <c r="F62" s="2">
        <v>540</v>
      </c>
      <c r="G62" s="2">
        <v>16</v>
      </c>
      <c r="I62" s="1">
        <f t="shared" si="1"/>
        <v>437.77777777777777</v>
      </c>
      <c r="J62" s="49">
        <f t="shared" si="2"/>
        <v>0.78568604191379987</v>
      </c>
      <c r="K62" s="1">
        <f t="shared" si="3"/>
        <v>3949.7142857142858</v>
      </c>
      <c r="L62" s="49">
        <v>-0.36</v>
      </c>
      <c r="M62" s="1">
        <f t="shared" si="4"/>
        <v>2527.8171428571432</v>
      </c>
      <c r="O62" s="38">
        <v>19</v>
      </c>
      <c r="P62" s="1">
        <f t="shared" si="5"/>
        <v>583.33333333333337</v>
      </c>
      <c r="Q62" s="2">
        <v>300</v>
      </c>
      <c r="R62" s="2">
        <v>17</v>
      </c>
      <c r="T62" s="2">
        <v>40</v>
      </c>
      <c r="U62" s="2">
        <v>40</v>
      </c>
      <c r="V62" s="38" t="s">
        <v>347</v>
      </c>
      <c r="W62" s="2">
        <v>4</v>
      </c>
      <c r="X62" s="2" t="s">
        <v>40</v>
      </c>
      <c r="Y62" s="2" t="s">
        <v>170</v>
      </c>
    </row>
    <row r="63" spans="2:25">
      <c r="B63" s="43" t="s">
        <v>184</v>
      </c>
      <c r="C63" s="25" t="s">
        <v>187</v>
      </c>
      <c r="D63" s="48">
        <v>26</v>
      </c>
      <c r="E63" s="1">
        <f t="shared" si="6"/>
        <v>750</v>
      </c>
      <c r="F63" s="2">
        <v>450</v>
      </c>
      <c r="G63" s="2">
        <v>14</v>
      </c>
      <c r="I63" s="1">
        <f t="shared" si="1"/>
        <v>385.55555555555554</v>
      </c>
      <c r="J63" s="49">
        <f t="shared" si="2"/>
        <v>0.59984183471727948</v>
      </c>
      <c r="K63" s="1">
        <f t="shared" si="3"/>
        <v>2520</v>
      </c>
      <c r="L63" s="49">
        <v>-0.36</v>
      </c>
      <c r="M63" s="1">
        <f t="shared" si="4"/>
        <v>1612.8000000000002</v>
      </c>
      <c r="O63" s="38">
        <v>19</v>
      </c>
      <c r="P63" s="1">
        <f t="shared" si="5"/>
        <v>583.33333333333337</v>
      </c>
      <c r="Q63" s="2">
        <v>300</v>
      </c>
      <c r="R63" s="2">
        <v>17</v>
      </c>
      <c r="T63" s="2">
        <v>40</v>
      </c>
      <c r="U63" s="2">
        <v>40</v>
      </c>
      <c r="V63" s="38" t="s">
        <v>347</v>
      </c>
      <c r="W63" s="2">
        <v>4</v>
      </c>
      <c r="X63" s="2" t="s">
        <v>40</v>
      </c>
      <c r="Y63" s="2" t="s">
        <v>170</v>
      </c>
    </row>
    <row r="64" spans="2:25">
      <c r="B64" s="43" t="s">
        <v>185</v>
      </c>
      <c r="C64" s="25" t="s">
        <v>187</v>
      </c>
      <c r="D64" s="48">
        <v>29</v>
      </c>
      <c r="E64" s="1">
        <f t="shared" si="6"/>
        <v>800</v>
      </c>
      <c r="F64" s="2">
        <v>480</v>
      </c>
      <c r="G64" s="2">
        <v>14</v>
      </c>
      <c r="I64" s="1">
        <f t="shared" si="1"/>
        <v>395.55555555555554</v>
      </c>
      <c r="J64" s="49">
        <f t="shared" si="2"/>
        <v>0.63542902332937912</v>
      </c>
      <c r="K64" s="1">
        <f t="shared" si="3"/>
        <v>2688</v>
      </c>
      <c r="L64" s="49">
        <v>-0.36</v>
      </c>
      <c r="M64" s="1">
        <f t="shared" si="4"/>
        <v>1720.3200000000002</v>
      </c>
      <c r="O64" s="38">
        <v>24</v>
      </c>
      <c r="P64" s="1">
        <f t="shared" si="5"/>
        <v>680.55555555555554</v>
      </c>
      <c r="Q64" s="2">
        <v>350</v>
      </c>
      <c r="R64" s="2">
        <v>17</v>
      </c>
      <c r="T64" s="2">
        <v>40</v>
      </c>
      <c r="U64" s="2">
        <v>40</v>
      </c>
      <c r="V64" s="38" t="s">
        <v>347</v>
      </c>
      <c r="W64" s="2">
        <v>4</v>
      </c>
      <c r="X64" s="2" t="s">
        <v>40</v>
      </c>
      <c r="Y64" s="2" t="s">
        <v>170</v>
      </c>
    </row>
    <row r="65" spans="2:25">
      <c r="B65" s="43" t="s">
        <v>186</v>
      </c>
      <c r="C65" s="25" t="s">
        <v>187</v>
      </c>
      <c r="D65" s="48">
        <v>32</v>
      </c>
      <c r="E65" s="1">
        <f t="shared" si="6"/>
        <v>892.5</v>
      </c>
      <c r="F65" s="2">
        <v>510</v>
      </c>
      <c r="G65" s="2">
        <v>15</v>
      </c>
      <c r="I65" s="1">
        <f t="shared" si="1"/>
        <v>416.66666666666669</v>
      </c>
      <c r="J65" s="49">
        <f t="shared" si="2"/>
        <v>0.7105575326215896</v>
      </c>
      <c r="K65" s="1">
        <f t="shared" si="3"/>
        <v>3278.5714285714284</v>
      </c>
      <c r="L65" s="49">
        <v>-0.36</v>
      </c>
      <c r="M65" s="1">
        <f t="shared" si="4"/>
        <v>2098.2857142857142</v>
      </c>
      <c r="O65" s="38">
        <v>27</v>
      </c>
      <c r="P65" s="1">
        <f t="shared" si="5"/>
        <v>777.77777777777771</v>
      </c>
      <c r="Q65" s="2">
        <v>400</v>
      </c>
      <c r="R65" s="2">
        <v>17</v>
      </c>
      <c r="T65" s="2">
        <v>40</v>
      </c>
      <c r="U65" s="2">
        <v>40</v>
      </c>
      <c r="V65" s="38" t="s">
        <v>347</v>
      </c>
      <c r="W65" s="2">
        <v>4</v>
      </c>
      <c r="X65" s="2" t="s">
        <v>40</v>
      </c>
      <c r="Y65" s="2" t="s">
        <v>170</v>
      </c>
    </row>
    <row r="66" spans="2:25">
      <c r="B66" s="43" t="s">
        <v>188</v>
      </c>
      <c r="C66" s="25" t="s">
        <v>190</v>
      </c>
      <c r="D66" s="48">
        <v>34</v>
      </c>
      <c r="E66" s="1">
        <f t="shared" si="6"/>
        <v>976.31578947368428</v>
      </c>
      <c r="F66" s="2">
        <v>530</v>
      </c>
      <c r="G66" s="2">
        <v>16</v>
      </c>
      <c r="I66" s="1">
        <f t="shared" si="1"/>
        <v>464.4444444444444</v>
      </c>
      <c r="J66" s="49">
        <f t="shared" si="2"/>
        <v>0.8805852115460655</v>
      </c>
      <c r="K66" s="1">
        <f t="shared" si="3"/>
        <v>3876.5714285714284</v>
      </c>
      <c r="L66" s="49">
        <v>0.12</v>
      </c>
      <c r="M66" s="1">
        <f t="shared" si="4"/>
        <v>4341.76</v>
      </c>
      <c r="O66" s="38">
        <v>28</v>
      </c>
      <c r="P66" s="1">
        <f t="shared" si="5"/>
        <v>787.5</v>
      </c>
      <c r="Q66" s="2">
        <v>450</v>
      </c>
      <c r="R66" s="2">
        <v>15</v>
      </c>
      <c r="T66" s="2">
        <v>40</v>
      </c>
      <c r="U66" s="2">
        <v>70</v>
      </c>
      <c r="V66" s="38" t="s">
        <v>97</v>
      </c>
      <c r="W66" s="2">
        <v>5.5</v>
      </c>
      <c r="Y66" s="2" t="s">
        <v>170</v>
      </c>
    </row>
    <row r="67" spans="2:25">
      <c r="B67" s="43" t="s">
        <v>189</v>
      </c>
      <c r="C67" s="25" t="s">
        <v>191</v>
      </c>
      <c r="D67" s="38">
        <v>31</v>
      </c>
      <c r="E67" s="1">
        <f t="shared" si="6"/>
        <v>875</v>
      </c>
      <c r="F67" s="2">
        <v>500</v>
      </c>
      <c r="G67" s="2">
        <v>15</v>
      </c>
      <c r="I67" s="1">
        <f t="shared" si="1"/>
        <v>423.33333333333337</v>
      </c>
      <c r="J67" s="49">
        <f t="shared" si="2"/>
        <v>0.73428232502965618</v>
      </c>
      <c r="K67" s="1">
        <f t="shared" si="3"/>
        <v>3214.2857142857142</v>
      </c>
      <c r="L67" s="49">
        <v>-0.2</v>
      </c>
      <c r="M67" s="1">
        <f t="shared" si="4"/>
        <v>2571.4285714285716</v>
      </c>
      <c r="O67" s="38">
        <v>31</v>
      </c>
      <c r="P67" s="1">
        <f t="shared" si="5"/>
        <v>875</v>
      </c>
      <c r="Q67" s="2">
        <v>450</v>
      </c>
      <c r="R67" s="2">
        <v>17</v>
      </c>
      <c r="T67" s="2">
        <v>40</v>
      </c>
      <c r="U67" s="2">
        <v>50</v>
      </c>
      <c r="V67" s="38" t="s">
        <v>97</v>
      </c>
      <c r="W67" s="2">
        <v>4</v>
      </c>
      <c r="Y67" s="2" t="s">
        <v>170</v>
      </c>
    </row>
    <row r="68" spans="2:25">
      <c r="B68" s="43" t="s">
        <v>192</v>
      </c>
      <c r="C68" s="25" t="s">
        <v>193</v>
      </c>
      <c r="D68" s="57">
        <v>36</v>
      </c>
      <c r="E68" s="1">
        <f t="shared" si="6"/>
        <v>1069.4444444444446</v>
      </c>
      <c r="F68" s="2">
        <v>550</v>
      </c>
      <c r="G68" s="2">
        <v>17</v>
      </c>
      <c r="I68" s="50">
        <f t="shared" si="1"/>
        <v>492.22222222222217</v>
      </c>
      <c r="J68" s="51">
        <f t="shared" si="2"/>
        <v>0.97943851324634223</v>
      </c>
      <c r="K68" s="50">
        <f t="shared" si="3"/>
        <v>4541.4285714285716</v>
      </c>
      <c r="L68" s="51">
        <v>0</v>
      </c>
      <c r="M68" s="50">
        <f t="shared" si="4"/>
        <v>4541.4285714285716</v>
      </c>
      <c r="O68" s="38">
        <v>36</v>
      </c>
      <c r="P68" s="1">
        <f t="shared" si="5"/>
        <v>1050</v>
      </c>
      <c r="Q68" s="2">
        <v>600</v>
      </c>
      <c r="R68" s="2">
        <v>15</v>
      </c>
      <c r="T68" s="2">
        <v>60</v>
      </c>
      <c r="U68" s="2">
        <v>60</v>
      </c>
      <c r="V68" s="38" t="s">
        <v>79</v>
      </c>
      <c r="W68" s="2">
        <v>2</v>
      </c>
      <c r="Y68" s="2" t="s">
        <v>194</v>
      </c>
    </row>
    <row r="69" spans="2:25">
      <c r="B69" s="43" t="s">
        <v>196</v>
      </c>
      <c r="C69" s="25" t="s">
        <v>96</v>
      </c>
      <c r="D69" s="57">
        <v>15</v>
      </c>
      <c r="E69" s="1">
        <f t="shared" si="6"/>
        <v>476</v>
      </c>
      <c r="F69" s="2">
        <v>340</v>
      </c>
      <c r="G69" s="2">
        <v>10</v>
      </c>
      <c r="I69" s="50">
        <f t="shared" ref="I69:I72" si="7">($U69/$U$2*100)/2+($T69/$T$2*100)/2+($F69/$F$1*100)+($G69/$G$1*100)</f>
        <v>524.44444444444446</v>
      </c>
      <c r="J69" s="51">
        <f t="shared" ref="J69:J72" si="8">(I69-I$1)/(J$1-I$1)</f>
        <v>1.0941083432186636</v>
      </c>
      <c r="K69" s="50">
        <f t="shared" ref="K69:K72" si="9">F69*G69^2/35</f>
        <v>971.42857142857144</v>
      </c>
      <c r="L69" s="51">
        <v>0</v>
      </c>
      <c r="M69" s="50">
        <f t="shared" ref="M69:M72" si="10">K69+(K69*L69)</f>
        <v>971.42857142857144</v>
      </c>
      <c r="O69" s="38">
        <v>15</v>
      </c>
      <c r="P69" s="1">
        <f t="shared" ref="P69:P72" si="11">$Q69/(35-$R69)*35</f>
        <v>494.11764705882354</v>
      </c>
      <c r="Q69" s="2">
        <v>480</v>
      </c>
      <c r="R69" s="2">
        <v>1</v>
      </c>
      <c r="T69" s="2">
        <v>150</v>
      </c>
      <c r="U69" s="2">
        <v>150</v>
      </c>
      <c r="V69" s="38" t="s">
        <v>79</v>
      </c>
      <c r="W69" s="2">
        <v>2.5</v>
      </c>
      <c r="Y69" s="2" t="s">
        <v>194</v>
      </c>
    </row>
    <row r="70" spans="2:25">
      <c r="B70" s="43" t="s">
        <v>197</v>
      </c>
      <c r="C70" s="25" t="s">
        <v>198</v>
      </c>
      <c r="D70" s="57">
        <v>1</v>
      </c>
      <c r="E70" s="1">
        <f t="shared" si="6"/>
        <v>241.37931034482756</v>
      </c>
      <c r="F70" s="2">
        <v>200</v>
      </c>
      <c r="G70" s="2">
        <v>6</v>
      </c>
      <c r="I70" s="50">
        <f t="shared" si="7"/>
        <v>233.33333333333331</v>
      </c>
      <c r="J70" s="51">
        <f t="shared" si="8"/>
        <v>5.8125741399762683E-2</v>
      </c>
      <c r="K70" s="50">
        <f t="shared" si="9"/>
        <v>205.71428571428572</v>
      </c>
      <c r="L70" s="51">
        <v>0</v>
      </c>
      <c r="M70" s="50">
        <f t="shared" si="10"/>
        <v>205.71428571428572</v>
      </c>
      <c r="O70" s="38">
        <v>0</v>
      </c>
      <c r="P70" s="1">
        <f t="shared" si="11"/>
        <v>205.88235294117649</v>
      </c>
      <c r="Q70" s="2">
        <v>200</v>
      </c>
      <c r="R70" s="2">
        <v>1</v>
      </c>
      <c r="T70" s="2">
        <v>50</v>
      </c>
      <c r="U70" s="2">
        <v>50</v>
      </c>
      <c r="V70" s="38" t="s">
        <v>98</v>
      </c>
      <c r="W70" s="2">
        <v>3.5</v>
      </c>
      <c r="Y70" s="2" t="s">
        <v>194</v>
      </c>
    </row>
    <row r="71" spans="2:25">
      <c r="B71" s="43" t="s">
        <v>199</v>
      </c>
      <c r="C71" s="25" t="s">
        <v>200</v>
      </c>
      <c r="D71" s="57">
        <v>9</v>
      </c>
      <c r="E71" s="1">
        <f t="shared" si="6"/>
        <v>362.96296296296293</v>
      </c>
      <c r="F71" s="2">
        <v>280</v>
      </c>
      <c r="G71" s="2">
        <v>8</v>
      </c>
      <c r="I71" s="50">
        <f t="shared" si="7"/>
        <v>302.22222222222217</v>
      </c>
      <c r="J71" s="51">
        <f t="shared" si="8"/>
        <v>0.30328192961644901</v>
      </c>
      <c r="K71" s="50">
        <f t="shared" si="9"/>
        <v>512</v>
      </c>
      <c r="L71" s="51">
        <v>0</v>
      </c>
      <c r="M71" s="50">
        <f t="shared" si="10"/>
        <v>512</v>
      </c>
      <c r="O71" s="38">
        <v>9</v>
      </c>
      <c r="P71" s="1">
        <f t="shared" si="11"/>
        <v>370.58823529411762</v>
      </c>
      <c r="Q71" s="2">
        <v>360</v>
      </c>
      <c r="R71" s="2">
        <v>1</v>
      </c>
      <c r="T71" s="2">
        <v>60</v>
      </c>
      <c r="U71" s="2">
        <v>60</v>
      </c>
      <c r="V71" s="38" t="s">
        <v>79</v>
      </c>
      <c r="W71" s="2">
        <v>2</v>
      </c>
      <c r="Y71" s="2" t="s">
        <v>194</v>
      </c>
    </row>
    <row r="72" spans="2:25">
      <c r="B72" s="43" t="s">
        <v>201</v>
      </c>
      <c r="C72" s="25" t="s">
        <v>96</v>
      </c>
      <c r="D72" s="57">
        <v>15</v>
      </c>
      <c r="E72" s="1">
        <f t="shared" si="6"/>
        <v>476</v>
      </c>
      <c r="F72" s="2">
        <v>340</v>
      </c>
      <c r="G72" s="2">
        <v>10</v>
      </c>
      <c r="I72" s="50">
        <f t="shared" si="7"/>
        <v>524.44444444444446</v>
      </c>
      <c r="J72" s="51">
        <f t="shared" si="8"/>
        <v>1.0941083432186636</v>
      </c>
      <c r="K72" s="50">
        <f t="shared" si="9"/>
        <v>971.42857142857144</v>
      </c>
      <c r="L72" s="51">
        <v>0</v>
      </c>
      <c r="M72" s="50">
        <f t="shared" si="10"/>
        <v>971.42857142857144</v>
      </c>
      <c r="O72" s="38">
        <v>15</v>
      </c>
      <c r="P72" s="1">
        <f t="shared" si="11"/>
        <v>494.11764705882354</v>
      </c>
      <c r="Q72" s="2">
        <v>480</v>
      </c>
      <c r="R72" s="2">
        <v>1</v>
      </c>
      <c r="T72" s="2">
        <v>150</v>
      </c>
      <c r="U72" s="2">
        <v>150</v>
      </c>
      <c r="V72" s="38" t="s">
        <v>79</v>
      </c>
      <c r="W72" s="2">
        <v>2.5</v>
      </c>
      <c r="Y72" s="2" t="s">
        <v>194</v>
      </c>
    </row>
  </sheetData>
  <mergeCells count="2">
    <mergeCell ref="D2:G2"/>
    <mergeCell ref="O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P71"/>
  <sheetViews>
    <sheetView topLeftCell="B9" workbookViewId="0">
      <selection activeCell="P19" sqref="P19"/>
    </sheetView>
  </sheetViews>
  <sheetFormatPr defaultRowHeight="15"/>
  <cols>
    <col min="1" max="1" width="3.7109375" customWidth="1"/>
    <col min="2" max="2" width="25.7109375" style="43" customWidth="1"/>
    <col min="3" max="3" width="22.85546875" style="25" customWidth="1"/>
    <col min="4" max="7" width="9.140625" style="2"/>
    <col min="8" max="8" width="9.140625" style="38"/>
    <col min="9" max="14" width="9.140625" style="2"/>
  </cols>
  <sheetData>
    <row r="2" spans="2:16">
      <c r="G2" s="2">
        <v>45</v>
      </c>
      <c r="H2" s="38">
        <v>60</v>
      </c>
      <c r="I2" s="2">
        <v>50</v>
      </c>
      <c r="K2" s="2">
        <v>99</v>
      </c>
      <c r="M2" s="2">
        <v>204</v>
      </c>
      <c r="N2" s="2">
        <v>293</v>
      </c>
    </row>
    <row r="3" spans="2:16" s="11" customFormat="1">
      <c r="B3" s="42" t="s">
        <v>259</v>
      </c>
      <c r="C3" s="11" t="s">
        <v>29</v>
      </c>
      <c r="D3" s="9" t="s">
        <v>204</v>
      </c>
      <c r="E3" s="9" t="s">
        <v>20</v>
      </c>
      <c r="F3" s="9" t="s">
        <v>21</v>
      </c>
      <c r="G3" s="9" t="s">
        <v>205</v>
      </c>
      <c r="H3" s="9" t="s">
        <v>206</v>
      </c>
      <c r="I3" s="9" t="s">
        <v>207</v>
      </c>
      <c r="J3" s="9" t="s">
        <v>208</v>
      </c>
      <c r="K3" s="9" t="s">
        <v>318</v>
      </c>
      <c r="L3" s="9" t="s">
        <v>27</v>
      </c>
      <c r="M3" s="9" t="s">
        <v>169</v>
      </c>
      <c r="N3" s="9" t="s">
        <v>340</v>
      </c>
      <c r="O3" s="9" t="s">
        <v>339</v>
      </c>
      <c r="P3" s="11" t="s">
        <v>1</v>
      </c>
    </row>
    <row r="4" spans="2:16">
      <c r="B4" s="43" t="s">
        <v>202</v>
      </c>
      <c r="C4" s="25" t="s">
        <v>203</v>
      </c>
      <c r="D4" s="2" t="s">
        <v>170</v>
      </c>
      <c r="E4" s="2">
        <v>2.25</v>
      </c>
      <c r="F4" s="2">
        <v>8</v>
      </c>
      <c r="G4" s="2">
        <v>50</v>
      </c>
      <c r="H4" s="38">
        <v>50</v>
      </c>
      <c r="I4" s="2">
        <v>40</v>
      </c>
      <c r="J4" s="2">
        <v>1</v>
      </c>
      <c r="K4" s="2">
        <v>99</v>
      </c>
      <c r="M4" s="2" t="s">
        <v>170</v>
      </c>
      <c r="N4" s="1">
        <f t="shared" ref="N4:N14" si="0">($K4/$K$2*100)+($I4/$I$2*100)+($H4/$H$2*100)/2+($G4/$G$2*L8101)/2</f>
        <v>221.66666666666669</v>
      </c>
      <c r="O4" s="49">
        <f>(N4-M$2)/(N$2-M$2)</f>
        <v>0.19850187265917624</v>
      </c>
      <c r="P4" s="1">
        <f>N4*O4*8.25+50</f>
        <v>413.01029962546858</v>
      </c>
    </row>
    <row r="5" spans="2:16">
      <c r="B5" s="43" t="s">
        <v>209</v>
      </c>
      <c r="C5" s="25" t="s">
        <v>210</v>
      </c>
      <c r="D5" s="2" t="s">
        <v>170</v>
      </c>
      <c r="E5" s="2">
        <v>2.5</v>
      </c>
      <c r="F5" s="2">
        <v>8</v>
      </c>
      <c r="G5" s="2">
        <v>50</v>
      </c>
      <c r="H5" s="38">
        <v>59</v>
      </c>
      <c r="I5" s="2">
        <v>45</v>
      </c>
      <c r="J5" s="2">
        <v>1</v>
      </c>
      <c r="K5" s="2">
        <v>99</v>
      </c>
      <c r="M5" s="2" t="s">
        <v>170</v>
      </c>
      <c r="N5" s="1">
        <f t="shared" si="0"/>
        <v>239.16666666666666</v>
      </c>
      <c r="O5" s="49">
        <f t="shared" ref="O5:O14" si="1">(N5-M$2)/(N$2-M$2)</f>
        <v>0.39513108614232201</v>
      </c>
      <c r="P5" s="1">
        <f t="shared" ref="P5:P14" si="2">N5*O5*8.25+50</f>
        <v>829.64302434456908</v>
      </c>
    </row>
    <row r="6" spans="2:16">
      <c r="B6" s="43" t="s">
        <v>211</v>
      </c>
      <c r="C6" s="25" t="s">
        <v>212</v>
      </c>
      <c r="D6" s="2" t="s">
        <v>194</v>
      </c>
      <c r="E6" s="2">
        <v>3</v>
      </c>
      <c r="F6" s="2">
        <v>10</v>
      </c>
      <c r="G6" s="2">
        <v>48</v>
      </c>
      <c r="H6" s="38">
        <v>66</v>
      </c>
      <c r="I6" s="2">
        <v>51</v>
      </c>
      <c r="J6" s="2">
        <v>1</v>
      </c>
      <c r="K6" s="2">
        <v>99</v>
      </c>
      <c r="M6" s="2" t="s">
        <v>170</v>
      </c>
      <c r="N6" s="1">
        <f t="shared" si="0"/>
        <v>257</v>
      </c>
      <c r="O6" s="49">
        <f t="shared" si="1"/>
        <v>0.5955056179775281</v>
      </c>
      <c r="P6" s="1">
        <f t="shared" si="2"/>
        <v>1312.620786516854</v>
      </c>
    </row>
    <row r="7" spans="2:16">
      <c r="B7" s="43" t="s">
        <v>213</v>
      </c>
      <c r="C7" s="44" t="s">
        <v>214</v>
      </c>
      <c r="D7" s="2" t="s">
        <v>194</v>
      </c>
      <c r="E7" s="2">
        <v>3.5</v>
      </c>
      <c r="F7" s="2">
        <v>14</v>
      </c>
      <c r="G7" s="2">
        <v>44</v>
      </c>
      <c r="H7" s="38">
        <v>70</v>
      </c>
      <c r="I7" s="2">
        <v>59</v>
      </c>
      <c r="J7" s="2">
        <v>1</v>
      </c>
      <c r="K7" s="2">
        <v>99</v>
      </c>
      <c r="M7" s="2" t="s">
        <v>170</v>
      </c>
      <c r="N7" s="1">
        <f t="shared" si="0"/>
        <v>276.33333333333331</v>
      </c>
      <c r="O7" s="49">
        <f t="shared" si="1"/>
        <v>0.81273408239700351</v>
      </c>
      <c r="P7" s="1">
        <f t="shared" si="2"/>
        <v>1902.8305243445686</v>
      </c>
    </row>
    <row r="8" spans="2:16">
      <c r="B8" s="43" t="s">
        <v>215</v>
      </c>
      <c r="C8" s="25" t="s">
        <v>216</v>
      </c>
      <c r="D8" s="2" t="s">
        <v>194</v>
      </c>
      <c r="E8" s="2">
        <v>3.75</v>
      </c>
      <c r="F8" s="2">
        <v>14</v>
      </c>
      <c r="G8" s="2">
        <v>40</v>
      </c>
      <c r="H8" s="38">
        <v>75</v>
      </c>
      <c r="I8" s="2">
        <v>65</v>
      </c>
      <c r="J8" s="2">
        <v>1</v>
      </c>
      <c r="K8" s="2">
        <v>99</v>
      </c>
      <c r="M8" s="2" t="s">
        <v>170</v>
      </c>
      <c r="N8" s="1">
        <f t="shared" si="0"/>
        <v>292.5</v>
      </c>
      <c r="O8" s="49">
        <f t="shared" si="1"/>
        <v>0.9943820224719101</v>
      </c>
      <c r="P8" s="1">
        <f t="shared" si="2"/>
        <v>2449.5681179775283</v>
      </c>
    </row>
    <row r="9" spans="2:16">
      <c r="B9" s="43" t="s">
        <v>217</v>
      </c>
      <c r="C9" s="25" t="s">
        <v>212</v>
      </c>
      <c r="D9" s="2" t="s">
        <v>194</v>
      </c>
      <c r="E9" s="2">
        <v>3</v>
      </c>
      <c r="F9" s="2">
        <v>0</v>
      </c>
      <c r="G9" s="2">
        <v>42</v>
      </c>
      <c r="H9" s="38">
        <v>68</v>
      </c>
      <c r="I9" s="2">
        <v>32</v>
      </c>
      <c r="J9" s="2">
        <v>1</v>
      </c>
      <c r="K9" s="2">
        <v>99</v>
      </c>
      <c r="M9" s="2" t="s">
        <v>194</v>
      </c>
      <c r="N9" s="50">
        <f t="shared" si="0"/>
        <v>220.66666666666666</v>
      </c>
      <c r="O9" s="51">
        <f t="shared" si="1"/>
        <v>0.18726591760299616</v>
      </c>
      <c r="P9" s="1">
        <f t="shared" si="2"/>
        <v>390.91760299625452</v>
      </c>
    </row>
    <row r="10" spans="2:16">
      <c r="B10" s="43" t="s">
        <v>218</v>
      </c>
      <c r="C10" s="25" t="s">
        <v>219</v>
      </c>
      <c r="D10" s="2" t="s">
        <v>170</v>
      </c>
      <c r="E10" s="2">
        <v>3</v>
      </c>
      <c r="F10" s="2">
        <v>0</v>
      </c>
      <c r="G10" s="2">
        <v>42</v>
      </c>
      <c r="H10" s="38">
        <v>68</v>
      </c>
      <c r="I10" s="2">
        <v>32</v>
      </c>
      <c r="J10" s="2">
        <v>1</v>
      </c>
      <c r="K10" s="2">
        <v>99</v>
      </c>
      <c r="M10" s="2" t="s">
        <v>194</v>
      </c>
      <c r="N10" s="50">
        <f t="shared" si="0"/>
        <v>220.66666666666666</v>
      </c>
      <c r="O10" s="51">
        <f t="shared" si="1"/>
        <v>0.18726591760299616</v>
      </c>
      <c r="P10" s="1">
        <f t="shared" si="2"/>
        <v>390.91760299625452</v>
      </c>
    </row>
    <row r="11" spans="2:16">
      <c r="B11" s="43" t="s">
        <v>220</v>
      </c>
      <c r="C11" s="25" t="s">
        <v>212</v>
      </c>
      <c r="D11" s="2" t="s">
        <v>170</v>
      </c>
      <c r="E11" s="2">
        <v>3</v>
      </c>
      <c r="F11" s="2">
        <v>0</v>
      </c>
      <c r="G11" s="2">
        <v>42</v>
      </c>
      <c r="H11" s="38">
        <v>68</v>
      </c>
      <c r="I11" s="2">
        <v>32</v>
      </c>
      <c r="J11" s="2">
        <v>1</v>
      </c>
      <c r="K11" s="2">
        <v>99</v>
      </c>
      <c r="M11" s="2" t="s">
        <v>194</v>
      </c>
      <c r="N11" s="50">
        <f t="shared" si="0"/>
        <v>220.66666666666666</v>
      </c>
      <c r="O11" s="51">
        <f t="shared" si="1"/>
        <v>0.18726591760299616</v>
      </c>
      <c r="P11" s="1">
        <f t="shared" si="2"/>
        <v>390.91760299625452</v>
      </c>
    </row>
    <row r="12" spans="2:16">
      <c r="B12" s="43" t="s">
        <v>221</v>
      </c>
      <c r="C12" s="25" t="s">
        <v>222</v>
      </c>
      <c r="D12" s="2" t="s">
        <v>170</v>
      </c>
      <c r="E12" s="2">
        <v>3</v>
      </c>
      <c r="F12" s="2">
        <v>0</v>
      </c>
      <c r="G12" s="2">
        <v>50</v>
      </c>
      <c r="H12" s="38">
        <v>68</v>
      </c>
      <c r="I12" s="2">
        <v>40</v>
      </c>
      <c r="J12" s="2">
        <v>1</v>
      </c>
      <c r="K12" s="2">
        <v>99</v>
      </c>
      <c r="M12" s="2" t="s">
        <v>194</v>
      </c>
      <c r="N12" s="50">
        <f t="shared" si="0"/>
        <v>236.66666666666666</v>
      </c>
      <c r="O12" s="51">
        <f t="shared" si="1"/>
        <v>0.36704119850187256</v>
      </c>
      <c r="P12" s="1">
        <f t="shared" si="2"/>
        <v>766.64794007490616</v>
      </c>
    </row>
    <row r="13" spans="2:16">
      <c r="B13" s="43" t="s">
        <v>224</v>
      </c>
      <c r="C13" s="25" t="s">
        <v>222</v>
      </c>
      <c r="D13" s="2" t="s">
        <v>170</v>
      </c>
      <c r="E13" s="2">
        <v>3</v>
      </c>
      <c r="F13" s="2">
        <v>0</v>
      </c>
      <c r="G13" s="2">
        <v>60</v>
      </c>
      <c r="H13" s="38">
        <v>68</v>
      </c>
      <c r="I13" s="2">
        <v>56</v>
      </c>
      <c r="J13" s="2">
        <v>1</v>
      </c>
      <c r="K13" s="2">
        <v>99</v>
      </c>
      <c r="M13" s="2" t="s">
        <v>194</v>
      </c>
      <c r="N13" s="50">
        <f t="shared" si="0"/>
        <v>268.66666666666669</v>
      </c>
      <c r="O13" s="51">
        <f t="shared" si="1"/>
        <v>0.72659176029962569</v>
      </c>
      <c r="P13" s="1">
        <f t="shared" si="2"/>
        <v>1660.4906367041203</v>
      </c>
    </row>
    <row r="14" spans="2:16" s="26" customFormat="1">
      <c r="B14" s="47" t="s">
        <v>337</v>
      </c>
      <c r="C14" s="27" t="s">
        <v>338</v>
      </c>
      <c r="D14" s="28" t="s">
        <v>194</v>
      </c>
      <c r="E14" s="28">
        <v>3</v>
      </c>
      <c r="F14" s="28">
        <v>0</v>
      </c>
      <c r="G14" s="28">
        <v>60</v>
      </c>
      <c r="H14" s="48">
        <v>55</v>
      </c>
      <c r="I14" s="28">
        <v>32</v>
      </c>
      <c r="J14" s="28">
        <v>10</v>
      </c>
      <c r="K14" s="28">
        <v>93</v>
      </c>
      <c r="L14" s="28"/>
      <c r="M14" s="28" t="s">
        <v>170</v>
      </c>
      <c r="N14" s="8">
        <f t="shared" si="0"/>
        <v>203.77272727272725</v>
      </c>
      <c r="O14" s="52">
        <f t="shared" si="1"/>
        <v>-2.5536261491319995E-3</v>
      </c>
      <c r="P14" s="8">
        <f t="shared" si="2"/>
        <v>45.707035240040469</v>
      </c>
    </row>
    <row r="15" spans="2:16" s="26" customFormat="1">
      <c r="B15" s="47" t="s">
        <v>341</v>
      </c>
      <c r="C15" s="27" t="s">
        <v>342</v>
      </c>
      <c r="D15" s="28" t="s">
        <v>170</v>
      </c>
      <c r="E15" s="28">
        <v>2.25</v>
      </c>
      <c r="F15" s="28">
        <v>6</v>
      </c>
      <c r="G15" s="28">
        <v>60</v>
      </c>
      <c r="H15" s="48">
        <v>50</v>
      </c>
      <c r="I15" s="28">
        <v>35</v>
      </c>
      <c r="J15" s="28">
        <v>1</v>
      </c>
      <c r="K15" s="28">
        <v>99</v>
      </c>
      <c r="L15" s="28"/>
      <c r="M15" s="28" t="s">
        <v>170</v>
      </c>
      <c r="N15" s="8">
        <f t="shared" ref="N15" si="3">($K15/$K$2*100)+($I15/$I$2*100)+($H15/$H$2*100)/2+($G15/$G$2*L8112)/2</f>
        <v>211.66666666666669</v>
      </c>
      <c r="O15" s="52">
        <f t="shared" ref="O15" si="4">(N15-M$2)/(N$2-M$2)</f>
        <v>8.6142322097378488E-2</v>
      </c>
      <c r="P15" s="8">
        <f t="shared" ref="P15" si="5">N15*O15*8.25+50</f>
        <v>200.42602996254718</v>
      </c>
    </row>
    <row r="16" spans="2:16">
      <c r="N16" s="1"/>
      <c r="O16" s="49"/>
      <c r="P16" s="1"/>
    </row>
    <row r="17" spans="2:16">
      <c r="G17" s="2">
        <v>85</v>
      </c>
      <c r="H17" s="38">
        <v>75</v>
      </c>
      <c r="I17" s="2">
        <v>25</v>
      </c>
      <c r="K17" s="2">
        <v>99</v>
      </c>
      <c r="M17" s="2">
        <v>265</v>
      </c>
      <c r="N17" s="2">
        <v>328</v>
      </c>
    </row>
    <row r="18" spans="2:16" s="11" customFormat="1">
      <c r="B18" s="42" t="s">
        <v>257</v>
      </c>
      <c r="C18" s="11" t="s">
        <v>29</v>
      </c>
      <c r="D18" s="9" t="s">
        <v>204</v>
      </c>
      <c r="E18" s="9" t="s">
        <v>20</v>
      </c>
      <c r="F18" s="9" t="s">
        <v>225</v>
      </c>
      <c r="G18" s="9" t="s">
        <v>205</v>
      </c>
      <c r="H18" s="9" t="s">
        <v>206</v>
      </c>
      <c r="I18" s="9" t="s">
        <v>207</v>
      </c>
      <c r="J18" s="9" t="s">
        <v>76</v>
      </c>
      <c r="K18" s="9" t="s">
        <v>318</v>
      </c>
      <c r="L18" s="9" t="s">
        <v>27</v>
      </c>
      <c r="M18" s="9" t="s">
        <v>169</v>
      </c>
      <c r="N18" s="9" t="s">
        <v>340</v>
      </c>
      <c r="O18" s="9" t="s">
        <v>339</v>
      </c>
      <c r="P18" s="9" t="s">
        <v>1</v>
      </c>
    </row>
    <row r="19" spans="2:16">
      <c r="B19" s="43" t="s">
        <v>226</v>
      </c>
      <c r="C19" s="25" t="s">
        <v>227</v>
      </c>
      <c r="D19" s="2" t="s">
        <v>170</v>
      </c>
      <c r="E19" s="2">
        <v>1</v>
      </c>
      <c r="F19" s="2">
        <v>0</v>
      </c>
      <c r="G19" s="2">
        <v>100</v>
      </c>
      <c r="H19" s="38">
        <v>52</v>
      </c>
      <c r="I19" s="2">
        <v>18</v>
      </c>
      <c r="J19" s="2">
        <v>15</v>
      </c>
      <c r="K19" s="2">
        <v>99</v>
      </c>
      <c r="M19" s="2" t="s">
        <v>170</v>
      </c>
      <c r="N19" s="1">
        <f>($K19/$K$17*100)+($I19/$I$17*100)+($H19/$H$17*100)/2+($G19/$G$17*100)/2</f>
        <v>265.49019607843138</v>
      </c>
      <c r="O19" s="49">
        <f>(N19-M$17)/(N$17-M$17)</f>
        <v>7.7808901338314515E-3</v>
      </c>
      <c r="P19" s="1">
        <f>N19*O19*8.25+50</f>
        <v>67.042437890189063</v>
      </c>
    </row>
    <row r="20" spans="2:16">
      <c r="B20" s="43" t="s">
        <v>229</v>
      </c>
      <c r="C20" s="25" t="s">
        <v>230</v>
      </c>
      <c r="D20" s="2" t="s">
        <v>170</v>
      </c>
      <c r="E20" s="2">
        <v>1</v>
      </c>
      <c r="F20" s="2">
        <v>1</v>
      </c>
      <c r="G20" s="2">
        <v>97</v>
      </c>
      <c r="H20" s="38">
        <v>55</v>
      </c>
      <c r="I20" s="2">
        <v>21</v>
      </c>
      <c r="J20" s="2">
        <v>18</v>
      </c>
      <c r="K20" s="2">
        <v>99</v>
      </c>
      <c r="M20" s="2" t="s">
        <v>170</v>
      </c>
      <c r="N20" s="1">
        <f t="shared" ref="N20:N35" si="6">($K20/$K$17*100)+($I20/$I$17*100)+($H20/$H$17*100)/2+($G20/$G$17*100)/2</f>
        <v>277.7254901960784</v>
      </c>
      <c r="O20" s="49">
        <f t="shared" ref="O20:O35" si="7">(N20-M$17)/(N$17-M$17)</f>
        <v>0.20199190787426027</v>
      </c>
      <c r="P20" s="1">
        <f t="shared" ref="P20:P35" si="8">N20*O20*8.25+50</f>
        <v>512.8109884476653</v>
      </c>
    </row>
    <row r="21" spans="2:16">
      <c r="B21" s="43" t="s">
        <v>231</v>
      </c>
      <c r="C21" s="25" t="s">
        <v>232</v>
      </c>
      <c r="D21" s="2" t="s">
        <v>170</v>
      </c>
      <c r="E21" s="2">
        <v>1.25</v>
      </c>
      <c r="F21" s="2">
        <v>1</v>
      </c>
      <c r="G21" s="2">
        <v>92</v>
      </c>
      <c r="H21" s="38">
        <v>56</v>
      </c>
      <c r="I21" s="2">
        <v>23</v>
      </c>
      <c r="J21" s="2">
        <v>20</v>
      </c>
      <c r="K21" s="2">
        <v>99</v>
      </c>
      <c r="M21" s="2" t="s">
        <v>170</v>
      </c>
      <c r="N21" s="1">
        <f t="shared" si="6"/>
        <v>283.45098039215685</v>
      </c>
      <c r="O21" s="49">
        <f t="shared" si="7"/>
        <v>0.29287270463741033</v>
      </c>
      <c r="P21" s="1">
        <f t="shared" si="8"/>
        <v>734.87420589150645</v>
      </c>
    </row>
    <row r="22" spans="2:16">
      <c r="B22" s="43" t="s">
        <v>233</v>
      </c>
      <c r="C22" s="25" t="s">
        <v>234</v>
      </c>
      <c r="D22" s="2" t="s">
        <v>170</v>
      </c>
      <c r="E22" s="2">
        <v>1.75</v>
      </c>
      <c r="F22" s="2">
        <v>2</v>
      </c>
      <c r="G22" s="2">
        <v>79</v>
      </c>
      <c r="H22" s="38">
        <v>58</v>
      </c>
      <c r="I22" s="2">
        <v>25</v>
      </c>
      <c r="J22" s="2">
        <v>22</v>
      </c>
      <c r="K22" s="2">
        <v>99</v>
      </c>
      <c r="M22" s="2" t="s">
        <v>170</v>
      </c>
      <c r="N22" s="1">
        <f t="shared" si="6"/>
        <v>285.13725490196077</v>
      </c>
      <c r="O22" s="49">
        <f t="shared" si="7"/>
        <v>0.31963896669779007</v>
      </c>
      <c r="P22" s="1">
        <f t="shared" si="8"/>
        <v>801.91306457223379</v>
      </c>
    </row>
    <row r="23" spans="2:16">
      <c r="B23" s="43" t="s">
        <v>236</v>
      </c>
      <c r="C23" s="25" t="s">
        <v>237</v>
      </c>
      <c r="D23" s="2" t="s">
        <v>170</v>
      </c>
      <c r="E23" s="2">
        <v>1.25</v>
      </c>
      <c r="F23" s="2">
        <v>2</v>
      </c>
      <c r="G23" s="2">
        <v>90</v>
      </c>
      <c r="H23" s="38">
        <v>57</v>
      </c>
      <c r="I23" s="2">
        <v>25</v>
      </c>
      <c r="J23" s="2">
        <v>21</v>
      </c>
      <c r="K23" s="2">
        <v>99</v>
      </c>
      <c r="L23" s="2" t="s">
        <v>256</v>
      </c>
      <c r="M23" s="2" t="s">
        <v>170</v>
      </c>
      <c r="N23" s="1">
        <f t="shared" si="6"/>
        <v>290.94117647058823</v>
      </c>
      <c r="O23" s="49">
        <f t="shared" si="7"/>
        <v>0.41176470588235287</v>
      </c>
      <c r="P23" s="1">
        <f t="shared" si="8"/>
        <v>1038.3442906574392</v>
      </c>
    </row>
    <row r="24" spans="2:16">
      <c r="B24" s="43" t="s">
        <v>238</v>
      </c>
      <c r="C24" s="44" t="s">
        <v>239</v>
      </c>
      <c r="D24" s="2" t="s">
        <v>170</v>
      </c>
      <c r="E24" s="2">
        <v>1.25</v>
      </c>
      <c r="F24" s="2">
        <v>2</v>
      </c>
      <c r="G24" s="2">
        <v>88</v>
      </c>
      <c r="H24" s="38">
        <v>60</v>
      </c>
      <c r="I24" s="2">
        <v>26</v>
      </c>
      <c r="J24" s="2">
        <v>23</v>
      </c>
      <c r="K24" s="2">
        <v>99</v>
      </c>
      <c r="M24" s="2" t="s">
        <v>170</v>
      </c>
      <c r="N24" s="1">
        <f t="shared" si="6"/>
        <v>295.76470588235293</v>
      </c>
      <c r="O24" s="49">
        <f t="shared" si="7"/>
        <v>0.4883286647992528</v>
      </c>
      <c r="P24" s="1">
        <f t="shared" si="8"/>
        <v>1241.5506673257532</v>
      </c>
    </row>
    <row r="25" spans="2:16">
      <c r="B25" s="43" t="s">
        <v>240</v>
      </c>
      <c r="C25" s="25" t="s">
        <v>241</v>
      </c>
      <c r="D25" s="2" t="s">
        <v>170</v>
      </c>
      <c r="E25" s="2">
        <v>1.5</v>
      </c>
      <c r="F25" s="2">
        <v>3</v>
      </c>
      <c r="G25" s="2">
        <v>84</v>
      </c>
      <c r="H25" s="38">
        <v>65</v>
      </c>
      <c r="I25" s="2">
        <v>29</v>
      </c>
      <c r="J25" s="2">
        <v>26</v>
      </c>
      <c r="K25" s="2">
        <v>99</v>
      </c>
      <c r="M25" s="2" t="s">
        <v>170</v>
      </c>
      <c r="N25" s="1">
        <f t="shared" si="6"/>
        <v>308.74509803921569</v>
      </c>
      <c r="O25" s="49">
        <f t="shared" si="7"/>
        <v>0.69436663554310618</v>
      </c>
      <c r="P25" s="1">
        <f t="shared" si="8"/>
        <v>1818.6539334688125</v>
      </c>
    </row>
    <row r="26" spans="2:16">
      <c r="B26" s="43" t="s">
        <v>242</v>
      </c>
      <c r="C26" s="25" t="s">
        <v>230</v>
      </c>
      <c r="D26" s="2" t="s">
        <v>170</v>
      </c>
      <c r="E26" s="2">
        <v>1</v>
      </c>
      <c r="F26" s="2">
        <v>1</v>
      </c>
      <c r="G26" s="2">
        <v>98</v>
      </c>
      <c r="H26" s="38">
        <v>49</v>
      </c>
      <c r="I26" s="2">
        <v>12</v>
      </c>
      <c r="J26" s="2">
        <v>12</v>
      </c>
      <c r="K26" s="2">
        <v>99</v>
      </c>
      <c r="M26" s="2" t="s">
        <v>194</v>
      </c>
      <c r="N26" s="50">
        <f t="shared" si="6"/>
        <v>238.31372549019608</v>
      </c>
      <c r="O26" s="51">
        <f t="shared" si="7"/>
        <v>-0.42359165888577655</v>
      </c>
      <c r="P26" s="1">
        <f t="shared" si="8"/>
        <v>-782.81857710404427</v>
      </c>
    </row>
    <row r="27" spans="2:16">
      <c r="B27" s="43" t="s">
        <v>243</v>
      </c>
      <c r="C27" s="25" t="s">
        <v>244</v>
      </c>
      <c r="D27" s="2" t="s">
        <v>170</v>
      </c>
      <c r="E27" s="2">
        <v>1.5</v>
      </c>
      <c r="F27" s="2">
        <v>0</v>
      </c>
      <c r="G27" s="2">
        <v>90</v>
      </c>
      <c r="H27" s="38">
        <v>40</v>
      </c>
      <c r="I27" s="2">
        <v>21</v>
      </c>
      <c r="J27" s="2">
        <v>21</v>
      </c>
      <c r="K27" s="2">
        <v>99</v>
      </c>
      <c r="M27" s="2" t="s">
        <v>194</v>
      </c>
      <c r="N27" s="50">
        <f t="shared" si="6"/>
        <v>263.60784313725492</v>
      </c>
      <c r="O27" s="51">
        <f t="shared" si="7"/>
        <v>-2.2097727980080674E-2</v>
      </c>
      <c r="P27" s="1">
        <f t="shared" si="8"/>
        <v>1.9426411087316069</v>
      </c>
    </row>
    <row r="28" spans="2:16">
      <c r="B28" s="43" t="s">
        <v>245</v>
      </c>
      <c r="C28" s="25" t="s">
        <v>230</v>
      </c>
      <c r="D28" s="2" t="s">
        <v>170</v>
      </c>
      <c r="E28" s="2">
        <v>1</v>
      </c>
      <c r="F28" s="2">
        <v>0</v>
      </c>
      <c r="G28" s="2">
        <v>98</v>
      </c>
      <c r="H28" s="38">
        <v>49</v>
      </c>
      <c r="I28" s="2">
        <v>12</v>
      </c>
      <c r="J28" s="2">
        <v>12</v>
      </c>
      <c r="K28" s="2">
        <v>99</v>
      </c>
      <c r="M28" s="2" t="s">
        <v>194</v>
      </c>
      <c r="N28" s="50">
        <f t="shared" si="6"/>
        <v>238.31372549019608</v>
      </c>
      <c r="O28" s="51">
        <f t="shared" si="7"/>
        <v>-0.42359165888577655</v>
      </c>
      <c r="P28" s="1">
        <f t="shared" si="8"/>
        <v>-782.81857710404427</v>
      </c>
    </row>
    <row r="29" spans="2:16">
      <c r="B29" s="43" t="s">
        <v>246</v>
      </c>
      <c r="C29" s="25" t="s">
        <v>244</v>
      </c>
      <c r="D29" s="2" t="s">
        <v>170</v>
      </c>
      <c r="E29" s="2">
        <v>1.5</v>
      </c>
      <c r="F29" s="2">
        <v>0</v>
      </c>
      <c r="G29" s="2">
        <v>90</v>
      </c>
      <c r="H29" s="38">
        <v>40</v>
      </c>
      <c r="I29" s="2">
        <v>21</v>
      </c>
      <c r="J29" s="2">
        <v>21</v>
      </c>
      <c r="K29" s="2">
        <v>99</v>
      </c>
      <c r="M29" s="45" t="s">
        <v>194</v>
      </c>
      <c r="N29" s="50">
        <f t="shared" si="6"/>
        <v>263.60784313725492</v>
      </c>
      <c r="O29" s="51">
        <f t="shared" si="7"/>
        <v>-2.2097727980080674E-2</v>
      </c>
      <c r="P29" s="1">
        <f t="shared" si="8"/>
        <v>1.9426411087316069</v>
      </c>
    </row>
    <row r="30" spans="2:16">
      <c r="B30" s="43" t="s">
        <v>247</v>
      </c>
      <c r="C30" s="25" t="s">
        <v>249</v>
      </c>
      <c r="D30" s="2" t="s">
        <v>170</v>
      </c>
      <c r="E30" s="2">
        <v>1.5</v>
      </c>
      <c r="F30" s="2">
        <v>0</v>
      </c>
      <c r="G30" s="2">
        <v>90</v>
      </c>
      <c r="H30" s="38">
        <v>40</v>
      </c>
      <c r="I30" s="2">
        <v>24</v>
      </c>
      <c r="J30" s="2">
        <v>24</v>
      </c>
      <c r="K30" s="2">
        <v>99</v>
      </c>
      <c r="M30" s="2" t="s">
        <v>194</v>
      </c>
      <c r="N30" s="50">
        <f t="shared" si="6"/>
        <v>275.60784313725492</v>
      </c>
      <c r="O30" s="51">
        <f t="shared" si="7"/>
        <v>0.1683784624961098</v>
      </c>
      <c r="P30" s="1">
        <f t="shared" si="8"/>
        <v>432.85300525438993</v>
      </c>
    </row>
    <row r="31" spans="2:16">
      <c r="B31" s="43" t="s">
        <v>248</v>
      </c>
      <c r="C31" s="25" t="s">
        <v>249</v>
      </c>
      <c r="D31" s="2" t="s">
        <v>170</v>
      </c>
      <c r="E31" s="2">
        <v>1.5</v>
      </c>
      <c r="F31" s="2">
        <v>0</v>
      </c>
      <c r="G31" s="2">
        <v>95</v>
      </c>
      <c r="H31" s="38">
        <v>40</v>
      </c>
      <c r="I31" s="2">
        <v>36</v>
      </c>
      <c r="J31" s="2">
        <v>36</v>
      </c>
      <c r="K31" s="2">
        <v>99</v>
      </c>
      <c r="M31" s="2" t="s">
        <v>194</v>
      </c>
      <c r="N31" s="50">
        <f t="shared" si="6"/>
        <v>326.54901960784315</v>
      </c>
      <c r="O31" s="51">
        <f t="shared" si="7"/>
        <v>0.97696856520385955</v>
      </c>
      <c r="P31" s="1">
        <f t="shared" si="8"/>
        <v>2681.9820490287625</v>
      </c>
    </row>
    <row r="32" spans="2:16">
      <c r="B32" s="43" t="s">
        <v>250</v>
      </c>
      <c r="C32" s="25" t="s">
        <v>251</v>
      </c>
      <c r="D32" s="2" t="s">
        <v>170</v>
      </c>
      <c r="E32" s="2">
        <v>1.1000000000000001</v>
      </c>
      <c r="F32" s="2">
        <v>5</v>
      </c>
      <c r="G32" s="2">
        <v>98</v>
      </c>
      <c r="H32" s="38">
        <v>76</v>
      </c>
      <c r="I32" s="2">
        <v>28</v>
      </c>
      <c r="J32" s="2">
        <v>25</v>
      </c>
      <c r="K32" s="2">
        <v>99</v>
      </c>
      <c r="M32" s="2" t="s">
        <v>170</v>
      </c>
      <c r="N32" s="1">
        <f t="shared" si="6"/>
        <v>320.31372549019608</v>
      </c>
      <c r="O32" s="49">
        <f t="shared" si="7"/>
        <v>0.87799564270152508</v>
      </c>
      <c r="P32" s="1">
        <f t="shared" si="8"/>
        <v>2370.1809560425477</v>
      </c>
    </row>
    <row r="33" spans="2:16">
      <c r="B33" s="43" t="s">
        <v>252</v>
      </c>
      <c r="C33" s="25" t="s">
        <v>253</v>
      </c>
      <c r="D33" s="2" t="s">
        <v>170</v>
      </c>
      <c r="E33" s="2">
        <v>1.3</v>
      </c>
      <c r="F33" s="2">
        <v>4</v>
      </c>
      <c r="G33" s="2">
        <v>90</v>
      </c>
      <c r="H33" s="38">
        <v>72</v>
      </c>
      <c r="I33" s="2">
        <v>29</v>
      </c>
      <c r="J33" s="2">
        <v>26</v>
      </c>
      <c r="K33" s="2">
        <v>99</v>
      </c>
      <c r="M33" s="2" t="s">
        <v>170</v>
      </c>
      <c r="N33" s="1">
        <f t="shared" si="6"/>
        <v>316.94117647058823</v>
      </c>
      <c r="O33" s="49">
        <f t="shared" si="7"/>
        <v>0.8244631185807656</v>
      </c>
      <c r="P33" s="1">
        <f t="shared" si="8"/>
        <v>2205.7770637666827</v>
      </c>
    </row>
    <row r="34" spans="2:16">
      <c r="B34" s="43" t="s">
        <v>254</v>
      </c>
      <c r="C34" s="25" t="s">
        <v>255</v>
      </c>
      <c r="D34" s="2" t="s">
        <v>170</v>
      </c>
      <c r="E34" s="2">
        <v>1</v>
      </c>
      <c r="F34" s="2">
        <v>0</v>
      </c>
      <c r="G34" s="2">
        <v>100</v>
      </c>
      <c r="H34" s="38">
        <v>61</v>
      </c>
      <c r="I34" s="2">
        <v>23</v>
      </c>
      <c r="J34" s="2">
        <v>20</v>
      </c>
      <c r="K34" s="2">
        <v>99</v>
      </c>
      <c r="L34" s="2" t="s">
        <v>195</v>
      </c>
      <c r="M34" s="2" t="s">
        <v>170</v>
      </c>
      <c r="N34" s="1">
        <f t="shared" si="6"/>
        <v>291.49019607843138</v>
      </c>
      <c r="O34" s="49">
        <f t="shared" si="7"/>
        <v>0.42047930283224416</v>
      </c>
      <c r="P34" s="1">
        <f t="shared" si="8"/>
        <v>1061.166154043317</v>
      </c>
    </row>
    <row r="35" spans="2:16" s="26" customFormat="1">
      <c r="B35" s="47" t="s">
        <v>336</v>
      </c>
      <c r="C35" s="27" t="s">
        <v>335</v>
      </c>
      <c r="D35" s="28" t="s">
        <v>194</v>
      </c>
      <c r="E35" s="28">
        <v>1.5</v>
      </c>
      <c r="F35" s="28">
        <v>6</v>
      </c>
      <c r="G35" s="28">
        <v>85</v>
      </c>
      <c r="H35" s="48">
        <v>75</v>
      </c>
      <c r="I35" s="28">
        <v>33</v>
      </c>
      <c r="J35" s="28">
        <v>30</v>
      </c>
      <c r="K35" s="28">
        <v>95</v>
      </c>
      <c r="L35" s="28" t="s">
        <v>28</v>
      </c>
      <c r="M35" s="28" t="s">
        <v>170</v>
      </c>
      <c r="N35" s="8">
        <f t="shared" si="6"/>
        <v>327.95959595959596</v>
      </c>
      <c r="O35" s="52">
        <f t="shared" si="7"/>
        <v>0.99935866602533263</v>
      </c>
      <c r="P35" s="8">
        <f t="shared" si="8"/>
        <v>2753.9314307092086</v>
      </c>
    </row>
    <row r="38" spans="2:16" s="11" customFormat="1">
      <c r="B38" s="42" t="s">
        <v>258</v>
      </c>
      <c r="C38" s="11" t="s">
        <v>29</v>
      </c>
      <c r="D38" s="9" t="s">
        <v>204</v>
      </c>
      <c r="E38" s="9" t="s">
        <v>20</v>
      </c>
      <c r="F38" s="9" t="s">
        <v>262</v>
      </c>
      <c r="G38" s="9" t="s">
        <v>205</v>
      </c>
      <c r="H38" s="9" t="s">
        <v>206</v>
      </c>
      <c r="I38" s="9" t="s">
        <v>207</v>
      </c>
      <c r="J38" s="9" t="s">
        <v>208</v>
      </c>
      <c r="K38" s="9" t="s">
        <v>318</v>
      </c>
      <c r="L38" s="9" t="s">
        <v>27</v>
      </c>
      <c r="M38" s="9" t="s">
        <v>169</v>
      </c>
      <c r="N38" s="9" t="s">
        <v>340</v>
      </c>
      <c r="O38" s="9" t="s">
        <v>339</v>
      </c>
      <c r="P38" s="9" t="s">
        <v>1</v>
      </c>
    </row>
    <row r="39" spans="2:16">
      <c r="B39" s="43" t="s">
        <v>260</v>
      </c>
      <c r="C39" s="25" t="s">
        <v>261</v>
      </c>
      <c r="D39" s="2" t="s">
        <v>228</v>
      </c>
      <c r="E39" s="2">
        <v>8</v>
      </c>
      <c r="F39" s="2">
        <v>3</v>
      </c>
      <c r="G39" s="2">
        <v>97</v>
      </c>
      <c r="H39" s="38">
        <v>18</v>
      </c>
      <c r="I39" s="2" t="s">
        <v>263</v>
      </c>
      <c r="J39" s="2">
        <v>3</v>
      </c>
      <c r="K39" s="2">
        <v>99</v>
      </c>
      <c r="M39" s="2" t="s">
        <v>170</v>
      </c>
    </row>
    <row r="40" spans="2:16">
      <c r="B40" s="43" t="s">
        <v>264</v>
      </c>
      <c r="C40" s="25" t="s">
        <v>265</v>
      </c>
      <c r="D40" s="2" t="s">
        <v>228</v>
      </c>
      <c r="E40" s="2">
        <v>3.5</v>
      </c>
      <c r="F40" s="2">
        <v>0</v>
      </c>
      <c r="G40" s="2">
        <v>102</v>
      </c>
      <c r="H40" s="38">
        <v>25</v>
      </c>
      <c r="I40" s="2" t="s">
        <v>266</v>
      </c>
      <c r="J40" s="2">
        <v>14</v>
      </c>
      <c r="K40" s="2">
        <v>99</v>
      </c>
      <c r="M40" s="2" t="s">
        <v>194</v>
      </c>
    </row>
    <row r="41" spans="2:16">
      <c r="B41" s="43" t="s">
        <v>267</v>
      </c>
      <c r="C41" s="25" t="s">
        <v>268</v>
      </c>
      <c r="D41" s="2" t="s">
        <v>228</v>
      </c>
      <c r="E41" s="2">
        <v>5</v>
      </c>
      <c r="F41" s="2">
        <v>0</v>
      </c>
      <c r="G41" s="2">
        <v>91</v>
      </c>
      <c r="H41" s="38">
        <v>28</v>
      </c>
      <c r="I41" s="2" t="s">
        <v>269</v>
      </c>
      <c r="J41" s="2">
        <v>50</v>
      </c>
      <c r="K41" s="2">
        <v>99</v>
      </c>
      <c r="M41" s="2" t="s">
        <v>194</v>
      </c>
    </row>
    <row r="42" spans="2:16">
      <c r="B42" s="43" t="s">
        <v>270</v>
      </c>
      <c r="C42" s="25" t="s">
        <v>265</v>
      </c>
      <c r="D42" s="2" t="s">
        <v>228</v>
      </c>
      <c r="E42" s="2">
        <v>3.5</v>
      </c>
      <c r="F42" s="2">
        <v>0</v>
      </c>
      <c r="G42" s="2">
        <v>102</v>
      </c>
      <c r="H42" s="38">
        <v>25</v>
      </c>
      <c r="I42" s="2" t="s">
        <v>271</v>
      </c>
      <c r="J42" s="2">
        <v>10</v>
      </c>
      <c r="K42" s="2">
        <v>99</v>
      </c>
      <c r="M42" s="2" t="s">
        <v>194</v>
      </c>
    </row>
    <row r="43" spans="2:16">
      <c r="B43" s="43" t="s">
        <v>272</v>
      </c>
      <c r="C43" s="25" t="s">
        <v>265</v>
      </c>
      <c r="D43" s="2" t="s">
        <v>228</v>
      </c>
      <c r="E43" s="2">
        <v>3.5</v>
      </c>
      <c r="F43" s="2">
        <v>0</v>
      </c>
      <c r="G43" s="2">
        <v>102</v>
      </c>
      <c r="H43" s="38">
        <v>25</v>
      </c>
      <c r="I43" s="2" t="s">
        <v>271</v>
      </c>
      <c r="J43" s="2">
        <v>100</v>
      </c>
      <c r="K43" s="2">
        <v>99</v>
      </c>
      <c r="M43" s="2" t="s">
        <v>194</v>
      </c>
    </row>
    <row r="44" spans="2:16">
      <c r="B44" s="43" t="s">
        <v>273</v>
      </c>
      <c r="C44" s="25" t="s">
        <v>265</v>
      </c>
      <c r="D44" s="2" t="s">
        <v>228</v>
      </c>
      <c r="E44" s="2">
        <v>3.5</v>
      </c>
      <c r="F44" s="2">
        <v>0</v>
      </c>
      <c r="G44" s="2">
        <v>102</v>
      </c>
      <c r="H44" s="38">
        <v>25</v>
      </c>
      <c r="I44" s="2" t="s">
        <v>266</v>
      </c>
      <c r="J44" s="2">
        <v>14</v>
      </c>
      <c r="K44" s="2">
        <v>99</v>
      </c>
      <c r="M44" s="2" t="s">
        <v>194</v>
      </c>
    </row>
    <row r="45" spans="2:16">
      <c r="B45" s="43" t="s">
        <v>274</v>
      </c>
      <c r="C45" s="25" t="s">
        <v>275</v>
      </c>
      <c r="D45" s="2" t="s">
        <v>228</v>
      </c>
      <c r="E45" s="2">
        <v>2</v>
      </c>
      <c r="F45" s="2">
        <v>1</v>
      </c>
      <c r="G45" s="2">
        <v>95</v>
      </c>
      <c r="H45" s="38">
        <v>28</v>
      </c>
      <c r="I45" s="2" t="s">
        <v>235</v>
      </c>
      <c r="J45" s="2">
        <v>12</v>
      </c>
      <c r="K45" s="2">
        <v>99</v>
      </c>
      <c r="M45" s="2" t="s">
        <v>170</v>
      </c>
    </row>
    <row r="46" spans="2:16">
      <c r="B46" s="43" t="s">
        <v>276</v>
      </c>
      <c r="C46" s="25" t="s">
        <v>277</v>
      </c>
      <c r="D46" s="2" t="s">
        <v>228</v>
      </c>
      <c r="E46" s="2">
        <v>2</v>
      </c>
      <c r="F46" s="2">
        <v>1</v>
      </c>
      <c r="G46" s="2">
        <v>93</v>
      </c>
      <c r="H46" s="38">
        <v>27</v>
      </c>
      <c r="I46" s="2" t="s">
        <v>278</v>
      </c>
      <c r="J46" s="2">
        <v>12</v>
      </c>
      <c r="K46" s="2">
        <v>99</v>
      </c>
      <c r="M46" s="2" t="s">
        <v>170</v>
      </c>
    </row>
    <row r="47" spans="2:16">
      <c r="B47" s="43" t="s">
        <v>279</v>
      </c>
      <c r="C47" s="25" t="s">
        <v>280</v>
      </c>
      <c r="D47" s="2" t="s">
        <v>228</v>
      </c>
      <c r="E47" s="2">
        <v>4</v>
      </c>
      <c r="F47" s="2">
        <v>2</v>
      </c>
      <c r="G47" s="2">
        <v>91</v>
      </c>
      <c r="H47" s="38">
        <v>25</v>
      </c>
      <c r="I47" s="2" t="s">
        <v>281</v>
      </c>
      <c r="J47" s="2">
        <v>8</v>
      </c>
      <c r="K47" s="2">
        <v>99</v>
      </c>
      <c r="M47" s="2" t="s">
        <v>170</v>
      </c>
    </row>
    <row r="48" spans="2:16">
      <c r="B48" s="43" t="s">
        <v>282</v>
      </c>
      <c r="C48" s="25" t="s">
        <v>283</v>
      </c>
      <c r="D48" s="2" t="s">
        <v>228</v>
      </c>
      <c r="E48" s="2">
        <v>4</v>
      </c>
      <c r="F48" s="2">
        <v>3</v>
      </c>
      <c r="G48" s="2">
        <v>87</v>
      </c>
      <c r="H48" s="38">
        <v>22</v>
      </c>
      <c r="I48" s="2" t="s">
        <v>284</v>
      </c>
      <c r="J48" s="2">
        <v>4</v>
      </c>
      <c r="K48" s="2">
        <v>99</v>
      </c>
      <c r="M48" s="2" t="s">
        <v>170</v>
      </c>
    </row>
    <row r="49" spans="2:16">
      <c r="B49" s="43" t="s">
        <v>285</v>
      </c>
      <c r="C49" s="25" t="s">
        <v>286</v>
      </c>
      <c r="D49" s="2" t="s">
        <v>228</v>
      </c>
      <c r="E49" s="2">
        <v>2.75</v>
      </c>
      <c r="F49" s="2">
        <v>2</v>
      </c>
      <c r="G49" s="2">
        <v>89</v>
      </c>
      <c r="H49" s="38">
        <v>24</v>
      </c>
      <c r="I49" s="2" t="s">
        <v>287</v>
      </c>
      <c r="J49" s="2">
        <v>6</v>
      </c>
      <c r="K49" s="2">
        <v>99</v>
      </c>
      <c r="M49" s="2" t="s">
        <v>170</v>
      </c>
    </row>
    <row r="50" spans="2:16">
      <c r="B50" s="43" t="s">
        <v>288</v>
      </c>
      <c r="C50" s="25" t="s">
        <v>289</v>
      </c>
      <c r="D50" s="2" t="s">
        <v>228</v>
      </c>
      <c r="E50" s="2">
        <v>4</v>
      </c>
      <c r="F50" s="2">
        <v>0</v>
      </c>
      <c r="G50" s="2">
        <v>97</v>
      </c>
      <c r="H50" s="38">
        <v>30</v>
      </c>
      <c r="I50" s="2" t="s">
        <v>290</v>
      </c>
      <c r="J50" s="2">
        <v>18</v>
      </c>
      <c r="K50" s="2">
        <v>99</v>
      </c>
      <c r="M50" s="2" t="s">
        <v>170</v>
      </c>
    </row>
    <row r="51" spans="2:16">
      <c r="B51" s="43" t="s">
        <v>291</v>
      </c>
      <c r="C51" s="25" t="s">
        <v>292</v>
      </c>
      <c r="D51" s="2" t="s">
        <v>228</v>
      </c>
      <c r="E51" s="2">
        <v>2.5</v>
      </c>
      <c r="F51" s="2">
        <v>1</v>
      </c>
      <c r="G51" s="2">
        <v>121</v>
      </c>
      <c r="H51" s="38">
        <v>25</v>
      </c>
      <c r="I51" s="2" t="s">
        <v>293</v>
      </c>
      <c r="J51" s="2">
        <v>14</v>
      </c>
      <c r="K51" s="2">
        <v>99</v>
      </c>
      <c r="M51" s="2" t="s">
        <v>170</v>
      </c>
    </row>
    <row r="52" spans="2:16">
      <c r="B52" s="43" t="s">
        <v>294</v>
      </c>
      <c r="C52" s="25" t="s">
        <v>265</v>
      </c>
      <c r="D52" s="2" t="s">
        <v>228</v>
      </c>
      <c r="E52" s="2">
        <v>2.5</v>
      </c>
      <c r="F52" s="2">
        <v>1</v>
      </c>
      <c r="G52" s="2">
        <v>110</v>
      </c>
      <c r="H52" s="38">
        <v>24</v>
      </c>
      <c r="I52" s="2" t="s">
        <v>295</v>
      </c>
      <c r="J52" s="2">
        <v>13</v>
      </c>
      <c r="K52" s="2">
        <v>99</v>
      </c>
      <c r="M52" s="2" t="s">
        <v>170</v>
      </c>
    </row>
    <row r="53" spans="2:16">
      <c r="B53" s="43" t="s">
        <v>296</v>
      </c>
      <c r="C53" s="44" t="s">
        <v>297</v>
      </c>
      <c r="D53" s="2" t="s">
        <v>228</v>
      </c>
      <c r="E53" s="2">
        <v>3</v>
      </c>
      <c r="F53" s="2">
        <v>1</v>
      </c>
      <c r="G53" s="2">
        <v>99</v>
      </c>
      <c r="H53" s="38">
        <v>18</v>
      </c>
      <c r="I53" s="2" t="s">
        <v>298</v>
      </c>
      <c r="J53" s="2">
        <v>4</v>
      </c>
      <c r="K53" s="2">
        <v>99</v>
      </c>
      <c r="M53" s="2" t="s">
        <v>170</v>
      </c>
    </row>
    <row r="54" spans="2:16">
      <c r="B54" s="43" t="s">
        <v>299</v>
      </c>
      <c r="C54" s="25" t="s">
        <v>300</v>
      </c>
      <c r="D54" s="2" t="s">
        <v>228</v>
      </c>
      <c r="E54" s="2">
        <v>5</v>
      </c>
      <c r="F54" s="2">
        <v>2</v>
      </c>
      <c r="G54" s="2">
        <v>98</v>
      </c>
      <c r="H54" s="38">
        <v>18</v>
      </c>
      <c r="I54" s="2" t="s">
        <v>301</v>
      </c>
      <c r="J54" s="2">
        <v>4</v>
      </c>
      <c r="K54" s="2">
        <v>99</v>
      </c>
      <c r="M54" s="2" t="s">
        <v>170</v>
      </c>
    </row>
    <row r="55" spans="2:16">
      <c r="B55" s="43" t="s">
        <v>302</v>
      </c>
      <c r="C55" s="44" t="s">
        <v>303</v>
      </c>
      <c r="D55" s="2" t="s">
        <v>228</v>
      </c>
      <c r="E55" s="2">
        <v>7</v>
      </c>
      <c r="F55" s="2">
        <v>4</v>
      </c>
      <c r="G55" s="2">
        <v>97</v>
      </c>
      <c r="H55" s="38">
        <v>18</v>
      </c>
      <c r="I55" s="2" t="s">
        <v>304</v>
      </c>
      <c r="J55" s="2">
        <v>4</v>
      </c>
      <c r="K55" s="2">
        <v>99</v>
      </c>
      <c r="M55" s="2" t="s">
        <v>170</v>
      </c>
    </row>
    <row r="56" spans="2:16">
      <c r="B56" s="43" t="s">
        <v>305</v>
      </c>
      <c r="C56" s="25" t="s">
        <v>307</v>
      </c>
      <c r="D56" s="2" t="s">
        <v>228</v>
      </c>
      <c r="E56" s="2">
        <v>5</v>
      </c>
      <c r="F56" s="2">
        <v>0</v>
      </c>
      <c r="G56" s="2">
        <v>100</v>
      </c>
      <c r="H56" s="38">
        <v>28</v>
      </c>
      <c r="I56" s="2" t="s">
        <v>269</v>
      </c>
      <c r="J56" s="2">
        <v>50</v>
      </c>
      <c r="K56" s="2">
        <v>99</v>
      </c>
      <c r="M56" s="2" t="s">
        <v>194</v>
      </c>
    </row>
    <row r="57" spans="2:16">
      <c r="B57" s="43" t="s">
        <v>306</v>
      </c>
      <c r="C57" s="25" t="s">
        <v>307</v>
      </c>
      <c r="D57" s="2" t="s">
        <v>228</v>
      </c>
      <c r="E57" s="2">
        <v>5</v>
      </c>
      <c r="F57" s="2">
        <v>0</v>
      </c>
      <c r="G57" s="2">
        <v>100</v>
      </c>
      <c r="H57" s="38">
        <v>28</v>
      </c>
      <c r="I57" s="2" t="s">
        <v>223</v>
      </c>
      <c r="J57" s="2">
        <v>50</v>
      </c>
      <c r="K57" s="2">
        <v>99</v>
      </c>
      <c r="M57" s="2" t="s">
        <v>194</v>
      </c>
    </row>
    <row r="58" spans="2:16">
      <c r="B58" s="43" t="s">
        <v>308</v>
      </c>
      <c r="C58" s="25" t="s">
        <v>310</v>
      </c>
      <c r="D58" s="2" t="s">
        <v>228</v>
      </c>
      <c r="E58" s="2">
        <v>5</v>
      </c>
      <c r="F58" s="2">
        <v>0</v>
      </c>
      <c r="G58" s="2">
        <v>85</v>
      </c>
      <c r="H58" s="38">
        <v>18</v>
      </c>
      <c r="I58" s="2" t="s">
        <v>315</v>
      </c>
      <c r="J58" s="2">
        <v>4</v>
      </c>
      <c r="K58" s="2">
        <v>99</v>
      </c>
      <c r="M58" s="2" t="s">
        <v>194</v>
      </c>
    </row>
    <row r="59" spans="2:16">
      <c r="B59" s="43" t="s">
        <v>309</v>
      </c>
      <c r="C59" s="25" t="s">
        <v>310</v>
      </c>
      <c r="D59" s="2" t="s">
        <v>228</v>
      </c>
      <c r="E59" s="2">
        <v>5</v>
      </c>
      <c r="F59" s="2">
        <v>0</v>
      </c>
      <c r="G59" s="2">
        <v>85</v>
      </c>
      <c r="H59" s="38">
        <v>18</v>
      </c>
      <c r="I59" s="2" t="s">
        <v>314</v>
      </c>
      <c r="J59" s="2">
        <v>4</v>
      </c>
      <c r="K59" s="2">
        <v>99</v>
      </c>
      <c r="M59" s="2" t="s">
        <v>194</v>
      </c>
    </row>
    <row r="60" spans="2:16">
      <c r="B60" s="43" t="s">
        <v>311</v>
      </c>
      <c r="C60" s="25" t="s">
        <v>312</v>
      </c>
      <c r="D60" s="2" t="s">
        <v>228</v>
      </c>
      <c r="E60" s="2">
        <v>3.5</v>
      </c>
      <c r="F60" s="2">
        <v>0</v>
      </c>
      <c r="G60" s="2">
        <v>100</v>
      </c>
      <c r="H60" s="38">
        <v>25</v>
      </c>
      <c r="I60" s="2" t="s">
        <v>271</v>
      </c>
      <c r="J60" s="2">
        <v>25</v>
      </c>
      <c r="K60" s="2">
        <v>99</v>
      </c>
      <c r="M60" s="2" t="s">
        <v>194</v>
      </c>
    </row>
    <row r="61" spans="2:16">
      <c r="B61" s="43" t="s">
        <v>313</v>
      </c>
      <c r="C61" s="25" t="s">
        <v>312</v>
      </c>
      <c r="D61" s="2" t="s">
        <v>228</v>
      </c>
      <c r="E61" s="2">
        <v>3.5</v>
      </c>
      <c r="F61" s="2">
        <v>0</v>
      </c>
      <c r="G61" s="2">
        <v>110</v>
      </c>
      <c r="H61" s="38">
        <v>25</v>
      </c>
      <c r="I61" s="2" t="s">
        <v>316</v>
      </c>
      <c r="J61" s="2">
        <v>25</v>
      </c>
      <c r="K61" s="2">
        <v>99</v>
      </c>
      <c r="M61" s="2" t="s">
        <v>194</v>
      </c>
    </row>
    <row r="63" spans="2:16">
      <c r="G63" s="2">
        <v>40</v>
      </c>
      <c r="H63" s="38">
        <v>130</v>
      </c>
      <c r="I63" s="2">
        <v>50</v>
      </c>
      <c r="K63" s="2">
        <v>75</v>
      </c>
      <c r="M63" s="2">
        <v>295</v>
      </c>
      <c r="N63" s="2">
        <v>332</v>
      </c>
    </row>
    <row r="64" spans="2:16" s="11" customFormat="1">
      <c r="B64" s="42" t="s">
        <v>317</v>
      </c>
      <c r="C64" s="11" t="s">
        <v>29</v>
      </c>
      <c r="D64" s="9" t="s">
        <v>204</v>
      </c>
      <c r="E64" s="9" t="s">
        <v>20</v>
      </c>
      <c r="F64" s="9" t="s">
        <v>21</v>
      </c>
      <c r="G64" s="9" t="s">
        <v>205</v>
      </c>
      <c r="H64" s="9" t="s">
        <v>206</v>
      </c>
      <c r="I64" s="9" t="s">
        <v>207</v>
      </c>
      <c r="J64" s="9" t="s">
        <v>208</v>
      </c>
      <c r="K64" s="9" t="s">
        <v>318</v>
      </c>
      <c r="L64" s="9" t="s">
        <v>27</v>
      </c>
      <c r="M64" s="9" t="s">
        <v>169</v>
      </c>
      <c r="N64" s="9" t="s">
        <v>340</v>
      </c>
      <c r="O64" s="9" t="s">
        <v>339</v>
      </c>
      <c r="P64" s="9" t="s">
        <v>1</v>
      </c>
    </row>
    <row r="65" spans="2:16">
      <c r="B65" s="43" t="s">
        <v>319</v>
      </c>
      <c r="C65" s="25" t="s">
        <v>320</v>
      </c>
      <c r="D65" s="2" t="s">
        <v>170</v>
      </c>
      <c r="E65" s="2">
        <v>1.5</v>
      </c>
      <c r="F65" s="2">
        <v>0</v>
      </c>
      <c r="G65" s="2">
        <v>60</v>
      </c>
      <c r="H65" s="38">
        <v>130</v>
      </c>
      <c r="I65" s="2">
        <v>47</v>
      </c>
      <c r="J65" s="2">
        <v>1</v>
      </c>
      <c r="K65" s="2">
        <v>65</v>
      </c>
      <c r="M65" s="2" t="s">
        <v>170</v>
      </c>
      <c r="N65" s="1">
        <f>($K65/$K$63*100)+($I65/$I$63*100)+($H65/$H$63*100)/2+($G65/$G$63*100)/2</f>
        <v>305.66666666666669</v>
      </c>
      <c r="O65" s="49">
        <f>(N65-M$63)/(N$63-M$63)</f>
        <v>0.28828828828828879</v>
      </c>
      <c r="P65" s="1">
        <f>N65*O65*8.25+5000</f>
        <v>5726.990990990992</v>
      </c>
    </row>
    <row r="66" spans="2:16">
      <c r="B66" s="43" t="s">
        <v>321</v>
      </c>
      <c r="C66" s="25" t="s">
        <v>320</v>
      </c>
      <c r="D66" s="2" t="s">
        <v>170</v>
      </c>
      <c r="E66" s="2">
        <v>1.5</v>
      </c>
      <c r="F66" s="2">
        <v>0</v>
      </c>
      <c r="G66" s="2">
        <v>60</v>
      </c>
      <c r="H66" s="38">
        <v>130</v>
      </c>
      <c r="I66" s="2">
        <v>45</v>
      </c>
      <c r="J66" s="2">
        <v>1</v>
      </c>
      <c r="K66" s="2">
        <v>72</v>
      </c>
      <c r="M66" s="2" t="s">
        <v>170</v>
      </c>
      <c r="N66" s="1">
        <f t="shared" ref="N66:N71" si="9">($K66/$K$63*100)+($I66/$I$63*100)+($H66/$H$63*100)/2+($G66/$G$63*100)/2</f>
        <v>311</v>
      </c>
      <c r="O66" s="49">
        <f t="shared" ref="O66:O71" si="10">(N66-M$63)/(N$63-M$63)</f>
        <v>0.43243243243243246</v>
      </c>
      <c r="P66" s="1">
        <f t="shared" ref="P66:P71" si="11">N66*O66*8.25+5000</f>
        <v>6109.5135135135133</v>
      </c>
    </row>
    <row r="67" spans="2:16">
      <c r="B67" s="43" t="s">
        <v>322</v>
      </c>
      <c r="C67" s="25" t="s">
        <v>323</v>
      </c>
      <c r="D67" s="2" t="s">
        <v>194</v>
      </c>
      <c r="E67" s="2">
        <v>3</v>
      </c>
      <c r="F67" s="2">
        <v>0</v>
      </c>
      <c r="G67" s="2">
        <v>38</v>
      </c>
      <c r="H67" s="38">
        <v>160</v>
      </c>
      <c r="I67" s="2">
        <v>55</v>
      </c>
      <c r="J67" s="2">
        <v>1</v>
      </c>
      <c r="K67" s="2">
        <v>85</v>
      </c>
      <c r="M67" s="2" t="s">
        <v>170</v>
      </c>
      <c r="N67" s="1">
        <f t="shared" si="9"/>
        <v>332.37179487179486</v>
      </c>
      <c r="O67" s="49">
        <f t="shared" si="10"/>
        <v>1.0100485100485097</v>
      </c>
      <c r="P67" s="1">
        <f t="shared" si="11"/>
        <v>7769.6209985873438</v>
      </c>
    </row>
    <row r="68" spans="2:16">
      <c r="B68" s="43" t="s">
        <v>324</v>
      </c>
      <c r="C68" s="25" t="s">
        <v>325</v>
      </c>
      <c r="D68" s="2" t="s">
        <v>194</v>
      </c>
      <c r="E68" s="2">
        <v>3</v>
      </c>
      <c r="F68" s="2">
        <v>0</v>
      </c>
      <c r="G68" s="2">
        <v>38</v>
      </c>
      <c r="H68" s="38">
        <v>160</v>
      </c>
      <c r="I68" s="2">
        <v>60</v>
      </c>
      <c r="J68" s="2">
        <v>1</v>
      </c>
      <c r="K68" s="2">
        <v>75</v>
      </c>
      <c r="M68" s="2" t="s">
        <v>170</v>
      </c>
      <c r="N68" s="1">
        <f t="shared" si="9"/>
        <v>329.03846153846155</v>
      </c>
      <c r="O68" s="49">
        <f t="shared" si="10"/>
        <v>0.9199584199584202</v>
      </c>
      <c r="P68" s="1">
        <f t="shared" si="11"/>
        <v>7497.2890512553986</v>
      </c>
    </row>
    <row r="69" spans="2:16">
      <c r="B69" s="43" t="s">
        <v>326</v>
      </c>
      <c r="C69" s="25" t="s">
        <v>327</v>
      </c>
      <c r="D69" s="2" t="s">
        <v>194</v>
      </c>
      <c r="E69" s="2">
        <v>3</v>
      </c>
      <c r="F69" s="2">
        <v>0</v>
      </c>
      <c r="G69" s="2">
        <v>38</v>
      </c>
      <c r="H69" s="38">
        <v>160</v>
      </c>
      <c r="I69" s="2">
        <v>70</v>
      </c>
      <c r="J69" s="2">
        <v>1</v>
      </c>
      <c r="K69" s="2">
        <v>60</v>
      </c>
      <c r="M69" s="2" t="s">
        <v>170</v>
      </c>
      <c r="N69" s="1">
        <f t="shared" si="9"/>
        <v>329.03846153846155</v>
      </c>
      <c r="O69" s="49">
        <f t="shared" si="10"/>
        <v>0.9199584199584202</v>
      </c>
      <c r="P69" s="1">
        <f t="shared" si="11"/>
        <v>7497.2890512553986</v>
      </c>
    </row>
    <row r="70" spans="2:16">
      <c r="B70" s="43" t="s">
        <v>328</v>
      </c>
      <c r="C70" s="25" t="s">
        <v>329</v>
      </c>
      <c r="D70" s="2" t="s">
        <v>194</v>
      </c>
      <c r="E70" s="2">
        <v>3</v>
      </c>
      <c r="F70" s="2">
        <v>0</v>
      </c>
      <c r="G70" s="2">
        <v>38</v>
      </c>
      <c r="H70" s="38">
        <v>160</v>
      </c>
      <c r="I70" s="2">
        <v>55</v>
      </c>
      <c r="J70" s="2">
        <v>1</v>
      </c>
      <c r="K70" s="2">
        <v>85</v>
      </c>
      <c r="M70" s="2" t="s">
        <v>170</v>
      </c>
      <c r="N70" s="1">
        <f t="shared" si="9"/>
        <v>332.37179487179486</v>
      </c>
      <c r="O70" s="49">
        <f t="shared" si="10"/>
        <v>1.0100485100485097</v>
      </c>
      <c r="P70" s="1">
        <f t="shared" si="11"/>
        <v>7769.6209985873438</v>
      </c>
    </row>
    <row r="71" spans="2:16">
      <c r="B71" s="43" t="s">
        <v>330</v>
      </c>
      <c r="C71" s="25" t="s">
        <v>329</v>
      </c>
      <c r="D71" s="2" t="s">
        <v>194</v>
      </c>
      <c r="E71" s="2">
        <v>3</v>
      </c>
      <c r="F71" s="2">
        <v>0</v>
      </c>
      <c r="G71" s="2">
        <v>38</v>
      </c>
      <c r="H71" s="38">
        <v>160</v>
      </c>
      <c r="I71" s="2">
        <v>65</v>
      </c>
      <c r="J71" s="2">
        <v>1</v>
      </c>
      <c r="K71" s="2">
        <v>70</v>
      </c>
      <c r="M71" s="2" t="s">
        <v>170</v>
      </c>
      <c r="N71" s="1">
        <f t="shared" si="9"/>
        <v>332.37179487179486</v>
      </c>
      <c r="O71" s="49">
        <f t="shared" si="10"/>
        <v>1.0100485100485097</v>
      </c>
      <c r="P71" s="1">
        <f t="shared" si="11"/>
        <v>7769.6209985873438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B72"/>
  <sheetViews>
    <sheetView topLeftCell="B40" workbookViewId="0">
      <selection activeCell="J4" sqref="J4"/>
    </sheetView>
  </sheetViews>
  <sheetFormatPr defaultRowHeight="15"/>
  <cols>
    <col min="1" max="1" width="3.7109375" customWidth="1"/>
    <col min="2" max="2" width="9.140625" style="2"/>
    <col min="3" max="3" width="25.7109375" style="43" customWidth="1"/>
    <col min="4" max="4" width="22.85546875" style="25" customWidth="1"/>
    <col min="5" max="5" width="4.7109375" style="38" customWidth="1"/>
    <col min="7" max="8" width="9.140625" style="2"/>
    <col min="9" max="9" width="3.42578125" style="56" customWidth="1"/>
    <col min="10" max="13" width="9.140625" style="2"/>
    <col min="14" max="14" width="3.42578125" style="56" customWidth="1"/>
    <col min="15" max="15" width="4.7109375" style="38" customWidth="1"/>
    <col min="16" max="16" width="9.140625" hidden="1" customWidth="1"/>
    <col min="17" max="18" width="9.140625" style="2" hidden="1" customWidth="1"/>
    <col min="19" max="19" width="3.42578125" style="56" customWidth="1"/>
    <col min="20" max="21" width="9.140625" style="2" customWidth="1"/>
    <col min="22" max="22" width="9.140625" style="38"/>
    <col min="23" max="25" width="9.140625" style="2"/>
  </cols>
  <sheetData>
    <row r="1" spans="2:28">
      <c r="B1" s="2">
        <v>498</v>
      </c>
      <c r="G1" s="2">
        <v>300</v>
      </c>
      <c r="H1" s="2">
        <v>9</v>
      </c>
      <c r="J1" s="2">
        <v>217</v>
      </c>
      <c r="K1" s="2">
        <v>4</v>
      </c>
      <c r="L1" s="2">
        <v>2.5</v>
      </c>
      <c r="M1" s="2">
        <v>0</v>
      </c>
    </row>
    <row r="2" spans="2:28">
      <c r="B2" s="9"/>
      <c r="E2" s="76" t="s">
        <v>345</v>
      </c>
      <c r="F2" s="76"/>
      <c r="G2" s="76"/>
      <c r="H2" s="76"/>
      <c r="J2" s="9"/>
      <c r="K2" s="9" t="s">
        <v>7</v>
      </c>
      <c r="L2" s="9" t="s">
        <v>349</v>
      </c>
      <c r="M2" s="9" t="s">
        <v>350</v>
      </c>
      <c r="O2" s="76" t="s">
        <v>346</v>
      </c>
      <c r="P2" s="76"/>
      <c r="Q2" s="76"/>
      <c r="R2" s="76"/>
      <c r="T2" s="2">
        <v>50</v>
      </c>
      <c r="U2" s="2">
        <v>50</v>
      </c>
    </row>
    <row r="3" spans="2:28" s="6" customFormat="1">
      <c r="B3" s="53" t="s">
        <v>348</v>
      </c>
      <c r="C3" s="42" t="s">
        <v>30</v>
      </c>
      <c r="D3" s="11" t="s">
        <v>29</v>
      </c>
      <c r="E3" s="9" t="s">
        <v>343</v>
      </c>
      <c r="F3" s="6" t="s">
        <v>344</v>
      </c>
      <c r="G3" s="53" t="s">
        <v>64</v>
      </c>
      <c r="H3" s="53" t="s">
        <v>65</v>
      </c>
      <c r="I3" s="55"/>
      <c r="J3" s="53" t="s">
        <v>340</v>
      </c>
      <c r="K3" s="53" t="s">
        <v>1</v>
      </c>
      <c r="L3" s="53" t="s">
        <v>1</v>
      </c>
      <c r="M3" s="53" t="s">
        <v>1</v>
      </c>
      <c r="N3" s="55"/>
      <c r="O3" s="9" t="s">
        <v>343</v>
      </c>
      <c r="P3" s="6" t="s">
        <v>344</v>
      </c>
      <c r="Q3" s="53" t="s">
        <v>64</v>
      </c>
      <c r="R3" s="53" t="s">
        <v>65</v>
      </c>
      <c r="S3" s="55"/>
      <c r="T3" s="53" t="s">
        <v>67</v>
      </c>
      <c r="U3" s="53" t="s">
        <v>70</v>
      </c>
      <c r="V3" s="9" t="s">
        <v>76</v>
      </c>
      <c r="W3" s="53" t="s">
        <v>20</v>
      </c>
      <c r="X3" s="53" t="s">
        <v>27</v>
      </c>
      <c r="Y3" s="53" t="s">
        <v>169</v>
      </c>
      <c r="Z3" s="9" t="s">
        <v>340</v>
      </c>
      <c r="AA3" s="9" t="s">
        <v>339</v>
      </c>
      <c r="AB3" s="9" t="s">
        <v>1</v>
      </c>
    </row>
    <row r="4" spans="2:28" s="64" customFormat="1">
      <c r="B4" s="51">
        <f t="shared" ref="B4:B35" si="0">(J4-J$1)/(B$1-J$1)</f>
        <v>-0.21075523922499015</v>
      </c>
      <c r="C4" s="58" t="s">
        <v>151</v>
      </c>
      <c r="D4" s="59" t="s">
        <v>150</v>
      </c>
      <c r="E4" s="66">
        <v>5</v>
      </c>
      <c r="F4" s="50">
        <f t="shared" ref="F4:F35" si="1">$G4/(35-$H4)*35</f>
        <v>300</v>
      </c>
      <c r="G4" s="61">
        <v>240</v>
      </c>
      <c r="H4" s="61">
        <v>7</v>
      </c>
      <c r="I4" s="62"/>
      <c r="J4" s="50">
        <f t="shared" ref="J4:J35" si="2">($U4/$U$2*100)/2+($T4/$T$2*100)/2+($G4/$G$1*100)+($H4/$H$1*100)</f>
        <v>157.77777777777777</v>
      </c>
      <c r="K4" s="50">
        <f t="shared" ref="K4:K35" si="3">(E4+$K$1)^2*$L$1+$M$1</f>
        <v>202.5</v>
      </c>
      <c r="L4" s="51">
        <v>0</v>
      </c>
      <c r="M4" s="50">
        <f t="shared" ref="M4:M35" si="4">K4+(K4*L4)</f>
        <v>202.5</v>
      </c>
      <c r="N4" s="62"/>
      <c r="O4" s="60">
        <v>15</v>
      </c>
      <c r="P4" s="50">
        <f t="shared" ref="P4:P35" si="5">$Q4/(35-$R4)*35</f>
        <v>494.11764705882354</v>
      </c>
      <c r="Q4" s="61">
        <v>480</v>
      </c>
      <c r="R4" s="61">
        <v>1</v>
      </c>
      <c r="S4" s="62"/>
      <c r="T4" s="61">
        <v>0</v>
      </c>
      <c r="U4" s="61">
        <v>0</v>
      </c>
      <c r="V4" s="63" t="s">
        <v>79</v>
      </c>
      <c r="W4" s="61">
        <v>2.5</v>
      </c>
      <c r="X4" s="61"/>
      <c r="Y4" s="67" t="s">
        <v>194</v>
      </c>
    </row>
    <row r="5" spans="2:28" s="64" customFormat="1">
      <c r="B5" s="51">
        <f t="shared" si="0"/>
        <v>-0.21075523922499015</v>
      </c>
      <c r="C5" s="58" t="s">
        <v>152</v>
      </c>
      <c r="D5" s="59" t="s">
        <v>153</v>
      </c>
      <c r="E5" s="66">
        <v>5</v>
      </c>
      <c r="F5" s="50">
        <f t="shared" si="1"/>
        <v>300</v>
      </c>
      <c r="G5" s="61">
        <v>240</v>
      </c>
      <c r="H5" s="61">
        <v>7</v>
      </c>
      <c r="I5" s="62"/>
      <c r="J5" s="50">
        <f t="shared" si="2"/>
        <v>157.77777777777777</v>
      </c>
      <c r="K5" s="50">
        <f t="shared" si="3"/>
        <v>202.5</v>
      </c>
      <c r="L5" s="51">
        <v>0</v>
      </c>
      <c r="M5" s="50">
        <f t="shared" si="4"/>
        <v>202.5</v>
      </c>
      <c r="N5" s="62"/>
      <c r="O5" s="60">
        <v>15</v>
      </c>
      <c r="P5" s="50">
        <f t="shared" si="5"/>
        <v>494.11764705882354</v>
      </c>
      <c r="Q5" s="61">
        <v>480</v>
      </c>
      <c r="R5" s="61">
        <v>1</v>
      </c>
      <c r="S5" s="62"/>
      <c r="T5" s="61">
        <v>0</v>
      </c>
      <c r="U5" s="61">
        <v>0</v>
      </c>
      <c r="V5" s="63" t="s">
        <v>79</v>
      </c>
      <c r="W5" s="61">
        <v>2.5</v>
      </c>
      <c r="X5" s="61"/>
      <c r="Y5" s="67" t="s">
        <v>194</v>
      </c>
    </row>
    <row r="6" spans="2:28">
      <c r="B6" s="49">
        <f t="shared" si="0"/>
        <v>-1.1862396204033552E-3</v>
      </c>
      <c r="C6" s="43" t="s">
        <v>144</v>
      </c>
      <c r="D6" s="44" t="s">
        <v>145</v>
      </c>
      <c r="E6" s="57">
        <v>2</v>
      </c>
      <c r="F6" s="1">
        <f t="shared" si="1"/>
        <v>253.44827586206895</v>
      </c>
      <c r="G6" s="2">
        <v>210</v>
      </c>
      <c r="H6" s="2">
        <v>6</v>
      </c>
      <c r="J6" s="1">
        <f t="shared" si="2"/>
        <v>216.66666666666666</v>
      </c>
      <c r="K6" s="1">
        <f t="shared" si="3"/>
        <v>90</v>
      </c>
      <c r="L6" s="49">
        <v>-0.36</v>
      </c>
      <c r="M6" s="1">
        <f t="shared" si="4"/>
        <v>57.6</v>
      </c>
      <c r="O6" s="57">
        <v>0</v>
      </c>
      <c r="P6" s="1">
        <f t="shared" si="5"/>
        <v>207.40740740740739</v>
      </c>
      <c r="Q6" s="2">
        <v>160</v>
      </c>
      <c r="R6" s="2">
        <v>8</v>
      </c>
      <c r="T6" s="2">
        <v>40</v>
      </c>
      <c r="U6" s="2">
        <v>40</v>
      </c>
      <c r="V6" s="38" t="s">
        <v>79</v>
      </c>
      <c r="W6" s="2">
        <v>2</v>
      </c>
      <c r="Y6" s="2" t="s">
        <v>170</v>
      </c>
    </row>
    <row r="7" spans="2:28">
      <c r="B7" s="49">
        <f t="shared" si="0"/>
        <v>5.0217477263740519E-2</v>
      </c>
      <c r="C7" s="43" t="s">
        <v>121</v>
      </c>
      <c r="D7" s="25" t="s">
        <v>122</v>
      </c>
      <c r="E7" s="57">
        <v>3</v>
      </c>
      <c r="F7" s="1">
        <f t="shared" si="1"/>
        <v>275</v>
      </c>
      <c r="G7" s="2">
        <v>220</v>
      </c>
      <c r="H7" s="2">
        <v>7</v>
      </c>
      <c r="J7" s="1">
        <f t="shared" si="2"/>
        <v>231.11111111111109</v>
      </c>
      <c r="K7" s="1">
        <f t="shared" si="3"/>
        <v>122.5</v>
      </c>
      <c r="L7" s="49">
        <v>-0.4</v>
      </c>
      <c r="M7" s="1">
        <f t="shared" si="4"/>
        <v>73.5</v>
      </c>
      <c r="O7" s="57">
        <v>3</v>
      </c>
      <c r="P7" s="1">
        <f t="shared" si="5"/>
        <v>275</v>
      </c>
      <c r="Q7" s="2">
        <v>165</v>
      </c>
      <c r="R7" s="2">
        <v>14</v>
      </c>
      <c r="T7" s="2">
        <v>30</v>
      </c>
      <c r="U7" s="2">
        <v>50</v>
      </c>
      <c r="V7" s="38" t="s">
        <v>79</v>
      </c>
      <c r="W7" s="2">
        <v>2</v>
      </c>
      <c r="Y7" s="2" t="s">
        <v>170</v>
      </c>
    </row>
    <row r="8" spans="2:28">
      <c r="B8" s="49">
        <f t="shared" si="0"/>
        <v>5.8125741399762683E-2</v>
      </c>
      <c r="C8" s="43" t="s">
        <v>107</v>
      </c>
      <c r="D8" s="25" t="s">
        <v>106</v>
      </c>
      <c r="E8" s="38">
        <v>1</v>
      </c>
      <c r="F8" s="1">
        <f t="shared" si="1"/>
        <v>241.37931034482756</v>
      </c>
      <c r="G8" s="2">
        <v>200</v>
      </c>
      <c r="H8" s="2">
        <v>6</v>
      </c>
      <c r="J8" s="1">
        <f t="shared" si="2"/>
        <v>233.33333333333331</v>
      </c>
      <c r="K8" s="1">
        <f t="shared" si="3"/>
        <v>62.5</v>
      </c>
      <c r="L8" s="49">
        <v>0</v>
      </c>
      <c r="M8" s="1">
        <f t="shared" si="4"/>
        <v>62.5</v>
      </c>
      <c r="O8" s="57">
        <v>0</v>
      </c>
      <c r="P8" s="1">
        <f t="shared" si="5"/>
        <v>220.16129032258064</v>
      </c>
      <c r="Q8" s="2">
        <v>195</v>
      </c>
      <c r="R8" s="2">
        <v>4</v>
      </c>
      <c r="T8" s="2">
        <v>50</v>
      </c>
      <c r="U8" s="2">
        <v>50</v>
      </c>
      <c r="V8" s="38" t="s">
        <v>79</v>
      </c>
      <c r="W8" s="2">
        <v>2.5</v>
      </c>
      <c r="Y8" s="2" t="s">
        <v>170</v>
      </c>
    </row>
    <row r="9" spans="2:28" s="64" customFormat="1">
      <c r="B9" s="51">
        <f t="shared" si="0"/>
        <v>5.8125741399762683E-2</v>
      </c>
      <c r="C9" s="58" t="s">
        <v>197</v>
      </c>
      <c r="D9" s="59" t="s">
        <v>198</v>
      </c>
      <c r="E9" s="60">
        <v>1</v>
      </c>
      <c r="F9" s="50">
        <f t="shared" si="1"/>
        <v>241.37931034482756</v>
      </c>
      <c r="G9" s="61">
        <v>200</v>
      </c>
      <c r="H9" s="61">
        <v>6</v>
      </c>
      <c r="I9" s="62"/>
      <c r="J9" s="50">
        <f t="shared" si="2"/>
        <v>233.33333333333331</v>
      </c>
      <c r="K9" s="50">
        <f t="shared" si="3"/>
        <v>62.5</v>
      </c>
      <c r="L9" s="51">
        <v>0</v>
      </c>
      <c r="M9" s="50">
        <f t="shared" si="4"/>
        <v>62.5</v>
      </c>
      <c r="N9" s="62"/>
      <c r="O9" s="63">
        <v>0</v>
      </c>
      <c r="P9" s="50">
        <f t="shared" si="5"/>
        <v>205.88235294117649</v>
      </c>
      <c r="Q9" s="61">
        <v>200</v>
      </c>
      <c r="R9" s="61">
        <v>1</v>
      </c>
      <c r="S9" s="62"/>
      <c r="T9" s="61">
        <v>50</v>
      </c>
      <c r="U9" s="61">
        <v>50</v>
      </c>
      <c r="V9" s="63" t="s">
        <v>98</v>
      </c>
      <c r="W9" s="61">
        <v>3.5</v>
      </c>
      <c r="X9" s="61"/>
      <c r="Y9" s="61" t="s">
        <v>194</v>
      </c>
    </row>
    <row r="10" spans="2:28">
      <c r="B10" s="49">
        <f t="shared" si="0"/>
        <v>7.9478054567022477E-2</v>
      </c>
      <c r="C10" s="43" t="s">
        <v>115</v>
      </c>
      <c r="D10" s="25" t="s">
        <v>116</v>
      </c>
      <c r="E10" s="57">
        <v>1</v>
      </c>
      <c r="F10" s="1">
        <f t="shared" si="1"/>
        <v>241.37931034482756</v>
      </c>
      <c r="G10" s="2">
        <v>200</v>
      </c>
      <c r="H10" s="2">
        <v>6</v>
      </c>
      <c r="J10" s="1">
        <f t="shared" si="2"/>
        <v>239.33333333333331</v>
      </c>
      <c r="K10" s="1">
        <f t="shared" si="3"/>
        <v>62.5</v>
      </c>
      <c r="L10" s="49">
        <v>0.01</v>
      </c>
      <c r="M10" s="1">
        <f t="shared" si="4"/>
        <v>63.125</v>
      </c>
      <c r="O10" s="57">
        <v>0</v>
      </c>
      <c r="P10" s="1">
        <f t="shared" si="5"/>
        <v>192.5</v>
      </c>
      <c r="Q10" s="2">
        <v>165</v>
      </c>
      <c r="R10" s="2">
        <v>5</v>
      </c>
      <c r="T10" s="2">
        <v>36</v>
      </c>
      <c r="U10" s="2">
        <v>70</v>
      </c>
      <c r="V10" s="38" t="s">
        <v>79</v>
      </c>
      <c r="W10" s="2">
        <v>2</v>
      </c>
      <c r="Y10" s="2" t="s">
        <v>170</v>
      </c>
    </row>
    <row r="11" spans="2:28">
      <c r="B11" s="49">
        <f t="shared" si="0"/>
        <v>0.15460656385923294</v>
      </c>
      <c r="C11" s="43" t="s">
        <v>117</v>
      </c>
      <c r="D11" s="44" t="s">
        <v>118</v>
      </c>
      <c r="E11" s="57">
        <v>4</v>
      </c>
      <c r="F11" s="1">
        <f t="shared" si="1"/>
        <v>287.5</v>
      </c>
      <c r="G11" s="2">
        <v>230</v>
      </c>
      <c r="H11" s="2">
        <v>7</v>
      </c>
      <c r="J11" s="1">
        <f t="shared" si="2"/>
        <v>260.44444444444446</v>
      </c>
      <c r="K11" s="1">
        <f t="shared" si="3"/>
        <v>160</v>
      </c>
      <c r="L11" s="49">
        <v>0.01</v>
      </c>
      <c r="M11" s="1">
        <f t="shared" si="4"/>
        <v>161.6</v>
      </c>
      <c r="O11" s="57">
        <v>4</v>
      </c>
      <c r="P11" s="1">
        <f t="shared" si="5"/>
        <v>301</v>
      </c>
      <c r="Q11" s="2">
        <v>215</v>
      </c>
      <c r="R11" s="2">
        <v>10</v>
      </c>
      <c r="T11" s="2">
        <v>36</v>
      </c>
      <c r="U11" s="2">
        <v>70</v>
      </c>
      <c r="V11" s="38" t="s">
        <v>79</v>
      </c>
      <c r="W11" s="2">
        <v>2.5</v>
      </c>
      <c r="Y11" s="2" t="s">
        <v>170</v>
      </c>
    </row>
    <row r="12" spans="2:28">
      <c r="B12" s="49">
        <f t="shared" si="0"/>
        <v>0.20838275998418343</v>
      </c>
      <c r="C12" s="43" t="s">
        <v>108</v>
      </c>
      <c r="D12" s="44" t="s">
        <v>109</v>
      </c>
      <c r="E12" s="57">
        <v>7</v>
      </c>
      <c r="F12" s="1">
        <f t="shared" si="1"/>
        <v>337.03703703703707</v>
      </c>
      <c r="G12" s="2">
        <v>260</v>
      </c>
      <c r="H12" s="2">
        <v>8</v>
      </c>
      <c r="J12" s="1">
        <f t="shared" si="2"/>
        <v>275.55555555555554</v>
      </c>
      <c r="K12" s="1">
        <f t="shared" si="3"/>
        <v>302.5</v>
      </c>
      <c r="L12" s="49">
        <v>0</v>
      </c>
      <c r="M12" s="1">
        <f t="shared" si="4"/>
        <v>302.5</v>
      </c>
      <c r="O12" s="57">
        <v>7</v>
      </c>
      <c r="P12" s="1">
        <f t="shared" si="5"/>
        <v>337.03703703703707</v>
      </c>
      <c r="Q12" s="2">
        <v>260</v>
      </c>
      <c r="R12" s="2">
        <v>8</v>
      </c>
      <c r="T12" s="2">
        <v>50</v>
      </c>
      <c r="U12" s="2">
        <v>50</v>
      </c>
      <c r="V12" s="38" t="s">
        <v>79</v>
      </c>
      <c r="W12" s="2">
        <v>3</v>
      </c>
      <c r="Y12" s="2" t="s">
        <v>170</v>
      </c>
    </row>
    <row r="13" spans="2:28">
      <c r="B13" s="49">
        <f t="shared" si="0"/>
        <v>0.20838275998418343</v>
      </c>
      <c r="C13" s="43" t="s">
        <v>158</v>
      </c>
      <c r="D13" s="25" t="s">
        <v>159</v>
      </c>
      <c r="E13" s="57">
        <v>7</v>
      </c>
      <c r="F13" s="1">
        <f t="shared" si="1"/>
        <v>337.03703703703707</v>
      </c>
      <c r="G13" s="2">
        <v>260</v>
      </c>
      <c r="H13" s="2">
        <v>8</v>
      </c>
      <c r="J13" s="1">
        <f t="shared" si="2"/>
        <v>275.55555555555554</v>
      </c>
      <c r="K13" s="1">
        <f t="shared" si="3"/>
        <v>302.5</v>
      </c>
      <c r="L13" s="49">
        <v>0</v>
      </c>
      <c r="M13" s="1">
        <f t="shared" si="4"/>
        <v>302.5</v>
      </c>
      <c r="O13" s="57">
        <v>7</v>
      </c>
      <c r="P13" s="1">
        <f t="shared" si="5"/>
        <v>339.70588235294116</v>
      </c>
      <c r="Q13" s="2">
        <v>330</v>
      </c>
      <c r="R13" s="2">
        <v>1</v>
      </c>
      <c r="T13" s="2">
        <v>50</v>
      </c>
      <c r="U13" s="2">
        <v>50</v>
      </c>
      <c r="V13" s="38" t="s">
        <v>79</v>
      </c>
      <c r="W13" s="2">
        <v>2</v>
      </c>
      <c r="Y13" s="2" t="s">
        <v>170</v>
      </c>
    </row>
    <row r="14" spans="2:28">
      <c r="B14" s="49">
        <f t="shared" si="0"/>
        <v>0.21629102412020559</v>
      </c>
      <c r="C14" s="43" t="s">
        <v>171</v>
      </c>
      <c r="D14" s="25" t="s">
        <v>177</v>
      </c>
      <c r="E14" s="57">
        <v>5</v>
      </c>
      <c r="F14" s="1">
        <f t="shared" si="1"/>
        <v>300</v>
      </c>
      <c r="G14" s="2">
        <v>240</v>
      </c>
      <c r="H14" s="2">
        <v>7</v>
      </c>
      <c r="J14" s="1">
        <f t="shared" si="2"/>
        <v>277.77777777777777</v>
      </c>
      <c r="K14" s="1">
        <f t="shared" si="3"/>
        <v>202.5</v>
      </c>
      <c r="L14" s="49">
        <v>0.44</v>
      </c>
      <c r="M14" s="1">
        <f t="shared" si="4"/>
        <v>291.60000000000002</v>
      </c>
      <c r="O14" s="38">
        <v>6</v>
      </c>
      <c r="P14" s="1">
        <f t="shared" si="5"/>
        <v>318.18181818181819</v>
      </c>
      <c r="Q14" s="2">
        <v>300</v>
      </c>
      <c r="R14" s="2">
        <v>2</v>
      </c>
      <c r="T14" s="2">
        <v>60</v>
      </c>
      <c r="U14" s="2">
        <v>60</v>
      </c>
      <c r="V14" s="38" t="s">
        <v>79</v>
      </c>
      <c r="W14" s="2">
        <v>3.5</v>
      </c>
      <c r="Y14" s="2" t="s">
        <v>170</v>
      </c>
    </row>
    <row r="15" spans="2:28">
      <c r="B15" s="49">
        <f t="shared" si="0"/>
        <v>0.23210755239224973</v>
      </c>
      <c r="C15" s="43" t="s">
        <v>77</v>
      </c>
      <c r="D15" s="25" t="s">
        <v>78</v>
      </c>
      <c r="E15" s="38">
        <v>9</v>
      </c>
      <c r="F15" s="1">
        <f t="shared" si="1"/>
        <v>362.96296296296293</v>
      </c>
      <c r="G15" s="2">
        <v>280</v>
      </c>
      <c r="H15" s="2">
        <v>8</v>
      </c>
      <c r="J15" s="1">
        <f t="shared" si="2"/>
        <v>282.22222222222217</v>
      </c>
      <c r="K15" s="1">
        <f t="shared" si="3"/>
        <v>422.5</v>
      </c>
      <c r="L15" s="49">
        <v>0</v>
      </c>
      <c r="M15" s="1">
        <f t="shared" si="4"/>
        <v>422.5</v>
      </c>
      <c r="O15" s="38">
        <v>9</v>
      </c>
      <c r="P15" s="1">
        <f t="shared" si="5"/>
        <v>370.58823529411762</v>
      </c>
      <c r="Q15" s="2">
        <v>360</v>
      </c>
      <c r="R15" s="2">
        <v>1</v>
      </c>
      <c r="T15" s="2">
        <v>50</v>
      </c>
      <c r="U15" s="2">
        <v>50</v>
      </c>
      <c r="V15" s="38" t="s">
        <v>79</v>
      </c>
      <c r="W15" s="2">
        <v>2</v>
      </c>
      <c r="X15" s="2" t="s">
        <v>56</v>
      </c>
      <c r="Y15" s="2" t="s">
        <v>170</v>
      </c>
    </row>
    <row r="16" spans="2:28">
      <c r="B16" s="49">
        <f t="shared" si="0"/>
        <v>0.28746540134440507</v>
      </c>
      <c r="C16" s="43" t="s">
        <v>132</v>
      </c>
      <c r="D16" s="25" t="s">
        <v>133</v>
      </c>
      <c r="E16" s="48">
        <v>13</v>
      </c>
      <c r="F16" s="1">
        <f t="shared" si="1"/>
        <v>448</v>
      </c>
      <c r="G16" s="2">
        <v>320</v>
      </c>
      <c r="H16" s="2">
        <v>10</v>
      </c>
      <c r="J16" s="1">
        <f t="shared" si="2"/>
        <v>297.77777777777783</v>
      </c>
      <c r="K16" s="1">
        <f t="shared" si="3"/>
        <v>722.5</v>
      </c>
      <c r="L16" s="49">
        <v>-0.4</v>
      </c>
      <c r="M16" s="1">
        <f t="shared" si="4"/>
        <v>433.5</v>
      </c>
      <c r="O16" s="57">
        <v>4</v>
      </c>
      <c r="P16" s="1">
        <f t="shared" si="5"/>
        <v>294.73684210526312</v>
      </c>
      <c r="Q16" s="2">
        <v>160</v>
      </c>
      <c r="R16" s="2">
        <v>16</v>
      </c>
      <c r="T16" s="2">
        <v>30</v>
      </c>
      <c r="U16" s="2">
        <v>50</v>
      </c>
      <c r="V16" s="38" t="s">
        <v>98</v>
      </c>
      <c r="W16" s="2">
        <v>2</v>
      </c>
      <c r="Y16" s="2" t="s">
        <v>170</v>
      </c>
    </row>
    <row r="17" spans="2:25">
      <c r="B17" s="49">
        <f t="shared" si="0"/>
        <v>0.29141953341241605</v>
      </c>
      <c r="C17" s="43" t="s">
        <v>172</v>
      </c>
      <c r="D17" s="25" t="s">
        <v>177</v>
      </c>
      <c r="E17" s="57">
        <v>8</v>
      </c>
      <c r="F17" s="1">
        <f t="shared" si="1"/>
        <v>350</v>
      </c>
      <c r="G17" s="2">
        <v>270</v>
      </c>
      <c r="H17" s="2">
        <v>8</v>
      </c>
      <c r="J17" s="1">
        <f t="shared" si="2"/>
        <v>298.88888888888891</v>
      </c>
      <c r="K17" s="1">
        <f t="shared" si="3"/>
        <v>360</v>
      </c>
      <c r="L17" s="49">
        <v>0.44</v>
      </c>
      <c r="M17" s="1">
        <f t="shared" si="4"/>
        <v>518.4</v>
      </c>
      <c r="O17" s="38">
        <v>6</v>
      </c>
      <c r="P17" s="1">
        <f t="shared" si="5"/>
        <v>318.18181818181819</v>
      </c>
      <c r="Q17" s="2">
        <v>300</v>
      </c>
      <c r="R17" s="2">
        <v>2</v>
      </c>
      <c r="T17" s="2">
        <v>60</v>
      </c>
      <c r="U17" s="2">
        <v>60</v>
      </c>
      <c r="V17" s="38" t="s">
        <v>79</v>
      </c>
      <c r="W17" s="2">
        <v>3.5</v>
      </c>
      <c r="Y17" s="2" t="s">
        <v>170</v>
      </c>
    </row>
    <row r="18" spans="2:25">
      <c r="B18" s="49">
        <f t="shared" si="0"/>
        <v>0.29537366548042704</v>
      </c>
      <c r="C18" s="43" t="s">
        <v>163</v>
      </c>
      <c r="D18" s="25" t="s">
        <v>167</v>
      </c>
      <c r="E18" s="57">
        <v>11</v>
      </c>
      <c r="F18" s="1">
        <f t="shared" si="1"/>
        <v>403.84615384615387</v>
      </c>
      <c r="G18" s="2">
        <v>300</v>
      </c>
      <c r="H18" s="2">
        <v>9</v>
      </c>
      <c r="J18" s="1">
        <f t="shared" si="2"/>
        <v>300</v>
      </c>
      <c r="K18" s="1">
        <f t="shared" si="3"/>
        <v>562.5</v>
      </c>
      <c r="L18" s="49">
        <v>0</v>
      </c>
      <c r="M18" s="1">
        <f t="shared" si="4"/>
        <v>562.5</v>
      </c>
      <c r="O18" s="57">
        <v>7</v>
      </c>
      <c r="P18" s="1">
        <f t="shared" si="5"/>
        <v>350</v>
      </c>
      <c r="Q18" s="2">
        <v>340</v>
      </c>
      <c r="R18" s="2">
        <v>1</v>
      </c>
      <c r="T18" s="2">
        <v>50</v>
      </c>
      <c r="U18" s="2">
        <v>50</v>
      </c>
      <c r="V18" s="38" t="s">
        <v>79</v>
      </c>
      <c r="W18" s="2">
        <v>2</v>
      </c>
      <c r="Y18" s="2" t="s">
        <v>170</v>
      </c>
    </row>
    <row r="19" spans="2:25">
      <c r="B19" s="49">
        <f t="shared" si="0"/>
        <v>0.29814155792803476</v>
      </c>
      <c r="C19" s="43" t="s">
        <v>136</v>
      </c>
      <c r="D19" s="25" t="s">
        <v>137</v>
      </c>
      <c r="E19" s="57">
        <v>5</v>
      </c>
      <c r="F19" s="1">
        <f t="shared" si="1"/>
        <v>300</v>
      </c>
      <c r="G19" s="2">
        <v>240</v>
      </c>
      <c r="H19" s="2">
        <v>7</v>
      </c>
      <c r="J19" s="1">
        <f t="shared" si="2"/>
        <v>300.77777777777777</v>
      </c>
      <c r="K19" s="1">
        <f t="shared" si="3"/>
        <v>202.5</v>
      </c>
      <c r="L19" s="49">
        <v>0.72</v>
      </c>
      <c r="M19" s="1">
        <f t="shared" si="4"/>
        <v>348.29999999999995</v>
      </c>
      <c r="O19" s="57">
        <v>5</v>
      </c>
      <c r="P19" s="1">
        <f t="shared" si="5"/>
        <v>316.12903225806457</v>
      </c>
      <c r="Q19" s="2">
        <v>280</v>
      </c>
      <c r="R19" s="2">
        <v>4</v>
      </c>
      <c r="T19" s="2">
        <v>43</v>
      </c>
      <c r="U19" s="2">
        <v>100</v>
      </c>
      <c r="V19" s="38" t="s">
        <v>79</v>
      </c>
      <c r="W19" s="2">
        <v>3.5</v>
      </c>
      <c r="X19" s="2" t="s">
        <v>195</v>
      </c>
      <c r="Y19" s="2" t="s">
        <v>170</v>
      </c>
    </row>
    <row r="20" spans="2:25">
      <c r="B20" s="49">
        <f t="shared" si="0"/>
        <v>0.29932779754843802</v>
      </c>
      <c r="C20" s="43" t="s">
        <v>91</v>
      </c>
      <c r="D20" s="25" t="s">
        <v>92</v>
      </c>
      <c r="E20" s="48">
        <v>14</v>
      </c>
      <c r="F20" s="1">
        <f t="shared" si="1"/>
        <v>462</v>
      </c>
      <c r="G20" s="2">
        <v>330</v>
      </c>
      <c r="H20" s="2">
        <v>10</v>
      </c>
      <c r="J20" s="1">
        <f t="shared" si="2"/>
        <v>301.11111111111109</v>
      </c>
      <c r="K20" s="1">
        <f t="shared" si="3"/>
        <v>810</v>
      </c>
      <c r="L20" s="49">
        <v>-0.36</v>
      </c>
      <c r="M20" s="1">
        <f t="shared" si="4"/>
        <v>518.40000000000009</v>
      </c>
      <c r="O20" s="57">
        <v>6</v>
      </c>
      <c r="P20" s="1">
        <f t="shared" si="5"/>
        <v>284.375</v>
      </c>
      <c r="Q20" s="2">
        <v>260</v>
      </c>
      <c r="R20" s="2">
        <v>3</v>
      </c>
      <c r="T20" s="2">
        <v>40</v>
      </c>
      <c r="U20" s="2">
        <v>40</v>
      </c>
      <c r="V20" s="38" t="s">
        <v>98</v>
      </c>
      <c r="W20" s="2">
        <v>2</v>
      </c>
      <c r="Y20" s="2" t="s">
        <v>170</v>
      </c>
    </row>
    <row r="21" spans="2:25" s="64" customFormat="1">
      <c r="B21" s="51">
        <f t="shared" si="0"/>
        <v>0.30328192961644901</v>
      </c>
      <c r="C21" s="58" t="s">
        <v>199</v>
      </c>
      <c r="D21" s="59" t="s">
        <v>200</v>
      </c>
      <c r="E21" s="60">
        <v>9</v>
      </c>
      <c r="F21" s="50">
        <f t="shared" si="1"/>
        <v>362.96296296296293</v>
      </c>
      <c r="G21" s="61">
        <v>280</v>
      </c>
      <c r="H21" s="61">
        <v>8</v>
      </c>
      <c r="I21" s="62"/>
      <c r="J21" s="50">
        <f t="shared" si="2"/>
        <v>302.22222222222217</v>
      </c>
      <c r="K21" s="50">
        <f t="shared" si="3"/>
        <v>422.5</v>
      </c>
      <c r="L21" s="51">
        <v>0</v>
      </c>
      <c r="M21" s="50">
        <f t="shared" si="4"/>
        <v>422.5</v>
      </c>
      <c r="N21" s="62"/>
      <c r="O21" s="63">
        <v>9</v>
      </c>
      <c r="P21" s="50">
        <f t="shared" si="5"/>
        <v>370.58823529411762</v>
      </c>
      <c r="Q21" s="61">
        <v>360</v>
      </c>
      <c r="R21" s="61">
        <v>1</v>
      </c>
      <c r="S21" s="62"/>
      <c r="T21" s="61">
        <v>60</v>
      </c>
      <c r="U21" s="61">
        <v>60</v>
      </c>
      <c r="V21" s="63" t="s">
        <v>79</v>
      </c>
      <c r="W21" s="61">
        <v>2</v>
      </c>
      <c r="X21" s="61"/>
      <c r="Y21" s="61" t="s">
        <v>194</v>
      </c>
    </row>
    <row r="22" spans="2:25">
      <c r="B22" s="49">
        <f t="shared" si="0"/>
        <v>0.30723606168446038</v>
      </c>
      <c r="C22" s="43" t="s">
        <v>81</v>
      </c>
      <c r="D22" s="25" t="s">
        <v>82</v>
      </c>
      <c r="E22" s="48">
        <v>12</v>
      </c>
      <c r="F22" s="1">
        <f t="shared" si="1"/>
        <v>417.30769230769232</v>
      </c>
      <c r="G22" s="2">
        <v>310</v>
      </c>
      <c r="H22" s="2">
        <v>9</v>
      </c>
      <c r="J22" s="1">
        <f t="shared" si="2"/>
        <v>303.33333333333337</v>
      </c>
      <c r="K22" s="1">
        <f t="shared" si="3"/>
        <v>640</v>
      </c>
      <c r="L22" s="49">
        <v>0</v>
      </c>
      <c r="M22" s="1">
        <f t="shared" si="4"/>
        <v>640</v>
      </c>
      <c r="O22" s="38">
        <v>13</v>
      </c>
      <c r="P22" s="1">
        <f t="shared" si="5"/>
        <v>452.94117647058823</v>
      </c>
      <c r="Q22" s="2">
        <v>440</v>
      </c>
      <c r="R22" s="2">
        <v>1</v>
      </c>
      <c r="T22" s="2">
        <v>50</v>
      </c>
      <c r="U22" s="2">
        <v>50</v>
      </c>
      <c r="V22" s="38" t="s">
        <v>79</v>
      </c>
      <c r="W22" s="2">
        <v>2</v>
      </c>
      <c r="X22" s="2" t="s">
        <v>56</v>
      </c>
      <c r="Y22" s="2" t="s">
        <v>170</v>
      </c>
    </row>
    <row r="23" spans="2:25">
      <c r="B23" s="49">
        <f t="shared" si="0"/>
        <v>0.30723606168446038</v>
      </c>
      <c r="C23" s="43" t="s">
        <v>110</v>
      </c>
      <c r="D23" s="25" t="s">
        <v>80</v>
      </c>
      <c r="E23" s="48">
        <v>12</v>
      </c>
      <c r="F23" s="1">
        <f t="shared" si="1"/>
        <v>417.30769230769232</v>
      </c>
      <c r="G23" s="2">
        <v>310</v>
      </c>
      <c r="H23" s="2">
        <v>9</v>
      </c>
      <c r="J23" s="1">
        <f t="shared" si="2"/>
        <v>303.33333333333337</v>
      </c>
      <c r="K23" s="1">
        <f t="shared" si="3"/>
        <v>640</v>
      </c>
      <c r="L23" s="49">
        <v>0</v>
      </c>
      <c r="M23" s="1">
        <f t="shared" si="4"/>
        <v>640</v>
      </c>
      <c r="O23" s="57">
        <v>14</v>
      </c>
      <c r="P23" s="1">
        <f t="shared" si="5"/>
        <v>471.73913043478257</v>
      </c>
      <c r="Q23" s="2">
        <v>310</v>
      </c>
      <c r="R23" s="2">
        <v>12</v>
      </c>
      <c r="T23" s="2">
        <v>50</v>
      </c>
      <c r="U23" s="2">
        <v>50</v>
      </c>
      <c r="V23" s="38" t="s">
        <v>79</v>
      </c>
      <c r="W23" s="2">
        <v>3.5</v>
      </c>
      <c r="Y23" s="2" t="s">
        <v>170</v>
      </c>
    </row>
    <row r="24" spans="2:25">
      <c r="B24" s="49">
        <f t="shared" si="0"/>
        <v>0.31119019375247137</v>
      </c>
      <c r="C24" s="43" t="s">
        <v>146</v>
      </c>
      <c r="D24" s="25" t="s">
        <v>147</v>
      </c>
      <c r="E24" s="48">
        <v>15</v>
      </c>
      <c r="F24" s="1">
        <f t="shared" si="1"/>
        <v>476</v>
      </c>
      <c r="G24" s="2">
        <v>340</v>
      </c>
      <c r="H24" s="2">
        <v>10</v>
      </c>
      <c r="J24" s="1">
        <f t="shared" si="2"/>
        <v>304.44444444444446</v>
      </c>
      <c r="K24" s="1">
        <f t="shared" si="3"/>
        <v>902.5</v>
      </c>
      <c r="L24" s="49">
        <v>-0.36</v>
      </c>
      <c r="M24" s="1">
        <f t="shared" si="4"/>
        <v>577.6</v>
      </c>
      <c r="O24" s="57">
        <v>6</v>
      </c>
      <c r="P24" s="1">
        <f t="shared" si="5"/>
        <v>333.33333333333331</v>
      </c>
      <c r="Q24" s="2">
        <v>200</v>
      </c>
      <c r="R24" s="2">
        <v>14</v>
      </c>
      <c r="T24" s="2">
        <v>40</v>
      </c>
      <c r="U24" s="2">
        <v>40</v>
      </c>
      <c r="V24" s="38" t="s">
        <v>98</v>
      </c>
      <c r="W24" s="2">
        <v>2.5</v>
      </c>
      <c r="Y24" s="2" t="s">
        <v>170</v>
      </c>
    </row>
    <row r="25" spans="2:25">
      <c r="B25" s="49">
        <f t="shared" si="0"/>
        <v>0.32858837485172016</v>
      </c>
      <c r="C25" s="43" t="s">
        <v>119</v>
      </c>
      <c r="D25" s="25" t="s">
        <v>96</v>
      </c>
      <c r="E25" s="57">
        <v>12</v>
      </c>
      <c r="F25" s="1">
        <f t="shared" si="1"/>
        <v>417.30769230769232</v>
      </c>
      <c r="G25" s="2">
        <v>310</v>
      </c>
      <c r="H25" s="2">
        <v>9</v>
      </c>
      <c r="J25" s="1">
        <f t="shared" si="2"/>
        <v>309.33333333333337</v>
      </c>
      <c r="K25" s="1">
        <f t="shared" si="3"/>
        <v>640</v>
      </c>
      <c r="L25" s="49">
        <v>0.01</v>
      </c>
      <c r="M25" s="1">
        <f t="shared" si="4"/>
        <v>646.4</v>
      </c>
      <c r="O25" s="57">
        <v>12</v>
      </c>
      <c r="P25" s="1">
        <f t="shared" si="5"/>
        <v>421.59090909090907</v>
      </c>
      <c r="Q25" s="2">
        <v>265</v>
      </c>
      <c r="R25" s="2">
        <v>13</v>
      </c>
      <c r="T25" s="2">
        <v>36</v>
      </c>
      <c r="U25" s="2">
        <v>70</v>
      </c>
      <c r="V25" s="38" t="s">
        <v>79</v>
      </c>
      <c r="W25" s="2">
        <v>3</v>
      </c>
      <c r="Y25" s="2" t="s">
        <v>170</v>
      </c>
    </row>
    <row r="26" spans="2:25">
      <c r="B26" s="49">
        <f t="shared" si="0"/>
        <v>0.35863977856860435</v>
      </c>
      <c r="C26" s="43" t="s">
        <v>160</v>
      </c>
      <c r="D26" s="25" t="s">
        <v>159</v>
      </c>
      <c r="E26" s="48">
        <v>13</v>
      </c>
      <c r="F26" s="1">
        <f t="shared" si="1"/>
        <v>448</v>
      </c>
      <c r="G26" s="2">
        <v>320</v>
      </c>
      <c r="H26" s="2">
        <v>10</v>
      </c>
      <c r="J26" s="1">
        <f t="shared" si="2"/>
        <v>317.77777777777783</v>
      </c>
      <c r="K26" s="1">
        <f t="shared" si="3"/>
        <v>722.5</v>
      </c>
      <c r="L26" s="49">
        <v>0</v>
      </c>
      <c r="M26" s="1">
        <f t="shared" si="4"/>
        <v>722.5</v>
      </c>
      <c r="O26" s="57">
        <v>8</v>
      </c>
      <c r="P26" s="1">
        <f t="shared" si="5"/>
        <v>360.29411764705884</v>
      </c>
      <c r="Q26" s="2">
        <v>350</v>
      </c>
      <c r="R26" s="2">
        <v>1</v>
      </c>
      <c r="T26" s="2">
        <v>50</v>
      </c>
      <c r="U26" s="2">
        <v>50</v>
      </c>
      <c r="V26" s="38" t="s">
        <v>98</v>
      </c>
      <c r="W26" s="2">
        <v>2</v>
      </c>
      <c r="Y26" s="2" t="s">
        <v>170</v>
      </c>
    </row>
    <row r="27" spans="2:25">
      <c r="B27" s="49">
        <f t="shared" si="0"/>
        <v>0.36654804270462632</v>
      </c>
      <c r="C27" s="43" t="s">
        <v>173</v>
      </c>
      <c r="D27" s="25" t="s">
        <v>177</v>
      </c>
      <c r="E27" s="57">
        <v>11</v>
      </c>
      <c r="F27" s="1">
        <f t="shared" si="1"/>
        <v>403.84615384615387</v>
      </c>
      <c r="G27" s="2">
        <v>300</v>
      </c>
      <c r="H27" s="2">
        <v>9</v>
      </c>
      <c r="J27" s="1">
        <f t="shared" si="2"/>
        <v>320</v>
      </c>
      <c r="K27" s="1">
        <f t="shared" si="3"/>
        <v>562.5</v>
      </c>
      <c r="L27" s="49">
        <v>0.44</v>
      </c>
      <c r="M27" s="1">
        <f t="shared" si="4"/>
        <v>810</v>
      </c>
      <c r="O27" s="38">
        <v>6</v>
      </c>
      <c r="P27" s="1">
        <f t="shared" si="5"/>
        <v>318.18181818181819</v>
      </c>
      <c r="Q27" s="2">
        <v>300</v>
      </c>
      <c r="R27" s="2">
        <v>2</v>
      </c>
      <c r="T27" s="2">
        <v>60</v>
      </c>
      <c r="U27" s="2">
        <v>60</v>
      </c>
      <c r="V27" s="38" t="s">
        <v>79</v>
      </c>
      <c r="W27" s="2">
        <v>3.5</v>
      </c>
      <c r="Y27" s="2" t="s">
        <v>170</v>
      </c>
    </row>
    <row r="28" spans="2:25">
      <c r="B28" s="49">
        <f t="shared" si="0"/>
        <v>0.37445630684064851</v>
      </c>
      <c r="C28" s="43" t="s">
        <v>89</v>
      </c>
      <c r="D28" s="25" t="s">
        <v>90</v>
      </c>
      <c r="E28" s="48">
        <v>17</v>
      </c>
      <c r="F28" s="1">
        <f t="shared" si="1"/>
        <v>525</v>
      </c>
      <c r="G28" s="2">
        <v>360</v>
      </c>
      <c r="H28" s="2">
        <v>11</v>
      </c>
      <c r="J28" s="1">
        <f t="shared" si="2"/>
        <v>322.22222222222223</v>
      </c>
      <c r="K28" s="1">
        <f t="shared" si="3"/>
        <v>1102.5</v>
      </c>
      <c r="L28" s="49">
        <v>-0.36</v>
      </c>
      <c r="M28" s="1">
        <f t="shared" si="4"/>
        <v>705.6</v>
      </c>
      <c r="O28" s="57">
        <v>10</v>
      </c>
      <c r="P28" s="1">
        <f t="shared" si="5"/>
        <v>401.85185185185185</v>
      </c>
      <c r="Q28" s="2">
        <v>310</v>
      </c>
      <c r="R28" s="2">
        <v>8</v>
      </c>
      <c r="T28" s="2">
        <v>40</v>
      </c>
      <c r="U28" s="2">
        <v>40</v>
      </c>
      <c r="V28" s="38" t="s">
        <v>98</v>
      </c>
      <c r="W28" s="2">
        <v>2.5</v>
      </c>
      <c r="Y28" s="2" t="s">
        <v>170</v>
      </c>
    </row>
    <row r="29" spans="2:25">
      <c r="B29" s="49">
        <f t="shared" si="0"/>
        <v>0.37999209173586418</v>
      </c>
      <c r="C29" s="43" t="s">
        <v>125</v>
      </c>
      <c r="D29" s="25" t="s">
        <v>126</v>
      </c>
      <c r="E29" s="48">
        <v>13</v>
      </c>
      <c r="F29" s="1">
        <f t="shared" si="1"/>
        <v>448</v>
      </c>
      <c r="G29" s="2">
        <v>320</v>
      </c>
      <c r="H29" s="2">
        <v>10</v>
      </c>
      <c r="J29" s="1">
        <f t="shared" si="2"/>
        <v>323.77777777777783</v>
      </c>
      <c r="K29" s="1">
        <f t="shared" si="3"/>
        <v>722.5</v>
      </c>
      <c r="L29" s="49">
        <v>0.01</v>
      </c>
      <c r="M29" s="1">
        <f t="shared" si="4"/>
        <v>729.72500000000002</v>
      </c>
      <c r="O29" s="57">
        <v>0</v>
      </c>
      <c r="P29" s="1">
        <f t="shared" si="5"/>
        <v>193.10344827586209</v>
      </c>
      <c r="Q29" s="2">
        <v>160</v>
      </c>
      <c r="R29" s="2">
        <v>6</v>
      </c>
      <c r="T29" s="2">
        <v>36</v>
      </c>
      <c r="U29" s="2">
        <v>70</v>
      </c>
      <c r="V29" s="38" t="s">
        <v>98</v>
      </c>
      <c r="W29" s="2">
        <v>2</v>
      </c>
      <c r="Y29" s="2" t="s">
        <v>170</v>
      </c>
    </row>
    <row r="30" spans="2:25">
      <c r="B30" s="49">
        <f t="shared" si="0"/>
        <v>0.38236457097667065</v>
      </c>
      <c r="C30" s="43" t="s">
        <v>93</v>
      </c>
      <c r="D30" s="25" t="s">
        <v>94</v>
      </c>
      <c r="E30" s="38">
        <v>15</v>
      </c>
      <c r="F30" s="1">
        <f t="shared" si="1"/>
        <v>476</v>
      </c>
      <c r="G30" s="2">
        <v>340</v>
      </c>
      <c r="H30" s="2">
        <v>10</v>
      </c>
      <c r="J30" s="1">
        <f t="shared" si="2"/>
        <v>324.44444444444446</v>
      </c>
      <c r="K30" s="1">
        <f t="shared" si="3"/>
        <v>902.5</v>
      </c>
      <c r="L30" s="49">
        <v>0</v>
      </c>
      <c r="M30" s="1">
        <f t="shared" si="4"/>
        <v>902.5</v>
      </c>
      <c r="O30" s="57">
        <v>15</v>
      </c>
      <c r="P30" s="1">
        <f t="shared" si="5"/>
        <v>434.84848484848482</v>
      </c>
      <c r="Q30" s="2">
        <v>410</v>
      </c>
      <c r="R30" s="2">
        <v>2</v>
      </c>
      <c r="T30" s="2">
        <v>50</v>
      </c>
      <c r="U30" s="2">
        <v>50</v>
      </c>
      <c r="V30" s="38" t="s">
        <v>98</v>
      </c>
      <c r="W30" s="2">
        <v>3.5</v>
      </c>
      <c r="Y30" s="2" t="s">
        <v>170</v>
      </c>
    </row>
    <row r="31" spans="2:25">
      <c r="B31" s="49">
        <f t="shared" si="0"/>
        <v>0.38236457097667065</v>
      </c>
      <c r="C31" s="43" t="s">
        <v>162</v>
      </c>
      <c r="D31" s="44" t="s">
        <v>166</v>
      </c>
      <c r="E31" s="48">
        <v>15</v>
      </c>
      <c r="F31" s="1">
        <f t="shared" si="1"/>
        <v>476</v>
      </c>
      <c r="G31" s="2">
        <v>340</v>
      </c>
      <c r="H31" s="2">
        <v>10</v>
      </c>
      <c r="J31" s="1">
        <f t="shared" si="2"/>
        <v>324.44444444444446</v>
      </c>
      <c r="K31" s="1">
        <f t="shared" si="3"/>
        <v>902.5</v>
      </c>
      <c r="L31" s="49">
        <v>0</v>
      </c>
      <c r="M31" s="1">
        <f t="shared" si="4"/>
        <v>902.5</v>
      </c>
      <c r="O31" s="57">
        <v>9</v>
      </c>
      <c r="P31" s="1">
        <f t="shared" si="5"/>
        <v>380.88235294117646</v>
      </c>
      <c r="Q31" s="2">
        <v>370</v>
      </c>
      <c r="R31" s="2">
        <v>1</v>
      </c>
      <c r="T31" s="2">
        <v>50</v>
      </c>
      <c r="U31" s="2">
        <v>50</v>
      </c>
      <c r="V31" s="38" t="s">
        <v>98</v>
      </c>
      <c r="W31" s="2">
        <v>2</v>
      </c>
      <c r="Y31" s="2" t="s">
        <v>170</v>
      </c>
    </row>
    <row r="32" spans="2:25">
      <c r="B32" s="49">
        <f t="shared" si="0"/>
        <v>0.44167655199683659</v>
      </c>
      <c r="C32" s="43" t="s">
        <v>174</v>
      </c>
      <c r="D32" s="25" t="s">
        <v>178</v>
      </c>
      <c r="E32" s="57">
        <v>14</v>
      </c>
      <c r="F32" s="1">
        <f t="shared" si="1"/>
        <v>462</v>
      </c>
      <c r="G32" s="2">
        <v>330</v>
      </c>
      <c r="H32" s="2">
        <v>10</v>
      </c>
      <c r="J32" s="1">
        <f t="shared" si="2"/>
        <v>341.11111111111109</v>
      </c>
      <c r="K32" s="1">
        <f t="shared" si="3"/>
        <v>810</v>
      </c>
      <c r="L32" s="49">
        <v>0.44</v>
      </c>
      <c r="M32" s="1">
        <f t="shared" si="4"/>
        <v>1166.4000000000001</v>
      </c>
      <c r="O32" s="38">
        <v>14</v>
      </c>
      <c r="P32" s="1">
        <f t="shared" si="5"/>
        <v>466.66666666666669</v>
      </c>
      <c r="Q32" s="2">
        <v>400</v>
      </c>
      <c r="R32" s="2">
        <v>5</v>
      </c>
      <c r="T32" s="2">
        <v>60</v>
      </c>
      <c r="U32" s="2">
        <v>60</v>
      </c>
      <c r="V32" s="38" t="s">
        <v>98</v>
      </c>
      <c r="W32" s="2">
        <v>4</v>
      </c>
      <c r="Y32" s="2" t="s">
        <v>170</v>
      </c>
    </row>
    <row r="33" spans="2:25">
      <c r="B33" s="49">
        <f t="shared" si="0"/>
        <v>0.44563068406484779</v>
      </c>
      <c r="C33" s="43" t="s">
        <v>161</v>
      </c>
      <c r="D33" s="44" t="s">
        <v>165</v>
      </c>
      <c r="E33" s="48">
        <v>17</v>
      </c>
      <c r="F33" s="1">
        <f t="shared" si="1"/>
        <v>525</v>
      </c>
      <c r="G33" s="2">
        <v>360</v>
      </c>
      <c r="H33" s="2">
        <v>11</v>
      </c>
      <c r="J33" s="1">
        <f t="shared" si="2"/>
        <v>342.22222222222223</v>
      </c>
      <c r="K33" s="1">
        <f t="shared" si="3"/>
        <v>1102.5</v>
      </c>
      <c r="L33" s="49">
        <v>0</v>
      </c>
      <c r="M33" s="1">
        <f t="shared" si="4"/>
        <v>1102.5</v>
      </c>
      <c r="O33" s="57">
        <v>10</v>
      </c>
      <c r="P33" s="1">
        <f t="shared" si="5"/>
        <v>386.02941176470586</v>
      </c>
      <c r="Q33" s="2">
        <v>375</v>
      </c>
      <c r="R33" s="2">
        <v>1</v>
      </c>
      <c r="T33" s="2">
        <v>50</v>
      </c>
      <c r="U33" s="2">
        <v>50</v>
      </c>
      <c r="V33" s="38" t="s">
        <v>98</v>
      </c>
      <c r="W33" s="2">
        <v>2</v>
      </c>
      <c r="Y33" s="2" t="s">
        <v>170</v>
      </c>
    </row>
    <row r="34" spans="2:25">
      <c r="B34" s="49">
        <f t="shared" si="0"/>
        <v>0.45512060102807445</v>
      </c>
      <c r="C34" s="43" t="s">
        <v>127</v>
      </c>
      <c r="D34" s="44" t="s">
        <v>130</v>
      </c>
      <c r="E34" s="48">
        <v>16</v>
      </c>
      <c r="F34" s="1">
        <f t="shared" si="1"/>
        <v>510.41666666666669</v>
      </c>
      <c r="G34" s="2">
        <v>350</v>
      </c>
      <c r="H34" s="2">
        <v>11</v>
      </c>
      <c r="J34" s="1">
        <f t="shared" si="2"/>
        <v>344.88888888888891</v>
      </c>
      <c r="K34" s="1">
        <f t="shared" si="3"/>
        <v>1000</v>
      </c>
      <c r="L34" s="49">
        <v>0.01</v>
      </c>
      <c r="M34" s="1">
        <f t="shared" si="4"/>
        <v>1010</v>
      </c>
      <c r="O34" s="57">
        <v>5</v>
      </c>
      <c r="P34" s="1">
        <f t="shared" si="5"/>
        <v>306.25</v>
      </c>
      <c r="Q34" s="2">
        <v>210</v>
      </c>
      <c r="R34" s="2">
        <v>11</v>
      </c>
      <c r="T34" s="2">
        <v>36</v>
      </c>
      <c r="U34" s="2">
        <v>70</v>
      </c>
      <c r="V34" s="38" t="s">
        <v>98</v>
      </c>
      <c r="W34" s="2">
        <v>2.5</v>
      </c>
      <c r="Y34" s="2" t="s">
        <v>170</v>
      </c>
    </row>
    <row r="35" spans="2:25">
      <c r="B35" s="49">
        <f t="shared" si="0"/>
        <v>0.45749308026888091</v>
      </c>
      <c r="C35" s="43" t="s">
        <v>164</v>
      </c>
      <c r="D35" s="25" t="s">
        <v>168</v>
      </c>
      <c r="E35" s="48">
        <v>18</v>
      </c>
      <c r="F35" s="1">
        <f t="shared" si="1"/>
        <v>539.58333333333326</v>
      </c>
      <c r="G35" s="2">
        <v>370</v>
      </c>
      <c r="H35" s="2">
        <v>11</v>
      </c>
      <c r="J35" s="1">
        <f t="shared" si="2"/>
        <v>345.55555555555554</v>
      </c>
      <c r="K35" s="1">
        <f t="shared" si="3"/>
        <v>1210</v>
      </c>
      <c r="L35" s="49">
        <v>0</v>
      </c>
      <c r="M35" s="1">
        <f t="shared" si="4"/>
        <v>1210</v>
      </c>
      <c r="O35" s="57">
        <v>10</v>
      </c>
      <c r="P35" s="1">
        <f t="shared" si="5"/>
        <v>391.17647058823525</v>
      </c>
      <c r="Q35" s="2">
        <v>380</v>
      </c>
      <c r="R35" s="2">
        <v>1</v>
      </c>
      <c r="T35" s="2">
        <v>50</v>
      </c>
      <c r="U35" s="2">
        <v>50</v>
      </c>
      <c r="V35" s="38" t="s">
        <v>98</v>
      </c>
      <c r="W35" s="2">
        <v>2</v>
      </c>
      <c r="Y35" s="2" t="s">
        <v>170</v>
      </c>
    </row>
    <row r="36" spans="2:25">
      <c r="B36" s="49">
        <f t="shared" ref="B36:B72" si="6">(J36-J$1)/(B$1-J$1)</f>
        <v>0.47330960854092524</v>
      </c>
      <c r="C36" s="43" t="s">
        <v>134</v>
      </c>
      <c r="D36" s="25" t="s">
        <v>135</v>
      </c>
      <c r="E36" s="57">
        <v>22</v>
      </c>
      <c r="F36" s="1">
        <f t="shared" ref="F36:F72" si="7">$G36/(35-$H36)*35</f>
        <v>623.91304347826087</v>
      </c>
      <c r="G36" s="2">
        <v>410</v>
      </c>
      <c r="H36" s="2">
        <v>12</v>
      </c>
      <c r="J36" s="1">
        <f t="shared" ref="J36:J72" si="8">($U36/$U$2*100)/2+($T36/$T$2*100)/2+($G36/$G$1*100)+($H36/$H$1*100)</f>
        <v>350</v>
      </c>
      <c r="K36" s="1">
        <f t="shared" ref="K36:K72" si="9">(E36+$K$1)^2*$L$1+$M$1</f>
        <v>1690</v>
      </c>
      <c r="L36" s="49">
        <v>-0.4</v>
      </c>
      <c r="M36" s="1">
        <f t="shared" ref="M36:M67" si="10">K36+(K36*L36)</f>
        <v>1014</v>
      </c>
      <c r="O36" s="57">
        <v>22</v>
      </c>
      <c r="P36" s="1">
        <f t="shared" ref="P36:P72" si="11">$Q36/(35-$R36)*35</f>
        <v>641.66666666666663</v>
      </c>
      <c r="Q36" s="2">
        <v>220</v>
      </c>
      <c r="R36" s="2">
        <v>23</v>
      </c>
      <c r="T36" s="2">
        <v>30</v>
      </c>
      <c r="U36" s="2">
        <v>50</v>
      </c>
      <c r="V36" s="38" t="s">
        <v>98</v>
      </c>
      <c r="W36" s="2">
        <v>2.5</v>
      </c>
      <c r="Y36" s="2" t="s">
        <v>170</v>
      </c>
    </row>
    <row r="37" spans="2:25">
      <c r="B37" s="49">
        <f t="shared" si="6"/>
        <v>0.51680506128904713</v>
      </c>
      <c r="C37" s="43" t="s">
        <v>175</v>
      </c>
      <c r="D37" s="25" t="s">
        <v>178</v>
      </c>
      <c r="E37" s="57">
        <v>17</v>
      </c>
      <c r="F37" s="1">
        <f t="shared" si="7"/>
        <v>525</v>
      </c>
      <c r="G37" s="2">
        <v>360</v>
      </c>
      <c r="H37" s="2">
        <v>11</v>
      </c>
      <c r="J37" s="1">
        <f t="shared" si="8"/>
        <v>362.22222222222223</v>
      </c>
      <c r="K37" s="1">
        <f t="shared" si="9"/>
        <v>1102.5</v>
      </c>
      <c r="L37" s="49">
        <v>0.44</v>
      </c>
      <c r="M37" s="1">
        <f t="shared" si="10"/>
        <v>1587.6</v>
      </c>
      <c r="O37" s="38">
        <v>14</v>
      </c>
      <c r="P37" s="1">
        <f t="shared" si="11"/>
        <v>466.66666666666669</v>
      </c>
      <c r="Q37" s="2">
        <v>400</v>
      </c>
      <c r="R37" s="2">
        <v>5</v>
      </c>
      <c r="T37" s="2">
        <v>60</v>
      </c>
      <c r="U37" s="2">
        <v>60</v>
      </c>
      <c r="V37" s="38" t="s">
        <v>98</v>
      </c>
      <c r="W37" s="2">
        <v>4</v>
      </c>
      <c r="Y37" s="2" t="s">
        <v>170</v>
      </c>
    </row>
    <row r="38" spans="2:25">
      <c r="B38" s="49">
        <f t="shared" si="6"/>
        <v>0.52352708580466578</v>
      </c>
      <c r="C38" s="43" t="s">
        <v>138</v>
      </c>
      <c r="D38" s="44" t="s">
        <v>141</v>
      </c>
      <c r="E38" s="54">
        <v>14</v>
      </c>
      <c r="F38" s="1">
        <f t="shared" si="7"/>
        <v>462</v>
      </c>
      <c r="G38" s="2">
        <v>330</v>
      </c>
      <c r="H38" s="2">
        <v>10</v>
      </c>
      <c r="J38" s="1">
        <f t="shared" si="8"/>
        <v>364.11111111111109</v>
      </c>
      <c r="K38" s="1">
        <f t="shared" si="9"/>
        <v>810</v>
      </c>
      <c r="L38" s="49">
        <v>0.72</v>
      </c>
      <c r="M38" s="1">
        <f t="shared" si="10"/>
        <v>1393.1999999999998</v>
      </c>
      <c r="O38" s="57">
        <v>14</v>
      </c>
      <c r="P38" s="1">
        <f t="shared" si="11"/>
        <v>466.66666666666669</v>
      </c>
      <c r="Q38" s="2">
        <v>360</v>
      </c>
      <c r="R38" s="2">
        <v>8</v>
      </c>
      <c r="T38" s="2">
        <v>43</v>
      </c>
      <c r="U38" s="2">
        <v>100</v>
      </c>
      <c r="V38" s="38" t="s">
        <v>79</v>
      </c>
      <c r="W38" s="2">
        <v>4</v>
      </c>
      <c r="X38" s="2" t="s">
        <v>195</v>
      </c>
      <c r="Y38" s="2" t="s">
        <v>170</v>
      </c>
    </row>
    <row r="39" spans="2:25">
      <c r="B39" s="49">
        <f t="shared" si="6"/>
        <v>0.52471332542506921</v>
      </c>
      <c r="C39" s="43" t="s">
        <v>123</v>
      </c>
      <c r="D39" s="25" t="s">
        <v>124</v>
      </c>
      <c r="E39" s="54">
        <v>23</v>
      </c>
      <c r="F39" s="1">
        <f t="shared" si="7"/>
        <v>668.18181818181813</v>
      </c>
      <c r="G39" s="2">
        <v>420</v>
      </c>
      <c r="H39" s="2">
        <v>13</v>
      </c>
      <c r="J39" s="1">
        <f t="shared" si="8"/>
        <v>364.44444444444446</v>
      </c>
      <c r="K39" s="1">
        <f t="shared" si="9"/>
        <v>1822.5</v>
      </c>
      <c r="L39" s="49">
        <v>-0.4</v>
      </c>
      <c r="M39" s="1">
        <f t="shared" si="10"/>
        <v>1093.5</v>
      </c>
      <c r="O39" s="57">
        <v>23</v>
      </c>
      <c r="P39" s="1">
        <f t="shared" si="11"/>
        <v>656.25</v>
      </c>
      <c r="Q39" s="2">
        <v>225</v>
      </c>
      <c r="R39" s="2">
        <v>23</v>
      </c>
      <c r="T39" s="2">
        <v>30</v>
      </c>
      <c r="U39" s="2">
        <v>50</v>
      </c>
      <c r="V39" s="38" t="s">
        <v>79</v>
      </c>
      <c r="W39" s="2">
        <v>2.5</v>
      </c>
      <c r="Y39" s="2" t="s">
        <v>170</v>
      </c>
    </row>
    <row r="40" spans="2:25">
      <c r="B40" s="49">
        <f t="shared" si="6"/>
        <v>0.52471332542506921</v>
      </c>
      <c r="C40" s="43" t="s">
        <v>148</v>
      </c>
      <c r="D40" s="25" t="s">
        <v>149</v>
      </c>
      <c r="E40" s="57">
        <v>23</v>
      </c>
      <c r="F40" s="1">
        <f t="shared" si="7"/>
        <v>668.18181818181813</v>
      </c>
      <c r="G40" s="2">
        <v>420</v>
      </c>
      <c r="H40" s="2">
        <v>13</v>
      </c>
      <c r="J40" s="1">
        <f t="shared" si="8"/>
        <v>364.44444444444446</v>
      </c>
      <c r="K40" s="1">
        <f t="shared" si="9"/>
        <v>1822.5</v>
      </c>
      <c r="L40" s="49">
        <v>-0.36</v>
      </c>
      <c r="M40" s="1">
        <f t="shared" si="10"/>
        <v>1166.4000000000001</v>
      </c>
      <c r="O40" s="57">
        <v>23</v>
      </c>
      <c r="P40" s="1">
        <f t="shared" si="11"/>
        <v>673.07692307692309</v>
      </c>
      <c r="Q40" s="2">
        <v>250</v>
      </c>
      <c r="R40" s="2">
        <v>22</v>
      </c>
      <c r="T40" s="2">
        <v>40</v>
      </c>
      <c r="U40" s="2">
        <v>40</v>
      </c>
      <c r="V40" s="38" t="s">
        <v>98</v>
      </c>
      <c r="W40" s="2">
        <v>3</v>
      </c>
      <c r="Y40" s="2" t="s">
        <v>170</v>
      </c>
    </row>
    <row r="41" spans="2:25">
      <c r="B41" s="49">
        <f t="shared" si="6"/>
        <v>0.53262158956109118</v>
      </c>
      <c r="C41" s="43" t="s">
        <v>111</v>
      </c>
      <c r="D41" s="44" t="s">
        <v>112</v>
      </c>
      <c r="E41" s="57">
        <v>21</v>
      </c>
      <c r="F41" s="1">
        <f t="shared" si="7"/>
        <v>608.695652173913</v>
      </c>
      <c r="G41" s="2">
        <v>400</v>
      </c>
      <c r="H41" s="2">
        <v>12</v>
      </c>
      <c r="J41" s="1">
        <f t="shared" si="8"/>
        <v>366.66666666666663</v>
      </c>
      <c r="K41" s="1">
        <f t="shared" si="9"/>
        <v>1562.5</v>
      </c>
      <c r="L41" s="49">
        <v>0</v>
      </c>
      <c r="M41" s="1">
        <f t="shared" si="10"/>
        <v>1562.5</v>
      </c>
      <c r="O41" s="57">
        <v>21</v>
      </c>
      <c r="P41" s="1">
        <f t="shared" si="11"/>
        <v>612.5</v>
      </c>
      <c r="Q41" s="2">
        <v>350</v>
      </c>
      <c r="R41" s="2">
        <v>15</v>
      </c>
      <c r="T41" s="2">
        <v>50</v>
      </c>
      <c r="U41" s="2">
        <v>50</v>
      </c>
      <c r="V41" s="38" t="s">
        <v>98</v>
      </c>
      <c r="W41" s="2">
        <v>4</v>
      </c>
      <c r="Y41" s="2" t="s">
        <v>170</v>
      </c>
    </row>
    <row r="42" spans="2:25">
      <c r="B42" s="49">
        <f t="shared" si="6"/>
        <v>0.55397390272835101</v>
      </c>
      <c r="C42" s="43" t="s">
        <v>128</v>
      </c>
      <c r="D42" s="25" t="s">
        <v>94</v>
      </c>
      <c r="E42" s="48">
        <v>21</v>
      </c>
      <c r="F42" s="1">
        <f t="shared" si="7"/>
        <v>608.695652173913</v>
      </c>
      <c r="G42" s="2">
        <v>400</v>
      </c>
      <c r="H42" s="2">
        <v>12</v>
      </c>
      <c r="J42" s="1">
        <f t="shared" si="8"/>
        <v>372.66666666666663</v>
      </c>
      <c r="K42" s="1">
        <f t="shared" si="9"/>
        <v>1562.5</v>
      </c>
      <c r="L42" s="49">
        <v>0.01</v>
      </c>
      <c r="M42" s="1">
        <f t="shared" si="10"/>
        <v>1578.125</v>
      </c>
      <c r="O42" s="57">
        <v>12</v>
      </c>
      <c r="P42" s="1">
        <f t="shared" si="11"/>
        <v>433.33333333333337</v>
      </c>
      <c r="Q42" s="2">
        <v>260</v>
      </c>
      <c r="R42" s="2">
        <v>14</v>
      </c>
      <c r="T42" s="2">
        <v>36</v>
      </c>
      <c r="U42" s="2">
        <v>70</v>
      </c>
      <c r="V42" s="38" t="s">
        <v>98</v>
      </c>
      <c r="W42" s="2">
        <v>3</v>
      </c>
      <c r="Y42" s="2" t="s">
        <v>170</v>
      </c>
    </row>
    <row r="43" spans="2:25">
      <c r="B43" s="49">
        <f t="shared" si="6"/>
        <v>0.5658362989323843</v>
      </c>
      <c r="C43" s="43" t="s">
        <v>120</v>
      </c>
      <c r="D43" s="25" t="s">
        <v>96</v>
      </c>
      <c r="E43" s="54">
        <v>22</v>
      </c>
      <c r="F43" s="1">
        <f t="shared" si="7"/>
        <v>623.91304347826087</v>
      </c>
      <c r="G43" s="2">
        <v>410</v>
      </c>
      <c r="H43" s="2">
        <v>12</v>
      </c>
      <c r="J43" s="1">
        <f t="shared" si="8"/>
        <v>376</v>
      </c>
      <c r="K43" s="1">
        <f t="shared" si="9"/>
        <v>1690</v>
      </c>
      <c r="L43" s="49">
        <v>0.01</v>
      </c>
      <c r="M43" s="1">
        <f t="shared" si="10"/>
        <v>1706.9</v>
      </c>
      <c r="O43" s="57">
        <v>22</v>
      </c>
      <c r="P43" s="1">
        <f t="shared" si="11"/>
        <v>638.23529411764707</v>
      </c>
      <c r="Q43" s="2">
        <v>310</v>
      </c>
      <c r="R43" s="2">
        <v>18</v>
      </c>
      <c r="T43" s="2">
        <v>36</v>
      </c>
      <c r="U43" s="2">
        <v>70</v>
      </c>
      <c r="V43" s="38" t="s">
        <v>79</v>
      </c>
      <c r="W43" s="2">
        <v>3.5</v>
      </c>
      <c r="Y43" s="2" t="s">
        <v>170</v>
      </c>
    </row>
    <row r="44" spans="2:25">
      <c r="B44" s="49">
        <f t="shared" si="6"/>
        <v>0.5919335705812574</v>
      </c>
      <c r="C44" s="43" t="s">
        <v>176</v>
      </c>
      <c r="D44" s="25" t="s">
        <v>178</v>
      </c>
      <c r="E44" s="38">
        <v>20</v>
      </c>
      <c r="F44" s="1">
        <f t="shared" si="7"/>
        <v>593.47826086956513</v>
      </c>
      <c r="G44" s="2">
        <v>390</v>
      </c>
      <c r="H44" s="2">
        <v>12</v>
      </c>
      <c r="J44" s="1">
        <f t="shared" si="8"/>
        <v>383.33333333333331</v>
      </c>
      <c r="K44" s="1">
        <f t="shared" si="9"/>
        <v>1440</v>
      </c>
      <c r="L44" s="49">
        <v>0.44</v>
      </c>
      <c r="M44" s="1">
        <f t="shared" si="10"/>
        <v>2073.6</v>
      </c>
      <c r="O44" s="38">
        <v>14</v>
      </c>
      <c r="P44" s="1">
        <f t="shared" si="11"/>
        <v>466.66666666666669</v>
      </c>
      <c r="Q44" s="2">
        <v>400</v>
      </c>
      <c r="R44" s="2">
        <v>5</v>
      </c>
      <c r="T44" s="2">
        <v>60</v>
      </c>
      <c r="U44" s="2">
        <v>60</v>
      </c>
      <c r="V44" s="38" t="s">
        <v>98</v>
      </c>
      <c r="W44" s="2">
        <v>4</v>
      </c>
      <c r="Y44" s="2" t="s">
        <v>170</v>
      </c>
    </row>
    <row r="45" spans="2:25">
      <c r="B45" s="49">
        <f t="shared" si="6"/>
        <v>0.59984183471727948</v>
      </c>
      <c r="C45" s="43" t="s">
        <v>184</v>
      </c>
      <c r="D45" s="25" t="s">
        <v>187</v>
      </c>
      <c r="E45" s="48">
        <v>26</v>
      </c>
      <c r="F45" s="1">
        <f t="shared" si="7"/>
        <v>750</v>
      </c>
      <c r="G45" s="2">
        <v>450</v>
      </c>
      <c r="H45" s="2">
        <v>14</v>
      </c>
      <c r="J45" s="1">
        <f t="shared" si="8"/>
        <v>385.55555555555554</v>
      </c>
      <c r="K45" s="1">
        <f t="shared" si="9"/>
        <v>2250</v>
      </c>
      <c r="L45" s="49">
        <v>-0.36</v>
      </c>
      <c r="M45" s="1">
        <f t="shared" si="10"/>
        <v>1440</v>
      </c>
      <c r="O45" s="38">
        <v>19</v>
      </c>
      <c r="P45" s="1">
        <f t="shared" si="11"/>
        <v>583.33333333333337</v>
      </c>
      <c r="Q45" s="2">
        <v>300</v>
      </c>
      <c r="R45" s="2">
        <v>17</v>
      </c>
      <c r="T45" s="2">
        <v>40</v>
      </c>
      <c r="U45" s="2">
        <v>40</v>
      </c>
      <c r="V45" s="38" t="s">
        <v>347</v>
      </c>
      <c r="W45" s="2">
        <v>4</v>
      </c>
      <c r="X45" s="2" t="s">
        <v>40</v>
      </c>
      <c r="Y45" s="2" t="s">
        <v>170</v>
      </c>
    </row>
    <row r="46" spans="2:25">
      <c r="B46" s="49">
        <f t="shared" si="6"/>
        <v>0.61724001581652832</v>
      </c>
      <c r="C46" s="43" t="s">
        <v>129</v>
      </c>
      <c r="D46" s="44" t="s">
        <v>131</v>
      </c>
      <c r="E46" s="57">
        <v>23</v>
      </c>
      <c r="F46" s="1">
        <f t="shared" si="7"/>
        <v>668.18181818181813</v>
      </c>
      <c r="G46" s="2">
        <v>420</v>
      </c>
      <c r="H46" s="2">
        <v>13</v>
      </c>
      <c r="J46" s="1">
        <f t="shared" si="8"/>
        <v>390.44444444444446</v>
      </c>
      <c r="K46" s="1">
        <f t="shared" si="9"/>
        <v>1822.5</v>
      </c>
      <c r="L46" s="49">
        <v>0.01</v>
      </c>
      <c r="M46" s="1">
        <f t="shared" si="10"/>
        <v>1840.7249999999999</v>
      </c>
      <c r="O46" s="57">
        <v>23</v>
      </c>
      <c r="P46" s="1">
        <f t="shared" si="11"/>
        <v>667.1875</v>
      </c>
      <c r="Q46" s="2">
        <v>305</v>
      </c>
      <c r="R46" s="2">
        <v>19</v>
      </c>
      <c r="T46" s="2">
        <v>36</v>
      </c>
      <c r="U46" s="2">
        <v>70</v>
      </c>
      <c r="V46" s="38" t="s">
        <v>98</v>
      </c>
      <c r="W46" s="2">
        <v>3.5</v>
      </c>
      <c r="Y46" s="2" t="s">
        <v>170</v>
      </c>
    </row>
    <row r="47" spans="2:25">
      <c r="B47" s="49">
        <f t="shared" si="6"/>
        <v>0.63147489126136813</v>
      </c>
      <c r="C47" s="43" t="s">
        <v>113</v>
      </c>
      <c r="D47" s="25" t="s">
        <v>114</v>
      </c>
      <c r="E47" s="48">
        <v>26</v>
      </c>
      <c r="F47" s="1">
        <f t="shared" si="7"/>
        <v>715.90909090909088</v>
      </c>
      <c r="G47" s="2">
        <v>450</v>
      </c>
      <c r="H47" s="2">
        <v>13</v>
      </c>
      <c r="J47" s="1">
        <f t="shared" si="8"/>
        <v>394.44444444444446</v>
      </c>
      <c r="K47" s="1">
        <f t="shared" si="9"/>
        <v>2250</v>
      </c>
      <c r="L47" s="49">
        <v>0</v>
      </c>
      <c r="M47" s="1">
        <f t="shared" si="10"/>
        <v>2250</v>
      </c>
      <c r="O47" s="57">
        <v>31</v>
      </c>
      <c r="P47" s="1">
        <f t="shared" si="11"/>
        <v>896.875</v>
      </c>
      <c r="Q47" s="2">
        <v>410</v>
      </c>
      <c r="R47" s="2">
        <v>19</v>
      </c>
      <c r="T47" s="2">
        <v>50</v>
      </c>
      <c r="U47" s="2">
        <v>50</v>
      </c>
      <c r="V47" s="38" t="s">
        <v>98</v>
      </c>
      <c r="W47" s="2">
        <v>4.5</v>
      </c>
      <c r="Y47" s="2" t="s">
        <v>170</v>
      </c>
    </row>
    <row r="48" spans="2:25">
      <c r="B48" s="49">
        <f t="shared" si="6"/>
        <v>0.63542902332937912</v>
      </c>
      <c r="C48" s="43" t="s">
        <v>185</v>
      </c>
      <c r="D48" s="25" t="s">
        <v>187</v>
      </c>
      <c r="E48" s="48">
        <v>29</v>
      </c>
      <c r="F48" s="1">
        <f t="shared" si="7"/>
        <v>800</v>
      </c>
      <c r="G48" s="2">
        <v>480</v>
      </c>
      <c r="H48" s="2">
        <v>14</v>
      </c>
      <c r="J48" s="1">
        <f t="shared" si="8"/>
        <v>395.55555555555554</v>
      </c>
      <c r="K48" s="1">
        <f t="shared" si="9"/>
        <v>2722.5</v>
      </c>
      <c r="L48" s="49">
        <v>-0.36</v>
      </c>
      <c r="M48" s="1">
        <f t="shared" si="10"/>
        <v>1742.4</v>
      </c>
      <c r="O48" s="38">
        <v>24</v>
      </c>
      <c r="P48" s="1">
        <f t="shared" si="11"/>
        <v>680.55555555555554</v>
      </c>
      <c r="Q48" s="2">
        <v>350</v>
      </c>
      <c r="R48" s="2">
        <v>17</v>
      </c>
      <c r="T48" s="2">
        <v>40</v>
      </c>
      <c r="U48" s="2">
        <v>40</v>
      </c>
      <c r="V48" s="38" t="s">
        <v>347</v>
      </c>
      <c r="W48" s="2">
        <v>4</v>
      </c>
      <c r="X48" s="2" t="s">
        <v>40</v>
      </c>
      <c r="Y48" s="2" t="s">
        <v>170</v>
      </c>
    </row>
    <row r="49" spans="2:25">
      <c r="B49" s="49">
        <f t="shared" si="6"/>
        <v>0.66706207987346777</v>
      </c>
      <c r="C49" s="43" t="s">
        <v>95</v>
      </c>
      <c r="D49" s="25" t="s">
        <v>96</v>
      </c>
      <c r="E49" s="38">
        <v>15</v>
      </c>
      <c r="F49" s="1">
        <f t="shared" si="7"/>
        <v>476</v>
      </c>
      <c r="G49" s="2">
        <v>340</v>
      </c>
      <c r="H49" s="2">
        <v>10</v>
      </c>
      <c r="J49" s="1">
        <f t="shared" si="8"/>
        <v>404.44444444444446</v>
      </c>
      <c r="K49" s="1">
        <f t="shared" si="9"/>
        <v>902.5</v>
      </c>
      <c r="L49" s="49">
        <v>2.2400000000000002</v>
      </c>
      <c r="M49" s="1">
        <f t="shared" si="10"/>
        <v>2924.1000000000004</v>
      </c>
      <c r="O49" s="57">
        <v>15</v>
      </c>
      <c r="P49" s="1">
        <f t="shared" si="11"/>
        <v>494.11764705882354</v>
      </c>
      <c r="Q49" s="2">
        <v>480</v>
      </c>
      <c r="R49" s="2">
        <v>1</v>
      </c>
      <c r="T49" s="2">
        <v>90</v>
      </c>
      <c r="U49" s="2">
        <v>90</v>
      </c>
      <c r="V49" s="38" t="s">
        <v>98</v>
      </c>
      <c r="W49" s="2">
        <v>2.5</v>
      </c>
      <c r="Y49" s="45" t="s">
        <v>194</v>
      </c>
    </row>
    <row r="50" spans="2:25">
      <c r="B50" s="49">
        <f t="shared" si="6"/>
        <v>0.66706207987346777</v>
      </c>
      <c r="C50" s="43" t="s">
        <v>99</v>
      </c>
      <c r="D50" s="25" t="s">
        <v>96</v>
      </c>
      <c r="E50" s="38">
        <v>15</v>
      </c>
      <c r="F50" s="1">
        <f t="shared" si="7"/>
        <v>476</v>
      </c>
      <c r="G50" s="2">
        <v>340</v>
      </c>
      <c r="H50" s="2">
        <v>10</v>
      </c>
      <c r="J50" s="1">
        <f t="shared" si="8"/>
        <v>404.44444444444446</v>
      </c>
      <c r="K50" s="1">
        <f t="shared" si="9"/>
        <v>902.5</v>
      </c>
      <c r="L50" s="49">
        <v>2.2400000000000002</v>
      </c>
      <c r="M50" s="1">
        <f t="shared" si="10"/>
        <v>2924.1000000000004</v>
      </c>
      <c r="O50" s="57">
        <v>15</v>
      </c>
      <c r="P50" s="1">
        <f t="shared" si="11"/>
        <v>494.11764705882354</v>
      </c>
      <c r="Q50" s="2">
        <v>480</v>
      </c>
      <c r="R50" s="2">
        <v>1</v>
      </c>
      <c r="T50" s="2">
        <v>90</v>
      </c>
      <c r="U50" s="2">
        <v>90</v>
      </c>
      <c r="V50" s="38" t="s">
        <v>98</v>
      </c>
      <c r="W50" s="2">
        <v>2.5</v>
      </c>
      <c r="Y50" s="45" t="s">
        <v>194</v>
      </c>
    </row>
    <row r="51" spans="2:25">
      <c r="B51" s="49">
        <f t="shared" si="6"/>
        <v>0.66706207987346777</v>
      </c>
      <c r="C51" s="43" t="s">
        <v>100</v>
      </c>
      <c r="D51" s="25" t="s">
        <v>96</v>
      </c>
      <c r="E51" s="38">
        <v>15</v>
      </c>
      <c r="F51" s="1">
        <f t="shared" si="7"/>
        <v>476</v>
      </c>
      <c r="G51" s="2">
        <v>340</v>
      </c>
      <c r="H51" s="2">
        <v>10</v>
      </c>
      <c r="J51" s="1">
        <f t="shared" si="8"/>
        <v>404.44444444444446</v>
      </c>
      <c r="K51" s="1">
        <f t="shared" si="9"/>
        <v>902.5</v>
      </c>
      <c r="L51" s="49">
        <v>2.2400000000000002</v>
      </c>
      <c r="M51" s="1">
        <f t="shared" si="10"/>
        <v>2924.1000000000004</v>
      </c>
      <c r="O51" s="57">
        <v>15</v>
      </c>
      <c r="P51" s="1">
        <f t="shared" si="11"/>
        <v>494.11764705882354</v>
      </c>
      <c r="Q51" s="2">
        <v>480</v>
      </c>
      <c r="R51" s="2">
        <v>1</v>
      </c>
      <c r="T51" s="2">
        <v>90</v>
      </c>
      <c r="U51" s="2">
        <v>90</v>
      </c>
      <c r="V51" s="38" t="s">
        <v>98</v>
      </c>
      <c r="W51" s="2">
        <v>2.5</v>
      </c>
      <c r="Y51" s="45" t="s">
        <v>194</v>
      </c>
    </row>
    <row r="52" spans="2:25">
      <c r="B52" s="49">
        <f t="shared" si="6"/>
        <v>0.66706207987346777</v>
      </c>
      <c r="C52" s="43" t="s">
        <v>101</v>
      </c>
      <c r="D52" s="25" t="s">
        <v>96</v>
      </c>
      <c r="E52" s="38">
        <v>15</v>
      </c>
      <c r="F52" s="1">
        <f t="shared" si="7"/>
        <v>476</v>
      </c>
      <c r="G52" s="2">
        <v>340</v>
      </c>
      <c r="H52" s="2">
        <v>10</v>
      </c>
      <c r="J52" s="1">
        <f t="shared" si="8"/>
        <v>404.44444444444446</v>
      </c>
      <c r="K52" s="1">
        <f t="shared" si="9"/>
        <v>902.5</v>
      </c>
      <c r="L52" s="49">
        <v>2.2400000000000002</v>
      </c>
      <c r="M52" s="1">
        <f t="shared" si="10"/>
        <v>2924.1000000000004</v>
      </c>
      <c r="O52" s="57">
        <v>15</v>
      </c>
      <c r="P52" s="1">
        <f t="shared" si="11"/>
        <v>494.11764705882354</v>
      </c>
      <c r="Q52" s="2">
        <v>480</v>
      </c>
      <c r="R52" s="2">
        <v>1</v>
      </c>
      <c r="T52" s="2">
        <v>90</v>
      </c>
      <c r="U52" s="2">
        <v>90</v>
      </c>
      <c r="V52" s="38" t="s">
        <v>98</v>
      </c>
      <c r="W52" s="2">
        <v>2.5</v>
      </c>
      <c r="Y52" s="45" t="s">
        <v>194</v>
      </c>
    </row>
    <row r="53" spans="2:25">
      <c r="B53" s="49">
        <f t="shared" si="6"/>
        <v>0.66706207987346777</v>
      </c>
      <c r="C53" s="43" t="s">
        <v>102</v>
      </c>
      <c r="D53" s="25" t="s">
        <v>96</v>
      </c>
      <c r="E53" s="38">
        <v>15</v>
      </c>
      <c r="F53" s="1">
        <f t="shared" si="7"/>
        <v>476</v>
      </c>
      <c r="G53" s="2">
        <v>340</v>
      </c>
      <c r="H53" s="2">
        <v>10</v>
      </c>
      <c r="J53" s="1">
        <f t="shared" si="8"/>
        <v>404.44444444444446</v>
      </c>
      <c r="K53" s="1">
        <f t="shared" si="9"/>
        <v>902.5</v>
      </c>
      <c r="L53" s="49">
        <v>2.2400000000000002</v>
      </c>
      <c r="M53" s="1">
        <f t="shared" si="10"/>
        <v>2924.1000000000004</v>
      </c>
      <c r="O53" s="57">
        <v>15</v>
      </c>
      <c r="P53" s="1">
        <f t="shared" si="11"/>
        <v>494.11764705882354</v>
      </c>
      <c r="Q53" s="2">
        <v>480</v>
      </c>
      <c r="R53" s="2">
        <v>1</v>
      </c>
      <c r="T53" s="2">
        <v>90</v>
      </c>
      <c r="U53" s="2">
        <v>90</v>
      </c>
      <c r="V53" s="38" t="s">
        <v>98</v>
      </c>
      <c r="W53" s="2">
        <v>2.5</v>
      </c>
      <c r="Y53" s="45" t="s">
        <v>194</v>
      </c>
    </row>
    <row r="54" spans="2:25">
      <c r="B54" s="49">
        <f t="shared" si="6"/>
        <v>0.66706207987346777</v>
      </c>
      <c r="C54" s="43" t="s">
        <v>103</v>
      </c>
      <c r="D54" s="25" t="s">
        <v>96</v>
      </c>
      <c r="E54" s="38">
        <v>15</v>
      </c>
      <c r="F54" s="1">
        <f t="shared" si="7"/>
        <v>476</v>
      </c>
      <c r="G54" s="2">
        <v>340</v>
      </c>
      <c r="H54" s="2">
        <v>10</v>
      </c>
      <c r="J54" s="1">
        <f t="shared" si="8"/>
        <v>404.44444444444446</v>
      </c>
      <c r="K54" s="1">
        <f t="shared" si="9"/>
        <v>902.5</v>
      </c>
      <c r="L54" s="49">
        <v>2.2400000000000002</v>
      </c>
      <c r="M54" s="1">
        <f t="shared" si="10"/>
        <v>2924.1000000000004</v>
      </c>
      <c r="O54" s="57">
        <v>15</v>
      </c>
      <c r="P54" s="1">
        <f t="shared" si="11"/>
        <v>494.11764705882354</v>
      </c>
      <c r="Q54" s="2">
        <v>480</v>
      </c>
      <c r="R54" s="2">
        <v>1</v>
      </c>
      <c r="T54" s="2">
        <v>90</v>
      </c>
      <c r="U54" s="2">
        <v>90</v>
      </c>
      <c r="V54" s="38" t="s">
        <v>98</v>
      </c>
      <c r="W54" s="2">
        <v>2.5</v>
      </c>
      <c r="Y54" s="45" t="s">
        <v>194</v>
      </c>
    </row>
    <row r="55" spans="2:25">
      <c r="B55" s="49">
        <f t="shared" si="6"/>
        <v>0.66706207987346777</v>
      </c>
      <c r="C55" s="43" t="s">
        <v>104</v>
      </c>
      <c r="D55" s="25" t="s">
        <v>96</v>
      </c>
      <c r="E55" s="38">
        <v>15</v>
      </c>
      <c r="F55" s="1">
        <f t="shared" si="7"/>
        <v>476</v>
      </c>
      <c r="G55" s="2">
        <v>340</v>
      </c>
      <c r="H55" s="2">
        <v>10</v>
      </c>
      <c r="J55" s="1">
        <f t="shared" si="8"/>
        <v>404.44444444444446</v>
      </c>
      <c r="K55" s="1">
        <f t="shared" si="9"/>
        <v>902.5</v>
      </c>
      <c r="L55" s="49">
        <v>2.2400000000000002</v>
      </c>
      <c r="M55" s="1">
        <f t="shared" si="10"/>
        <v>2924.1000000000004</v>
      </c>
      <c r="O55" s="57">
        <v>15</v>
      </c>
      <c r="P55" s="1">
        <f t="shared" si="11"/>
        <v>494.11764705882354</v>
      </c>
      <c r="Q55" s="2">
        <v>480</v>
      </c>
      <c r="R55" s="2">
        <v>1</v>
      </c>
      <c r="T55" s="2">
        <v>90</v>
      </c>
      <c r="U55" s="2">
        <v>90</v>
      </c>
      <c r="V55" s="38" t="s">
        <v>98</v>
      </c>
      <c r="W55" s="2">
        <v>2.5</v>
      </c>
      <c r="Y55" s="45" t="s">
        <v>194</v>
      </c>
    </row>
    <row r="56" spans="2:25">
      <c r="B56" s="49">
        <f t="shared" si="6"/>
        <v>0.66706207987346777</v>
      </c>
      <c r="C56" s="43" t="s">
        <v>105</v>
      </c>
      <c r="D56" s="25" t="s">
        <v>96</v>
      </c>
      <c r="E56" s="38">
        <v>15</v>
      </c>
      <c r="F56" s="1">
        <f t="shared" si="7"/>
        <v>476</v>
      </c>
      <c r="G56" s="2">
        <v>340</v>
      </c>
      <c r="H56" s="2">
        <v>10</v>
      </c>
      <c r="J56" s="1">
        <f t="shared" si="8"/>
        <v>404.44444444444446</v>
      </c>
      <c r="K56" s="1">
        <f t="shared" si="9"/>
        <v>902.5</v>
      </c>
      <c r="L56" s="49">
        <v>2.2400000000000002</v>
      </c>
      <c r="M56" s="1">
        <f t="shared" si="10"/>
        <v>2924.1000000000004</v>
      </c>
      <c r="O56" s="57">
        <v>15</v>
      </c>
      <c r="P56" s="1">
        <f t="shared" si="11"/>
        <v>494.11764705882354</v>
      </c>
      <c r="Q56" s="2">
        <v>480</v>
      </c>
      <c r="R56" s="2">
        <v>1</v>
      </c>
      <c r="T56" s="2">
        <v>90</v>
      </c>
      <c r="U56" s="2">
        <v>90</v>
      </c>
      <c r="V56" s="38" t="s">
        <v>98</v>
      </c>
      <c r="W56" s="2">
        <v>2.5</v>
      </c>
      <c r="Y56" s="45" t="s">
        <v>194</v>
      </c>
    </row>
    <row r="57" spans="2:25">
      <c r="B57" s="49">
        <f t="shared" si="6"/>
        <v>0.67378410438908654</v>
      </c>
      <c r="C57" s="43" t="s">
        <v>139</v>
      </c>
      <c r="D57" s="25" t="s">
        <v>142</v>
      </c>
      <c r="E57" s="54">
        <v>20</v>
      </c>
      <c r="F57" s="1">
        <f t="shared" si="7"/>
        <v>593.47826086956513</v>
      </c>
      <c r="G57" s="2">
        <v>390</v>
      </c>
      <c r="H57" s="2">
        <v>12</v>
      </c>
      <c r="J57" s="1">
        <f t="shared" si="8"/>
        <v>406.33333333333331</v>
      </c>
      <c r="K57" s="1">
        <f t="shared" si="9"/>
        <v>1440</v>
      </c>
      <c r="L57" s="49">
        <v>0.72</v>
      </c>
      <c r="M57" s="1">
        <f t="shared" si="10"/>
        <v>2476.8000000000002</v>
      </c>
      <c r="O57" s="57">
        <v>20</v>
      </c>
      <c r="P57" s="1">
        <f t="shared" si="11"/>
        <v>602</v>
      </c>
      <c r="Q57" s="2">
        <v>430</v>
      </c>
      <c r="R57" s="2">
        <v>10</v>
      </c>
      <c r="T57" s="2">
        <v>43</v>
      </c>
      <c r="U57" s="2">
        <v>100</v>
      </c>
      <c r="V57" s="38" t="s">
        <v>79</v>
      </c>
      <c r="W57" s="2">
        <v>4.5</v>
      </c>
      <c r="X57" s="2" t="s">
        <v>195</v>
      </c>
      <c r="Y57" s="2" t="s">
        <v>170</v>
      </c>
    </row>
    <row r="58" spans="2:25">
      <c r="B58" s="49">
        <f t="shared" si="6"/>
        <v>0.69869513641755643</v>
      </c>
      <c r="C58" s="43" t="s">
        <v>87</v>
      </c>
      <c r="D58" s="25" t="s">
        <v>88</v>
      </c>
      <c r="E58" s="48">
        <v>31</v>
      </c>
      <c r="F58" s="1">
        <f t="shared" si="7"/>
        <v>875</v>
      </c>
      <c r="G58" s="2">
        <v>500</v>
      </c>
      <c r="H58" s="2">
        <v>15</v>
      </c>
      <c r="J58" s="1">
        <f t="shared" si="8"/>
        <v>413.33333333333337</v>
      </c>
      <c r="K58" s="1">
        <f t="shared" si="9"/>
        <v>3062.5</v>
      </c>
      <c r="L58" s="49">
        <v>-0.36</v>
      </c>
      <c r="M58" s="1">
        <f t="shared" si="10"/>
        <v>1960</v>
      </c>
      <c r="O58" s="57">
        <v>23</v>
      </c>
      <c r="P58" s="1">
        <f t="shared" si="11"/>
        <v>607.8947368421052</v>
      </c>
      <c r="Q58" s="2">
        <v>330</v>
      </c>
      <c r="R58" s="2">
        <v>16</v>
      </c>
      <c r="T58" s="2">
        <v>40</v>
      </c>
      <c r="U58" s="2">
        <v>40</v>
      </c>
      <c r="V58" s="38" t="s">
        <v>97</v>
      </c>
      <c r="W58" s="2">
        <v>4</v>
      </c>
      <c r="Y58" s="2" t="s">
        <v>170</v>
      </c>
    </row>
    <row r="59" spans="2:25">
      <c r="B59" s="49">
        <f t="shared" si="6"/>
        <v>0.7105575326215896</v>
      </c>
      <c r="C59" s="43" t="s">
        <v>186</v>
      </c>
      <c r="D59" s="25" t="s">
        <v>187</v>
      </c>
      <c r="E59" s="48">
        <v>32</v>
      </c>
      <c r="F59" s="1">
        <f t="shared" si="7"/>
        <v>892.5</v>
      </c>
      <c r="G59" s="2">
        <v>510</v>
      </c>
      <c r="H59" s="2">
        <v>15</v>
      </c>
      <c r="J59" s="1">
        <f t="shared" si="8"/>
        <v>416.66666666666669</v>
      </c>
      <c r="K59" s="1">
        <f t="shared" si="9"/>
        <v>3240</v>
      </c>
      <c r="L59" s="49">
        <v>-0.36</v>
      </c>
      <c r="M59" s="1">
        <f t="shared" si="10"/>
        <v>2073.6000000000004</v>
      </c>
      <c r="O59" s="38">
        <v>27</v>
      </c>
      <c r="P59" s="1">
        <f t="shared" si="11"/>
        <v>777.77777777777771</v>
      </c>
      <c r="Q59" s="2">
        <v>400</v>
      </c>
      <c r="R59" s="2">
        <v>17</v>
      </c>
      <c r="T59" s="2">
        <v>40</v>
      </c>
      <c r="U59" s="2">
        <v>40</v>
      </c>
      <c r="V59" s="38" t="s">
        <v>347</v>
      </c>
      <c r="W59" s="2">
        <v>4</v>
      </c>
      <c r="X59" s="2" t="s">
        <v>40</v>
      </c>
      <c r="Y59" s="2" t="s">
        <v>170</v>
      </c>
    </row>
    <row r="60" spans="2:25">
      <c r="B60" s="49">
        <f t="shared" si="6"/>
        <v>0.75326215895610904</v>
      </c>
      <c r="C60" s="43" t="s">
        <v>83</v>
      </c>
      <c r="D60" s="25" t="s">
        <v>84</v>
      </c>
      <c r="E60" s="38">
        <v>21</v>
      </c>
      <c r="F60" s="1">
        <f t="shared" si="7"/>
        <v>608.695652173913</v>
      </c>
      <c r="G60" s="2">
        <v>400</v>
      </c>
      <c r="H60" s="2">
        <v>12</v>
      </c>
      <c r="J60" s="1">
        <f t="shared" si="8"/>
        <v>428.66666666666663</v>
      </c>
      <c r="K60" s="1">
        <f t="shared" si="9"/>
        <v>1562.5</v>
      </c>
      <c r="L60" s="49">
        <v>1.62</v>
      </c>
      <c r="M60" s="1">
        <f t="shared" si="10"/>
        <v>4093.75</v>
      </c>
      <c r="O60" s="57">
        <v>21</v>
      </c>
      <c r="P60" s="1">
        <f t="shared" si="11"/>
        <v>617.64705882352951</v>
      </c>
      <c r="Q60" s="2">
        <v>600</v>
      </c>
      <c r="R60" s="2">
        <v>1</v>
      </c>
      <c r="T60" s="2">
        <v>81</v>
      </c>
      <c r="U60" s="2">
        <v>81</v>
      </c>
      <c r="V60" s="38" t="s">
        <v>98</v>
      </c>
      <c r="W60" s="2">
        <v>3.5</v>
      </c>
      <c r="Y60" s="2" t="s">
        <v>170</v>
      </c>
    </row>
    <row r="61" spans="2:25" s="64" customFormat="1">
      <c r="B61" s="51">
        <f t="shared" si="6"/>
        <v>0.76196124950573341</v>
      </c>
      <c r="C61" s="58" t="s">
        <v>155</v>
      </c>
      <c r="D61" s="65" t="s">
        <v>154</v>
      </c>
      <c r="E61" s="66">
        <v>33</v>
      </c>
      <c r="F61" s="50">
        <f t="shared" si="7"/>
        <v>957.8947368421052</v>
      </c>
      <c r="G61" s="61">
        <v>520</v>
      </c>
      <c r="H61" s="61">
        <v>16</v>
      </c>
      <c r="I61" s="62"/>
      <c r="J61" s="50">
        <f t="shared" si="8"/>
        <v>431.11111111111109</v>
      </c>
      <c r="K61" s="50">
        <f t="shared" si="9"/>
        <v>3422.5</v>
      </c>
      <c r="L61" s="51">
        <v>-0.4</v>
      </c>
      <c r="M61" s="50">
        <f t="shared" si="10"/>
        <v>2053.5</v>
      </c>
      <c r="N61" s="62"/>
      <c r="O61" s="60">
        <v>23</v>
      </c>
      <c r="P61" s="50">
        <f t="shared" si="11"/>
        <v>656.25</v>
      </c>
      <c r="Q61" s="61">
        <v>225</v>
      </c>
      <c r="R61" s="61">
        <v>23</v>
      </c>
      <c r="S61" s="62"/>
      <c r="T61" s="61">
        <v>30</v>
      </c>
      <c r="U61" s="61">
        <v>50</v>
      </c>
      <c r="V61" s="63" t="s">
        <v>97</v>
      </c>
      <c r="W61" s="61">
        <v>2.5</v>
      </c>
      <c r="X61" s="61"/>
      <c r="Y61" s="67" t="s">
        <v>194</v>
      </c>
    </row>
    <row r="62" spans="2:25">
      <c r="B62" s="49">
        <f t="shared" si="6"/>
        <v>0.78568604191379987</v>
      </c>
      <c r="C62" s="43" t="s">
        <v>183</v>
      </c>
      <c r="D62" s="25" t="s">
        <v>182</v>
      </c>
      <c r="E62" s="48">
        <v>35</v>
      </c>
      <c r="F62" s="1">
        <f t="shared" si="7"/>
        <v>994.73684210526324</v>
      </c>
      <c r="G62" s="2">
        <v>540</v>
      </c>
      <c r="H62" s="2">
        <v>16</v>
      </c>
      <c r="J62" s="1">
        <f t="shared" si="8"/>
        <v>437.77777777777777</v>
      </c>
      <c r="K62" s="1">
        <f t="shared" si="9"/>
        <v>3802.5</v>
      </c>
      <c r="L62" s="49">
        <v>-0.36</v>
      </c>
      <c r="M62" s="1">
        <f t="shared" si="10"/>
        <v>2433.6000000000004</v>
      </c>
      <c r="O62" s="38">
        <v>19</v>
      </c>
      <c r="P62" s="1">
        <f t="shared" si="11"/>
        <v>583.33333333333337</v>
      </c>
      <c r="Q62" s="2">
        <v>300</v>
      </c>
      <c r="R62" s="2">
        <v>17</v>
      </c>
      <c r="T62" s="2">
        <v>40</v>
      </c>
      <c r="U62" s="2">
        <v>40</v>
      </c>
      <c r="V62" s="38" t="s">
        <v>347</v>
      </c>
      <c r="W62" s="2">
        <v>4</v>
      </c>
      <c r="X62" s="2" t="s">
        <v>40</v>
      </c>
      <c r="Y62" s="2" t="s">
        <v>170</v>
      </c>
    </row>
    <row r="63" spans="2:25">
      <c r="B63" s="49">
        <f t="shared" si="6"/>
        <v>0.80545670225385546</v>
      </c>
      <c r="C63" s="43" t="s">
        <v>188</v>
      </c>
      <c r="D63" s="25" t="s">
        <v>190</v>
      </c>
      <c r="E63" s="48">
        <v>31</v>
      </c>
      <c r="F63" s="1">
        <f t="shared" si="7"/>
        <v>875</v>
      </c>
      <c r="G63" s="2">
        <v>500</v>
      </c>
      <c r="H63" s="2">
        <v>15</v>
      </c>
      <c r="J63" s="1">
        <f t="shared" si="8"/>
        <v>443.33333333333337</v>
      </c>
      <c r="K63" s="1">
        <f t="shared" si="9"/>
        <v>3062.5</v>
      </c>
      <c r="L63" s="49">
        <v>0.12</v>
      </c>
      <c r="M63" s="1">
        <f t="shared" si="10"/>
        <v>3430</v>
      </c>
      <c r="O63" s="38">
        <v>28</v>
      </c>
      <c r="P63" s="1">
        <f t="shared" si="11"/>
        <v>787.5</v>
      </c>
      <c r="Q63" s="2">
        <v>450</v>
      </c>
      <c r="R63" s="2">
        <v>15</v>
      </c>
      <c r="T63" s="2">
        <v>40</v>
      </c>
      <c r="U63" s="2">
        <v>70</v>
      </c>
      <c r="V63" s="38" t="s">
        <v>97</v>
      </c>
      <c r="W63" s="2">
        <v>5.5</v>
      </c>
      <c r="Y63" s="2" t="s">
        <v>170</v>
      </c>
    </row>
    <row r="64" spans="2:25">
      <c r="B64" s="49">
        <f t="shared" si="6"/>
        <v>0.80941083432186622</v>
      </c>
      <c r="C64" s="43" t="s">
        <v>189</v>
      </c>
      <c r="D64" s="25" t="s">
        <v>191</v>
      </c>
      <c r="E64" s="38">
        <v>34</v>
      </c>
      <c r="F64" s="1">
        <f t="shared" si="7"/>
        <v>976.31578947368428</v>
      </c>
      <c r="G64" s="2">
        <v>530</v>
      </c>
      <c r="H64" s="2">
        <v>16</v>
      </c>
      <c r="J64" s="1">
        <f t="shared" si="8"/>
        <v>444.4444444444444</v>
      </c>
      <c r="K64" s="1">
        <f t="shared" si="9"/>
        <v>3610</v>
      </c>
      <c r="L64" s="49">
        <v>-0.2</v>
      </c>
      <c r="M64" s="1">
        <f t="shared" si="10"/>
        <v>2888</v>
      </c>
      <c r="O64" s="38">
        <v>31</v>
      </c>
      <c r="P64" s="1">
        <f t="shared" si="11"/>
        <v>875</v>
      </c>
      <c r="Q64" s="2">
        <v>450</v>
      </c>
      <c r="R64" s="2">
        <v>17</v>
      </c>
      <c r="T64" s="2">
        <v>40</v>
      </c>
      <c r="U64" s="2">
        <v>50</v>
      </c>
      <c r="V64" s="38" t="s">
        <v>97</v>
      </c>
      <c r="W64" s="2">
        <v>4</v>
      </c>
      <c r="Y64" s="2" t="s">
        <v>170</v>
      </c>
    </row>
    <row r="65" spans="2:25">
      <c r="B65" s="49">
        <f t="shared" si="6"/>
        <v>0.86081455120601036</v>
      </c>
      <c r="C65" s="43" t="s">
        <v>181</v>
      </c>
      <c r="D65" s="25" t="s">
        <v>182</v>
      </c>
      <c r="E65" s="48">
        <v>38</v>
      </c>
      <c r="F65" s="1">
        <f t="shared" si="7"/>
        <v>1108.3333333333335</v>
      </c>
      <c r="G65" s="2">
        <v>570</v>
      </c>
      <c r="H65" s="2">
        <v>17</v>
      </c>
      <c r="J65" s="1">
        <f t="shared" si="8"/>
        <v>458.88888888888891</v>
      </c>
      <c r="K65" s="1">
        <f t="shared" si="9"/>
        <v>4410</v>
      </c>
      <c r="L65" s="49">
        <v>-0.36</v>
      </c>
      <c r="M65" s="1">
        <f t="shared" si="10"/>
        <v>2822.4</v>
      </c>
      <c r="O65" s="38">
        <v>19</v>
      </c>
      <c r="P65" s="1">
        <f t="shared" si="11"/>
        <v>583.33333333333337</v>
      </c>
      <c r="Q65" s="2">
        <v>300</v>
      </c>
      <c r="R65" s="2">
        <v>17</v>
      </c>
      <c r="T65" s="2">
        <v>40</v>
      </c>
      <c r="U65" s="2">
        <v>40</v>
      </c>
      <c r="V65" s="38" t="s">
        <v>347</v>
      </c>
      <c r="W65" s="2">
        <v>4</v>
      </c>
      <c r="X65" s="2" t="s">
        <v>40</v>
      </c>
      <c r="Y65" s="2" t="s">
        <v>170</v>
      </c>
    </row>
    <row r="66" spans="2:25">
      <c r="B66" s="49">
        <f t="shared" si="6"/>
        <v>0.92408066429418734</v>
      </c>
      <c r="C66" s="43" t="s">
        <v>179</v>
      </c>
      <c r="D66" s="25" t="s">
        <v>180</v>
      </c>
      <c r="E66" s="48">
        <v>40</v>
      </c>
      <c r="F66" s="1">
        <f t="shared" si="7"/>
        <v>1214.705882352941</v>
      </c>
      <c r="G66" s="2">
        <v>590</v>
      </c>
      <c r="H66" s="2">
        <v>18</v>
      </c>
      <c r="J66" s="1">
        <f t="shared" si="8"/>
        <v>476.66666666666663</v>
      </c>
      <c r="K66" s="1">
        <f t="shared" si="9"/>
        <v>4840</v>
      </c>
      <c r="L66" s="49">
        <v>-0.36</v>
      </c>
      <c r="M66" s="1">
        <f t="shared" si="10"/>
        <v>3097.6000000000004</v>
      </c>
      <c r="O66" s="38">
        <v>19</v>
      </c>
      <c r="P66" s="1">
        <f t="shared" si="11"/>
        <v>583.33333333333337</v>
      </c>
      <c r="Q66" s="2">
        <v>300</v>
      </c>
      <c r="R66" s="2">
        <v>17</v>
      </c>
      <c r="T66" s="2">
        <v>40</v>
      </c>
      <c r="U66" s="2">
        <v>40</v>
      </c>
      <c r="V66" s="38" t="s">
        <v>97</v>
      </c>
      <c r="W66" s="2">
        <v>4</v>
      </c>
      <c r="X66" s="2" t="s">
        <v>40</v>
      </c>
      <c r="Y66" s="2" t="s">
        <v>170</v>
      </c>
    </row>
    <row r="67" spans="2:25">
      <c r="B67" s="49">
        <f t="shared" si="6"/>
        <v>0.93475682087781742</v>
      </c>
      <c r="C67" s="43" t="s">
        <v>140</v>
      </c>
      <c r="D67" s="44" t="s">
        <v>143</v>
      </c>
      <c r="E67" s="54">
        <v>32</v>
      </c>
      <c r="F67" s="1">
        <f t="shared" si="7"/>
        <v>892.5</v>
      </c>
      <c r="G67" s="2">
        <v>510</v>
      </c>
      <c r="H67" s="2">
        <v>15</v>
      </c>
      <c r="J67" s="1">
        <f t="shared" si="8"/>
        <v>479.66666666666669</v>
      </c>
      <c r="K67" s="1">
        <f t="shared" si="9"/>
        <v>3240</v>
      </c>
      <c r="L67" s="49">
        <v>0.72</v>
      </c>
      <c r="M67" s="1">
        <f t="shared" si="10"/>
        <v>5572.7999999999993</v>
      </c>
      <c r="O67" s="57">
        <v>32</v>
      </c>
      <c r="P67" s="1">
        <f t="shared" si="11"/>
        <v>916.66666666666663</v>
      </c>
      <c r="Q67" s="2">
        <v>550</v>
      </c>
      <c r="R67" s="2">
        <v>14</v>
      </c>
      <c r="T67" s="2">
        <v>43</v>
      </c>
      <c r="U67" s="2">
        <v>100</v>
      </c>
      <c r="V67" s="38" t="s">
        <v>79</v>
      </c>
      <c r="W67" s="2">
        <v>5</v>
      </c>
      <c r="X67" s="2" t="s">
        <v>195</v>
      </c>
      <c r="Y67" s="2" t="s">
        <v>170</v>
      </c>
    </row>
    <row r="68" spans="2:25" s="64" customFormat="1">
      <c r="B68" s="51">
        <f t="shared" si="6"/>
        <v>0.97943851324634223</v>
      </c>
      <c r="C68" s="58" t="s">
        <v>192</v>
      </c>
      <c r="D68" s="59" t="s">
        <v>193</v>
      </c>
      <c r="E68" s="60">
        <v>36</v>
      </c>
      <c r="F68" s="50">
        <f t="shared" si="7"/>
        <v>1069.4444444444446</v>
      </c>
      <c r="G68" s="61">
        <v>550</v>
      </c>
      <c r="H68" s="61">
        <v>17</v>
      </c>
      <c r="I68" s="62"/>
      <c r="J68" s="50">
        <f t="shared" si="8"/>
        <v>492.22222222222217</v>
      </c>
      <c r="K68" s="50">
        <f t="shared" si="9"/>
        <v>4000</v>
      </c>
      <c r="L68" s="51">
        <v>0</v>
      </c>
      <c r="M68" s="50">
        <f t="shared" ref="M68:M72" si="12">K68+(K68*L68)</f>
        <v>4000</v>
      </c>
      <c r="N68" s="62"/>
      <c r="O68" s="63">
        <v>36</v>
      </c>
      <c r="P68" s="50">
        <f t="shared" si="11"/>
        <v>1050</v>
      </c>
      <c r="Q68" s="61">
        <v>600</v>
      </c>
      <c r="R68" s="61">
        <v>15</v>
      </c>
      <c r="S68" s="62"/>
      <c r="T68" s="61">
        <v>60</v>
      </c>
      <c r="U68" s="61">
        <v>60</v>
      </c>
      <c r="V68" s="63" t="s">
        <v>79</v>
      </c>
      <c r="W68" s="61">
        <v>2</v>
      </c>
      <c r="X68" s="61"/>
      <c r="Y68" s="61" t="s">
        <v>194</v>
      </c>
    </row>
    <row r="69" spans="2:25">
      <c r="B69" s="49">
        <f t="shared" si="6"/>
        <v>0.99920917358639794</v>
      </c>
      <c r="C69" s="43" t="s">
        <v>85</v>
      </c>
      <c r="D69" s="25" t="s">
        <v>86</v>
      </c>
      <c r="E69" s="38">
        <v>43</v>
      </c>
      <c r="F69" s="1">
        <f t="shared" si="7"/>
        <v>1356.25</v>
      </c>
      <c r="G69" s="2">
        <v>620</v>
      </c>
      <c r="H69" s="2">
        <v>19</v>
      </c>
      <c r="J69" s="1">
        <f t="shared" si="8"/>
        <v>497.77777777777783</v>
      </c>
      <c r="K69" s="1">
        <f t="shared" si="9"/>
        <v>5522.5</v>
      </c>
      <c r="L69" s="49">
        <v>-0.36</v>
      </c>
      <c r="M69" s="1">
        <f t="shared" si="12"/>
        <v>3534.4</v>
      </c>
      <c r="O69" s="57">
        <v>43</v>
      </c>
      <c r="P69" s="1">
        <f t="shared" si="11"/>
        <v>1361.1111111111111</v>
      </c>
      <c r="Q69" s="2">
        <v>700</v>
      </c>
      <c r="R69" s="2">
        <v>17</v>
      </c>
      <c r="T69" s="2">
        <v>40</v>
      </c>
      <c r="U69" s="2">
        <v>40</v>
      </c>
      <c r="V69" s="38" t="s">
        <v>97</v>
      </c>
      <c r="W69" s="2">
        <v>4</v>
      </c>
      <c r="Y69" s="2" t="s">
        <v>170</v>
      </c>
    </row>
    <row r="70" spans="2:25" s="64" customFormat="1">
      <c r="B70" s="51">
        <f t="shared" si="6"/>
        <v>1.0941083432186636</v>
      </c>
      <c r="C70" s="58" t="s">
        <v>196</v>
      </c>
      <c r="D70" s="59" t="s">
        <v>96</v>
      </c>
      <c r="E70" s="60">
        <v>15</v>
      </c>
      <c r="F70" s="50">
        <f t="shared" si="7"/>
        <v>476</v>
      </c>
      <c r="G70" s="61">
        <v>340</v>
      </c>
      <c r="H70" s="61">
        <v>10</v>
      </c>
      <c r="I70" s="62"/>
      <c r="J70" s="50">
        <f t="shared" si="8"/>
        <v>524.44444444444446</v>
      </c>
      <c r="K70" s="50">
        <f t="shared" si="9"/>
        <v>902.5</v>
      </c>
      <c r="L70" s="51">
        <v>0</v>
      </c>
      <c r="M70" s="50">
        <f t="shared" si="12"/>
        <v>902.5</v>
      </c>
      <c r="N70" s="62"/>
      <c r="O70" s="63">
        <v>15</v>
      </c>
      <c r="P70" s="50">
        <f t="shared" si="11"/>
        <v>494.11764705882354</v>
      </c>
      <c r="Q70" s="61">
        <v>480</v>
      </c>
      <c r="R70" s="61">
        <v>1</v>
      </c>
      <c r="S70" s="62"/>
      <c r="T70" s="61">
        <v>150</v>
      </c>
      <c r="U70" s="61">
        <v>150</v>
      </c>
      <c r="V70" s="63" t="s">
        <v>79</v>
      </c>
      <c r="W70" s="61">
        <v>2.5</v>
      </c>
      <c r="X70" s="61"/>
      <c r="Y70" s="61" t="s">
        <v>194</v>
      </c>
    </row>
    <row r="71" spans="2:25" s="64" customFormat="1">
      <c r="B71" s="51">
        <f t="shared" si="6"/>
        <v>1.0941083432186636</v>
      </c>
      <c r="C71" s="58" t="s">
        <v>201</v>
      </c>
      <c r="D71" s="59" t="s">
        <v>96</v>
      </c>
      <c r="E71" s="60">
        <v>15</v>
      </c>
      <c r="F71" s="50">
        <f t="shared" si="7"/>
        <v>476</v>
      </c>
      <c r="G71" s="61">
        <v>340</v>
      </c>
      <c r="H71" s="61">
        <v>10</v>
      </c>
      <c r="I71" s="62"/>
      <c r="J71" s="50">
        <f t="shared" si="8"/>
        <v>524.44444444444446</v>
      </c>
      <c r="K71" s="50">
        <f t="shared" si="9"/>
        <v>902.5</v>
      </c>
      <c r="L71" s="51">
        <v>0</v>
      </c>
      <c r="M71" s="50">
        <f t="shared" si="12"/>
        <v>902.5</v>
      </c>
      <c r="N71" s="62"/>
      <c r="O71" s="63">
        <v>15</v>
      </c>
      <c r="P71" s="50">
        <f t="shared" si="11"/>
        <v>494.11764705882354</v>
      </c>
      <c r="Q71" s="61">
        <v>480</v>
      </c>
      <c r="R71" s="61">
        <v>1</v>
      </c>
      <c r="S71" s="62"/>
      <c r="T71" s="61">
        <v>150</v>
      </c>
      <c r="U71" s="61">
        <v>150</v>
      </c>
      <c r="V71" s="63" t="s">
        <v>79</v>
      </c>
      <c r="W71" s="61">
        <v>2.5</v>
      </c>
      <c r="X71" s="61"/>
      <c r="Y71" s="61" t="s">
        <v>194</v>
      </c>
    </row>
    <row r="72" spans="2:25" s="64" customFormat="1">
      <c r="B72" s="51">
        <f t="shared" si="6"/>
        <v>1.3788058521154607</v>
      </c>
      <c r="C72" s="58" t="s">
        <v>156</v>
      </c>
      <c r="D72" s="65" t="s">
        <v>157</v>
      </c>
      <c r="E72" s="66">
        <v>45</v>
      </c>
      <c r="F72" s="50">
        <f t="shared" si="7"/>
        <v>1400</v>
      </c>
      <c r="G72" s="61">
        <v>640</v>
      </c>
      <c r="H72" s="61">
        <v>19</v>
      </c>
      <c r="I72" s="62"/>
      <c r="J72" s="50">
        <f t="shared" si="8"/>
        <v>604.44444444444446</v>
      </c>
      <c r="K72" s="50">
        <f t="shared" si="9"/>
        <v>6002.5</v>
      </c>
      <c r="L72" s="51">
        <v>2.2400000000000002</v>
      </c>
      <c r="M72" s="50">
        <f t="shared" si="12"/>
        <v>19448.100000000002</v>
      </c>
      <c r="N72" s="62"/>
      <c r="O72" s="60">
        <v>10</v>
      </c>
      <c r="P72" s="50">
        <f t="shared" si="11"/>
        <v>391.17647058823525</v>
      </c>
      <c r="Q72" s="61">
        <v>380</v>
      </c>
      <c r="R72" s="61">
        <v>1</v>
      </c>
      <c r="S72" s="62"/>
      <c r="T72" s="61">
        <v>90</v>
      </c>
      <c r="U72" s="61">
        <v>90</v>
      </c>
      <c r="V72" s="63" t="s">
        <v>97</v>
      </c>
      <c r="W72" s="61">
        <v>2</v>
      </c>
      <c r="X72" s="61"/>
      <c r="Y72" s="67" t="s">
        <v>194</v>
      </c>
    </row>
  </sheetData>
  <sortState ref="B4:AC72">
    <sortCondition ref="B4"/>
  </sortState>
  <mergeCells count="2">
    <mergeCell ref="E2:H2"/>
    <mergeCell ref="O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CHARTS (ARMOR)</vt:lpstr>
      <vt:lpstr>GLOVES</vt:lpstr>
      <vt:lpstr>CHARTS (SHIELDS)</vt:lpstr>
      <vt:lpstr>SHIELDS</vt:lpstr>
      <vt:lpstr>RANGED</vt:lpstr>
      <vt:lpstr>Sheet3</vt:lpstr>
      <vt:lpstr>SHIELDS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2013-03-25T01:07:11Z</dcterms:created>
  <dcterms:modified xsi:type="dcterms:W3CDTF">2015-08-09T02:26:59Z</dcterms:modified>
</cp:coreProperties>
</file>