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2" windowWidth="22800" windowHeight="13176"/>
  </bookViews>
  <sheets>
    <sheet name="Лист1 (5)" sheetId="7" r:id="rId1"/>
    <sheet name="Лист3" sheetId="3" r:id="rId2"/>
  </sheets>
  <calcPr calcId="125725"/>
</workbook>
</file>

<file path=xl/calcChain.xml><?xml version="1.0" encoding="utf-8"?>
<calcChain xmlns="http://schemas.openxmlformats.org/spreadsheetml/2006/main">
  <c r="F61" i="7"/>
  <c r="K15"/>
  <c r="K20" s="1"/>
  <c r="D3" i="3"/>
  <c r="D10" s="1"/>
  <c r="E3"/>
  <c r="E7" s="1"/>
  <c r="F3"/>
  <c r="F7" s="1"/>
  <c r="G3"/>
  <c r="G9" s="1"/>
  <c r="H3"/>
  <c r="H10" s="1"/>
  <c r="I3"/>
  <c r="I7" s="1"/>
  <c r="J3"/>
  <c r="J10" s="1"/>
  <c r="K3"/>
  <c r="K10" s="1"/>
  <c r="L3"/>
  <c r="L10" s="1"/>
  <c r="M3"/>
  <c r="M7" s="1"/>
  <c r="N3"/>
  <c r="N10" s="1"/>
  <c r="O3"/>
  <c r="O9" s="1"/>
  <c r="P3"/>
  <c r="P10" s="1"/>
  <c r="Q3"/>
  <c r="Q7" s="1"/>
  <c r="R3"/>
  <c r="R10" s="1"/>
  <c r="L28" i="7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F47"/>
  <c r="J20"/>
  <c r="F26"/>
  <c r="M38" s="1"/>
  <c r="E80"/>
  <c r="E125"/>
  <c r="E84"/>
  <c r="E83"/>
  <c r="E78"/>
  <c r="E79"/>
  <c r="E110"/>
  <c r="E113"/>
  <c r="J113" s="1"/>
  <c r="E107"/>
  <c r="E97"/>
  <c r="E100"/>
  <c r="E44"/>
  <c r="J17"/>
  <c r="P29" s="1"/>
  <c r="F45"/>
  <c r="J18"/>
  <c r="F46"/>
  <c r="F53" s="1"/>
  <c r="J19"/>
  <c r="E47"/>
  <c r="G49"/>
  <c r="J22"/>
  <c r="E50"/>
  <c r="J23"/>
  <c r="F50"/>
  <c r="F51"/>
  <c r="J24"/>
  <c r="G52"/>
  <c r="J25"/>
  <c r="E43"/>
  <c r="F43"/>
  <c r="G43"/>
  <c r="F44"/>
  <c r="G44"/>
  <c r="E45"/>
  <c r="G45"/>
  <c r="H45"/>
  <c r="E46"/>
  <c r="G46"/>
  <c r="G47"/>
  <c r="E48"/>
  <c r="F48"/>
  <c r="G48"/>
  <c r="H48"/>
  <c r="E49"/>
  <c r="F49"/>
  <c r="G50"/>
  <c r="E51"/>
  <c r="G51"/>
  <c r="G53" s="1"/>
  <c r="H51"/>
  <c r="E52"/>
  <c r="F52"/>
  <c r="E122"/>
  <c r="E128"/>
  <c r="E123"/>
  <c r="E127"/>
  <c r="E130"/>
  <c r="E36"/>
  <c r="E119"/>
  <c r="E132"/>
  <c r="E133" s="1"/>
  <c r="I120"/>
  <c r="E26"/>
  <c r="E53" s="1"/>
  <c r="O16"/>
  <c r="H43" s="1"/>
  <c r="O17"/>
  <c r="P17" s="1"/>
  <c r="O18"/>
  <c r="P18" s="1"/>
  <c r="O19"/>
  <c r="O26" s="1"/>
  <c r="O20"/>
  <c r="O32" s="1"/>
  <c r="O21"/>
  <c r="O33" s="1"/>
  <c r="O22"/>
  <c r="O34" s="1"/>
  <c r="O23"/>
  <c r="O35" s="1"/>
  <c r="O24"/>
  <c r="P24" s="1"/>
  <c r="O25"/>
  <c r="P25" s="1"/>
  <c r="G26"/>
  <c r="N38" s="1"/>
  <c r="H26"/>
  <c r="O38" s="1"/>
  <c r="F35"/>
  <c r="J104" s="1"/>
  <c r="J114" s="1"/>
  <c r="F34"/>
  <c r="J89" s="1"/>
  <c r="F33"/>
  <c r="F36" s="1"/>
  <c r="F32"/>
  <c r="E42" s="1" a="1"/>
  <c r="A60"/>
  <c r="E71"/>
  <c r="A61"/>
  <c r="A62" s="1"/>
  <c r="A63" s="1"/>
  <c r="A64" s="1"/>
  <c r="A65" s="1"/>
  <c r="A66" s="1"/>
  <c r="A67" s="1"/>
  <c r="A68" s="1"/>
  <c r="A69" s="1"/>
  <c r="A70" s="1"/>
  <c r="F71"/>
  <c r="G60"/>
  <c r="G61" s="1"/>
  <c r="G62" s="1"/>
  <c r="F62"/>
  <c r="F63"/>
  <c r="F64"/>
  <c r="F65"/>
  <c r="F66"/>
  <c r="F67"/>
  <c r="F68"/>
  <c r="F69"/>
  <c r="F70"/>
  <c r="I16"/>
  <c r="I17"/>
  <c r="I18"/>
  <c r="I19"/>
  <c r="I20"/>
  <c r="I21"/>
  <c r="I22"/>
  <c r="I23"/>
  <c r="I24"/>
  <c r="I25"/>
  <c r="E72"/>
  <c r="G74"/>
  <c r="G75" s="1"/>
  <c r="G76" s="1"/>
  <c r="G89"/>
  <c r="E106"/>
  <c r="J106" s="1"/>
  <c r="E108"/>
  <c r="J108" s="1"/>
  <c r="E109"/>
  <c r="J109" s="1"/>
  <c r="E111"/>
  <c r="J111" s="1"/>
  <c r="E112"/>
  <c r="E114"/>
  <c r="E115"/>
  <c r="J115" s="1"/>
  <c r="E117"/>
  <c r="E118" s="1"/>
  <c r="E102"/>
  <c r="E103"/>
  <c r="E76"/>
  <c r="F76" s="1"/>
  <c r="E77"/>
  <c r="E81"/>
  <c r="E82"/>
  <c r="E86" s="1"/>
  <c r="E85"/>
  <c r="F85" s="1"/>
  <c r="E87"/>
  <c r="E91"/>
  <c r="E92"/>
  <c r="J92" s="1"/>
  <c r="E93"/>
  <c r="E94"/>
  <c r="E95"/>
  <c r="E96"/>
  <c r="E98"/>
  <c r="E99"/>
  <c r="E88"/>
  <c r="I75"/>
  <c r="M26"/>
  <c r="N26"/>
  <c r="L26"/>
  <c r="L12"/>
  <c r="M12"/>
  <c r="N12"/>
  <c r="Q15"/>
  <c r="Q16" s="1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O12"/>
  <c r="J16"/>
  <c r="J26" s="1"/>
  <c r="J21"/>
  <c r="I60"/>
  <c r="E73"/>
  <c r="E74"/>
  <c r="E89"/>
  <c r="I90"/>
  <c r="E104"/>
  <c r="I105"/>
  <c r="D8" i="3" l="1"/>
  <c r="D7"/>
  <c r="H8"/>
  <c r="K24" i="7"/>
  <c r="N9" s="1"/>
  <c r="R9" i="3"/>
  <c r="K22" i="7"/>
  <c r="N7" s="1"/>
  <c r="K23"/>
  <c r="N8" s="1"/>
  <c r="N9" i="3"/>
  <c r="N8"/>
  <c r="Q23" i="7"/>
  <c r="S8" s="1"/>
  <c r="Q25"/>
  <c r="S10" s="1"/>
  <c r="Q21"/>
  <c r="W6" s="1"/>
  <c r="K25"/>
  <c r="N10" s="1"/>
  <c r="F8" i="3"/>
  <c r="F9"/>
  <c r="Q22" i="7"/>
  <c r="X7" s="1"/>
  <c r="Q17"/>
  <c r="AB2" s="1"/>
  <c r="K16"/>
  <c r="N1" s="1"/>
  <c r="L9" i="3"/>
  <c r="F10"/>
  <c r="Q18" i="7"/>
  <c r="S3" s="1"/>
  <c r="K17"/>
  <c r="N2" s="1"/>
  <c r="Q20"/>
  <c r="S5" s="1"/>
  <c r="Q19"/>
  <c r="W4" s="1"/>
  <c r="K21"/>
  <c r="N6" s="1"/>
  <c r="G7" i="3"/>
  <c r="Q24" i="7"/>
  <c r="T9" s="1"/>
  <c r="H9" i="3"/>
  <c r="J7"/>
  <c r="S1" i="7"/>
  <c r="AB1"/>
  <c r="T1"/>
  <c r="AF1"/>
  <c r="X1"/>
  <c r="AJ1"/>
  <c r="AD1"/>
  <c r="R1"/>
  <c r="R7" i="3"/>
  <c r="L7"/>
  <c r="R8"/>
  <c r="O10"/>
  <c r="L8"/>
  <c r="D9"/>
  <c r="Z1" i="7"/>
  <c r="P7" i="3"/>
  <c r="J8"/>
  <c r="G10"/>
  <c r="E10"/>
  <c r="AH1" i="7"/>
  <c r="P8" i="3"/>
  <c r="J9"/>
  <c r="V1" i="7"/>
  <c r="P9" i="3"/>
  <c r="N7"/>
  <c r="H7"/>
  <c r="P37" i="7"/>
  <c r="J100"/>
  <c r="H62"/>
  <c r="I62" s="1"/>
  <c r="G63"/>
  <c r="J93"/>
  <c r="J95"/>
  <c r="E42"/>
  <c r="H42"/>
  <c r="G42"/>
  <c r="G54" s="1"/>
  <c r="F42"/>
  <c r="F54" s="1"/>
  <c r="J94"/>
  <c r="F83"/>
  <c r="F77"/>
  <c r="G77" s="1"/>
  <c r="F78"/>
  <c r="F79"/>
  <c r="F80"/>
  <c r="F86" s="1"/>
  <c r="F81"/>
  <c r="F84"/>
  <c r="J96"/>
  <c r="N5"/>
  <c r="M5"/>
  <c r="L5"/>
  <c r="H76"/>
  <c r="I76" s="1"/>
  <c r="J98"/>
  <c r="P30"/>
  <c r="F91"/>
  <c r="P36"/>
  <c r="J107"/>
  <c r="E121"/>
  <c r="E129"/>
  <c r="J74"/>
  <c r="L38"/>
  <c r="O36"/>
  <c r="O28"/>
  <c r="P19"/>
  <c r="P31" s="1"/>
  <c r="Q8" i="3"/>
  <c r="M8"/>
  <c r="I8"/>
  <c r="E8"/>
  <c r="G104" i="7"/>
  <c r="E126"/>
  <c r="H50"/>
  <c r="E116"/>
  <c r="J59"/>
  <c r="O37"/>
  <c r="O29"/>
  <c r="P20"/>
  <c r="P32" s="1"/>
  <c r="Q9" i="3"/>
  <c r="M9"/>
  <c r="I9"/>
  <c r="E9"/>
  <c r="AG1" i="7"/>
  <c r="AC1"/>
  <c r="Y1"/>
  <c r="U1"/>
  <c r="Q1"/>
  <c r="E124"/>
  <c r="F106"/>
  <c r="J85"/>
  <c r="J83"/>
  <c r="J82"/>
  <c r="O30"/>
  <c r="P21"/>
  <c r="P33" s="1"/>
  <c r="Q10" i="3"/>
  <c r="M10"/>
  <c r="I10"/>
  <c r="H47" i="7"/>
  <c r="F96"/>
  <c r="F108"/>
  <c r="J112"/>
  <c r="J110"/>
  <c r="J99"/>
  <c r="J97"/>
  <c r="F82"/>
  <c r="O31"/>
  <c r="P22"/>
  <c r="P34" s="1"/>
  <c r="O7" i="3"/>
  <c r="K7"/>
  <c r="P23" i="7"/>
  <c r="P35" s="1"/>
  <c r="O8" i="3"/>
  <c r="K8"/>
  <c r="G8"/>
  <c r="H61" i="7"/>
  <c r="I61" s="1"/>
  <c r="K18"/>
  <c r="H52"/>
  <c r="H44"/>
  <c r="H53" s="1"/>
  <c r="I54" s="1"/>
  <c r="E101"/>
  <c r="F99" s="1"/>
  <c r="J91"/>
  <c r="P16"/>
  <c r="P26" s="1"/>
  <c r="P38" s="1"/>
  <c r="K9" i="3"/>
  <c r="AI1" i="7"/>
  <c r="AE1"/>
  <c r="AA1"/>
  <c r="W1"/>
  <c r="K19"/>
  <c r="H49"/>
  <c r="H46"/>
  <c r="F115"/>
  <c r="F111"/>
  <c r="F109"/>
  <c r="F107"/>
  <c r="L9" l="1"/>
  <c r="Y10"/>
  <c r="AG7"/>
  <c r="Y7"/>
  <c r="V10"/>
  <c r="X10"/>
  <c r="M8"/>
  <c r="L8"/>
  <c r="Y6"/>
  <c r="AG6"/>
  <c r="AH6"/>
  <c r="Q6"/>
  <c r="Z6"/>
  <c r="H11" i="3"/>
  <c r="R6" i="7"/>
  <c r="AC6"/>
  <c r="U6"/>
  <c r="AE6"/>
  <c r="AJ6"/>
  <c r="W10"/>
  <c r="R10"/>
  <c r="N11" i="3"/>
  <c r="M9" i="7"/>
  <c r="W2"/>
  <c r="L1"/>
  <c r="AF8"/>
  <c r="V2"/>
  <c r="M1"/>
  <c r="AA9"/>
  <c r="AI6"/>
  <c r="Y4"/>
  <c r="AA6"/>
  <c r="AH7"/>
  <c r="AD6"/>
  <c r="AB6"/>
  <c r="L10"/>
  <c r="AF6"/>
  <c r="Z7"/>
  <c r="M6"/>
  <c r="AC7"/>
  <c r="AB7"/>
  <c r="S6"/>
  <c r="F11" i="3"/>
  <c r="AG4" i="7"/>
  <c r="V6"/>
  <c r="U7"/>
  <c r="T6"/>
  <c r="AI5"/>
  <c r="R7"/>
  <c r="Q7"/>
  <c r="M10"/>
  <c r="X6"/>
  <c r="V3"/>
  <c r="T3"/>
  <c r="Q4"/>
  <c r="AF3"/>
  <c r="AH9"/>
  <c r="S4"/>
  <c r="AH4"/>
  <c r="Z9"/>
  <c r="AC4"/>
  <c r="Z4"/>
  <c r="R9"/>
  <c r="AB4"/>
  <c r="U4"/>
  <c r="L7"/>
  <c r="R4"/>
  <c r="AJ3"/>
  <c r="AC3"/>
  <c r="U3"/>
  <c r="M7"/>
  <c r="W3"/>
  <c r="AA5"/>
  <c r="X8"/>
  <c r="AD5"/>
  <c r="AD8"/>
  <c r="AJ2"/>
  <c r="AJ8"/>
  <c r="X2"/>
  <c r="AE3"/>
  <c r="L6"/>
  <c r="AI4"/>
  <c r="AI8"/>
  <c r="AH3"/>
  <c r="AG3"/>
  <c r="AF4"/>
  <c r="V5"/>
  <c r="V8"/>
  <c r="T2"/>
  <c r="AJ7"/>
  <c r="AC2"/>
  <c r="AB5"/>
  <c r="AE4"/>
  <c r="S2"/>
  <c r="AE8"/>
  <c r="E11" i="3"/>
  <c r="AA4" i="7"/>
  <c r="AA8"/>
  <c r="Z3"/>
  <c r="AH8"/>
  <c r="Y3"/>
  <c r="AG8"/>
  <c r="X4"/>
  <c r="AD4"/>
  <c r="T7"/>
  <c r="U2"/>
  <c r="AJ4"/>
  <c r="AF2"/>
  <c r="S7"/>
  <c r="AI3"/>
  <c r="AI7"/>
  <c r="R3"/>
  <c r="AH5"/>
  <c r="Z8"/>
  <c r="Q3"/>
  <c r="AG5"/>
  <c r="Y8"/>
  <c r="V4"/>
  <c r="AD7"/>
  <c r="L2"/>
  <c r="AC5"/>
  <c r="T4"/>
  <c r="T10"/>
  <c r="M2"/>
  <c r="X5"/>
  <c r="AE2"/>
  <c r="X3"/>
  <c r="AA3"/>
  <c r="AA7"/>
  <c r="AH2"/>
  <c r="Z5"/>
  <c r="R8"/>
  <c r="AG2"/>
  <c r="Y5"/>
  <c r="Q8"/>
  <c r="AD3"/>
  <c r="V7"/>
  <c r="AJ5"/>
  <c r="U5"/>
  <c r="AB3"/>
  <c r="AB8"/>
  <c r="AE5"/>
  <c r="AF5"/>
  <c r="AI2"/>
  <c r="Z2"/>
  <c r="R5"/>
  <c r="Y2"/>
  <c r="Q5"/>
  <c r="T5"/>
  <c r="AC8"/>
  <c r="T8"/>
  <c r="AA2"/>
  <c r="R2"/>
  <c r="Q2"/>
  <c r="AD2"/>
  <c r="U8"/>
  <c r="W5"/>
  <c r="AE7"/>
  <c r="W7"/>
  <c r="AF7"/>
  <c r="AA10"/>
  <c r="AF10"/>
  <c r="G11" i="3"/>
  <c r="AD10" i="7"/>
  <c r="AJ10"/>
  <c r="AB10"/>
  <c r="AH10"/>
  <c r="AC10"/>
  <c r="Z10"/>
  <c r="AG10"/>
  <c r="U10"/>
  <c r="Q10"/>
  <c r="K11" i="3"/>
  <c r="D11"/>
  <c r="AE10" i="7"/>
  <c r="AI10"/>
  <c r="J11" i="3"/>
  <c r="W8" i="7"/>
  <c r="Y9"/>
  <c r="AD9"/>
  <c r="AC9"/>
  <c r="Q9"/>
  <c r="AF9"/>
  <c r="V9"/>
  <c r="U9"/>
  <c r="P11" i="3"/>
  <c r="R11"/>
  <c r="AB9" i="7"/>
  <c r="AI9"/>
  <c r="O11" i="3"/>
  <c r="I11"/>
  <c r="L11"/>
  <c r="S9" i="7"/>
  <c r="AE9"/>
  <c r="X9"/>
  <c r="AJ9"/>
  <c r="AG9"/>
  <c r="W9"/>
  <c r="M11" i="3"/>
  <c r="Q11"/>
  <c r="H77" i="7"/>
  <c r="I77" s="1"/>
  <c r="G78"/>
  <c r="N3"/>
  <c r="M3"/>
  <c r="L3"/>
  <c r="F113"/>
  <c r="F110"/>
  <c r="F112"/>
  <c r="F116" s="1"/>
  <c r="F114"/>
  <c r="F97"/>
  <c r="J63"/>
  <c r="J65"/>
  <c r="J67"/>
  <c r="J69"/>
  <c r="J62"/>
  <c r="J64"/>
  <c r="J66"/>
  <c r="J68"/>
  <c r="J70"/>
  <c r="J61"/>
  <c r="J77"/>
  <c r="J78"/>
  <c r="J79"/>
  <c r="J80"/>
  <c r="J81"/>
  <c r="J76"/>
  <c r="F98"/>
  <c r="J84"/>
  <c r="F94"/>
  <c r="F100"/>
  <c r="F92"/>
  <c r="F101" s="1"/>
  <c r="J45"/>
  <c r="J51"/>
  <c r="I47"/>
  <c r="J122"/>
  <c r="L43"/>
  <c r="L51"/>
  <c r="J44"/>
  <c r="J50"/>
  <c r="I46"/>
  <c r="J121"/>
  <c r="E54"/>
  <c r="L50"/>
  <c r="J43"/>
  <c r="J49"/>
  <c r="I45"/>
  <c r="L49"/>
  <c r="J48"/>
  <c r="I44"/>
  <c r="I52"/>
  <c r="L48"/>
  <c r="J47"/>
  <c r="I43"/>
  <c r="I51"/>
  <c r="L47"/>
  <c r="I50"/>
  <c r="L46"/>
  <c r="I49"/>
  <c r="L45"/>
  <c r="I42"/>
  <c r="J119" s="1"/>
  <c r="J46"/>
  <c r="J52"/>
  <c r="I48"/>
  <c r="J123"/>
  <c r="J124"/>
  <c r="J125"/>
  <c r="J126"/>
  <c r="J127"/>
  <c r="J128"/>
  <c r="J129"/>
  <c r="J130"/>
  <c r="L44"/>
  <c r="L52"/>
  <c r="P28"/>
  <c r="F95"/>
  <c r="F93"/>
  <c r="G119"/>
  <c r="G105"/>
  <c r="G106" s="1"/>
  <c r="G90"/>
  <c r="G91" s="1"/>
  <c r="H54"/>
  <c r="N4"/>
  <c r="M4"/>
  <c r="L4"/>
  <c r="E131"/>
  <c r="F129" s="1"/>
  <c r="G64"/>
  <c r="H63"/>
  <c r="I63" s="1"/>
  <c r="L61" l="1"/>
  <c r="K61"/>
  <c r="F126"/>
  <c r="G92"/>
  <c r="H91"/>
  <c r="I91" s="1"/>
  <c r="L77"/>
  <c r="O78" s="1"/>
  <c r="K77"/>
  <c r="H78"/>
  <c r="I78" s="1"/>
  <c r="G79"/>
  <c r="L78"/>
  <c r="K78"/>
  <c r="J54"/>
  <c r="E136" a="1"/>
  <c r="K62"/>
  <c r="L62"/>
  <c r="O63" s="1"/>
  <c r="K64"/>
  <c r="G120"/>
  <c r="G121" s="1"/>
  <c r="J53"/>
  <c r="H106"/>
  <c r="I106" s="1"/>
  <c r="G107"/>
  <c r="F121"/>
  <c r="I53"/>
  <c r="L76"/>
  <c r="K76"/>
  <c r="F125"/>
  <c r="F128"/>
  <c r="F130"/>
  <c r="F122"/>
  <c r="F127"/>
  <c r="F123"/>
  <c r="G65"/>
  <c r="H64"/>
  <c r="I64" s="1"/>
  <c r="L64" s="1"/>
  <c r="L63"/>
  <c r="K63"/>
  <c r="F124"/>
  <c r="Q64" l="1"/>
  <c r="M63"/>
  <c r="N64"/>
  <c r="K86"/>
  <c r="Q77"/>
  <c r="M76"/>
  <c r="N77"/>
  <c r="M64"/>
  <c r="Q63"/>
  <c r="M62"/>
  <c r="N63"/>
  <c r="G66"/>
  <c r="H65"/>
  <c r="I65" s="1"/>
  <c r="E139"/>
  <c r="E138"/>
  <c r="E137"/>
  <c r="E136"/>
  <c r="E140"/>
  <c r="M77"/>
  <c r="Q78"/>
  <c r="N78"/>
  <c r="H121"/>
  <c r="I121" s="1"/>
  <c r="G122"/>
  <c r="M78"/>
  <c r="H92"/>
  <c r="I92" s="1"/>
  <c r="G93"/>
  <c r="L91"/>
  <c r="K91"/>
  <c r="L71"/>
  <c r="O62"/>
  <c r="L106"/>
  <c r="K106"/>
  <c r="Q62"/>
  <c r="M61"/>
  <c r="N62"/>
  <c r="K71"/>
  <c r="F131"/>
  <c r="G108"/>
  <c r="H107"/>
  <c r="I107" s="1"/>
  <c r="H79"/>
  <c r="I79" s="1"/>
  <c r="G80"/>
  <c r="O77"/>
  <c r="L86"/>
  <c r="O64"/>
  <c r="L101" l="1"/>
  <c r="M91"/>
  <c r="K101"/>
  <c r="K121"/>
  <c r="L121"/>
  <c r="H122"/>
  <c r="I122" s="1"/>
  <c r="G123"/>
  <c r="H108"/>
  <c r="I108" s="1"/>
  <c r="G109"/>
  <c r="L107"/>
  <c r="K107"/>
  <c r="L116"/>
  <c r="K79"/>
  <c r="L79"/>
  <c r="M106"/>
  <c r="Q107"/>
  <c r="K116"/>
  <c r="H66"/>
  <c r="I66" s="1"/>
  <c r="G67"/>
  <c r="H80"/>
  <c r="I80" s="1"/>
  <c r="G81"/>
  <c r="L92"/>
  <c r="K92"/>
  <c r="O92" s="1"/>
  <c r="K65"/>
  <c r="L65"/>
  <c r="G94"/>
  <c r="H93"/>
  <c r="I93" s="1"/>
  <c r="M121" l="1"/>
  <c r="K131"/>
  <c r="M92"/>
  <c r="Q93"/>
  <c r="L131"/>
  <c r="M65"/>
  <c r="O65"/>
  <c r="M107"/>
  <c r="N107"/>
  <c r="Q65"/>
  <c r="N65"/>
  <c r="L122"/>
  <c r="K122"/>
  <c r="O107"/>
  <c r="L66"/>
  <c r="K66"/>
  <c r="H123"/>
  <c r="I123" s="1"/>
  <c r="G124"/>
  <c r="Q92"/>
  <c r="G68"/>
  <c r="H67"/>
  <c r="I67" s="1"/>
  <c r="N92"/>
  <c r="H94"/>
  <c r="I94" s="1"/>
  <c r="G95"/>
  <c r="K80"/>
  <c r="L80"/>
  <c r="M79"/>
  <c r="N80"/>
  <c r="O79"/>
  <c r="L108"/>
  <c r="Q108" s="1"/>
  <c r="K108"/>
  <c r="L93"/>
  <c r="K93"/>
  <c r="O93" s="1"/>
  <c r="H81"/>
  <c r="I81" s="1"/>
  <c r="G82"/>
  <c r="O80"/>
  <c r="N79"/>
  <c r="Q79"/>
  <c r="G110"/>
  <c r="H109"/>
  <c r="I109" s="1"/>
  <c r="H82" l="1"/>
  <c r="I82" s="1"/>
  <c r="G83"/>
  <c r="G69"/>
  <c r="H68"/>
  <c r="I68" s="1"/>
  <c r="K67"/>
  <c r="L67"/>
  <c r="Q67" s="1"/>
  <c r="Q123"/>
  <c r="M122"/>
  <c r="N108"/>
  <c r="Q122"/>
  <c r="O122"/>
  <c r="N122"/>
  <c r="K94"/>
  <c r="L94"/>
  <c r="O109"/>
  <c r="O67"/>
  <c r="H110"/>
  <c r="I110" s="1"/>
  <c r="G111"/>
  <c r="Q109"/>
  <c r="M108"/>
  <c r="G96"/>
  <c r="H95"/>
  <c r="I95" s="1"/>
  <c r="M66"/>
  <c r="O108"/>
  <c r="L109"/>
  <c r="N109" s="1"/>
  <c r="K109"/>
  <c r="M80"/>
  <c r="L123"/>
  <c r="K123"/>
  <c r="O94"/>
  <c r="O66"/>
  <c r="N66"/>
  <c r="M93"/>
  <c r="N94"/>
  <c r="Q94"/>
  <c r="H124"/>
  <c r="I124" s="1"/>
  <c r="G125"/>
  <c r="Q66"/>
  <c r="N93"/>
  <c r="K81"/>
  <c r="L81"/>
  <c r="N81" s="1"/>
  <c r="Q80"/>
  <c r="L95" l="1"/>
  <c r="K95"/>
  <c r="M67"/>
  <c r="Q81"/>
  <c r="M81"/>
  <c r="N82"/>
  <c r="L110"/>
  <c r="K110"/>
  <c r="L82"/>
  <c r="K82"/>
  <c r="O82" s="1"/>
  <c r="L124"/>
  <c r="K124"/>
  <c r="G112"/>
  <c r="H111"/>
  <c r="I111" s="1"/>
  <c r="H83"/>
  <c r="I83" s="1"/>
  <c r="G84"/>
  <c r="O124"/>
  <c r="N67"/>
  <c r="N123"/>
  <c r="H125"/>
  <c r="I125" s="1"/>
  <c r="G126"/>
  <c r="Q124"/>
  <c r="N124"/>
  <c r="M123"/>
  <c r="G70"/>
  <c r="H69"/>
  <c r="I69" s="1"/>
  <c r="N95"/>
  <c r="M94"/>
  <c r="L68"/>
  <c r="N68" s="1"/>
  <c r="K68"/>
  <c r="O68" s="1"/>
  <c r="O81"/>
  <c r="O95"/>
  <c r="O123"/>
  <c r="M109"/>
  <c r="H96"/>
  <c r="I96" s="1"/>
  <c r="G97"/>
  <c r="H112" l="1"/>
  <c r="I112" s="1"/>
  <c r="G113"/>
  <c r="L111"/>
  <c r="K111"/>
  <c r="M95"/>
  <c r="Q96"/>
  <c r="N96"/>
  <c r="O111"/>
  <c r="M110"/>
  <c r="N111"/>
  <c r="Q111"/>
  <c r="H126"/>
  <c r="I126" s="1"/>
  <c r="G127"/>
  <c r="Q95"/>
  <c r="N110"/>
  <c r="O83"/>
  <c r="Q68"/>
  <c r="K83"/>
  <c r="L83"/>
  <c r="M82"/>
  <c r="N83"/>
  <c r="Q83"/>
  <c r="Q110"/>
  <c r="L125"/>
  <c r="K125"/>
  <c r="H84"/>
  <c r="I84" s="1"/>
  <c r="G85"/>
  <c r="M68"/>
  <c r="L96"/>
  <c r="K96"/>
  <c r="O96" s="1"/>
  <c r="H70"/>
  <c r="I70" s="1"/>
  <c r="G71"/>
  <c r="O125"/>
  <c r="Q82"/>
  <c r="G98"/>
  <c r="H97"/>
  <c r="I97" s="1"/>
  <c r="K69"/>
  <c r="O69" s="1"/>
  <c r="L69"/>
  <c r="N69" s="1"/>
  <c r="N125"/>
  <c r="M124"/>
  <c r="O110"/>
  <c r="Q69" l="1"/>
  <c r="L112"/>
  <c r="K112"/>
  <c r="H98"/>
  <c r="I98" s="1"/>
  <c r="G99"/>
  <c r="G114"/>
  <c r="H113"/>
  <c r="I113" s="1"/>
  <c r="L97"/>
  <c r="K97"/>
  <c r="M69"/>
  <c r="M83"/>
  <c r="N84"/>
  <c r="M125"/>
  <c r="N126"/>
  <c r="L126"/>
  <c r="K126"/>
  <c r="M111"/>
  <c r="O84"/>
  <c r="N97"/>
  <c r="M96"/>
  <c r="L70"/>
  <c r="O71" s="1"/>
  <c r="K70"/>
  <c r="K84"/>
  <c r="L84"/>
  <c r="H85"/>
  <c r="I85" s="1"/>
  <c r="G86"/>
  <c r="H127"/>
  <c r="I127" s="1"/>
  <c r="G128"/>
  <c r="Q125"/>
  <c r="K85" l="1"/>
  <c r="L85"/>
  <c r="O86" s="1"/>
  <c r="O98"/>
  <c r="M97"/>
  <c r="L127"/>
  <c r="K127"/>
  <c r="M126"/>
  <c r="O113"/>
  <c r="H128"/>
  <c r="I128" s="1"/>
  <c r="G129"/>
  <c r="M112"/>
  <c r="Q113"/>
  <c r="N113"/>
  <c r="Q97"/>
  <c r="O126"/>
  <c r="L98"/>
  <c r="K98"/>
  <c r="N112"/>
  <c r="Q70"/>
  <c r="Q71"/>
  <c r="M70"/>
  <c r="N71"/>
  <c r="G100"/>
  <c r="H99"/>
  <c r="I99" s="1"/>
  <c r="Q112"/>
  <c r="O112"/>
  <c r="M84"/>
  <c r="H114"/>
  <c r="I114" s="1"/>
  <c r="G115"/>
  <c r="O97"/>
  <c r="Q126"/>
  <c r="N70"/>
  <c r="L113"/>
  <c r="K113"/>
  <c r="O70"/>
  <c r="O72" s="1"/>
  <c r="Q84"/>
  <c r="O73" l="1"/>
  <c r="O128"/>
  <c r="Q128"/>
  <c r="M127"/>
  <c r="M85"/>
  <c r="N86"/>
  <c r="Q86"/>
  <c r="Q87" s="1"/>
  <c r="Q127"/>
  <c r="O87"/>
  <c r="O85"/>
  <c r="Q85"/>
  <c r="Q72"/>
  <c r="N127"/>
  <c r="N85"/>
  <c r="N72"/>
  <c r="P72" s="1"/>
  <c r="G72" s="1"/>
  <c r="Q98"/>
  <c r="L114"/>
  <c r="K114"/>
  <c r="G101"/>
  <c r="H100"/>
  <c r="I100" s="1"/>
  <c r="N99"/>
  <c r="M98"/>
  <c r="K128"/>
  <c r="L128"/>
  <c r="N128" s="1"/>
  <c r="O114"/>
  <c r="N98"/>
  <c r="M113"/>
  <c r="N114"/>
  <c r="Q114"/>
  <c r="H115"/>
  <c r="I115" s="1"/>
  <c r="G116"/>
  <c r="L99"/>
  <c r="K99"/>
  <c r="H129"/>
  <c r="I129" s="1"/>
  <c r="G130"/>
  <c r="O127"/>
  <c r="Q100" l="1"/>
  <c r="N100"/>
  <c r="M99"/>
  <c r="K100"/>
  <c r="L100"/>
  <c r="O101" s="1"/>
  <c r="L129"/>
  <c r="K129"/>
  <c r="O99"/>
  <c r="Q129"/>
  <c r="N129"/>
  <c r="M128"/>
  <c r="Q99"/>
  <c r="H130"/>
  <c r="I130" s="1"/>
  <c r="G131"/>
  <c r="G73"/>
  <c r="G136" s="1"/>
  <c r="F136"/>
  <c r="L115"/>
  <c r="O116" s="1"/>
  <c r="K115"/>
  <c r="M114"/>
  <c r="O129"/>
  <c r="O100"/>
  <c r="N87"/>
  <c r="P87" s="1"/>
  <c r="G87" s="1"/>
  <c r="H136" l="1"/>
  <c r="N101"/>
  <c r="N102" s="1"/>
  <c r="P102" s="1"/>
  <c r="G102" s="1"/>
  <c r="M100"/>
  <c r="Q101"/>
  <c r="Q102" s="1"/>
  <c r="F137"/>
  <c r="H137" s="1"/>
  <c r="I137" s="1"/>
  <c r="G88"/>
  <c r="G137" s="1"/>
  <c r="O102"/>
  <c r="L130"/>
  <c r="O131" s="1"/>
  <c r="K130"/>
  <c r="O130" s="1"/>
  <c r="O117"/>
  <c r="M129"/>
  <c r="Q115"/>
  <c r="N116"/>
  <c r="N117" s="1"/>
  <c r="P117" s="1"/>
  <c r="G117" s="1"/>
  <c r="Q116"/>
  <c r="M115"/>
  <c r="N115"/>
  <c r="O115"/>
  <c r="I136" l="1"/>
  <c r="O132"/>
  <c r="Q117"/>
  <c r="F139"/>
  <c r="H139" s="1"/>
  <c r="I139" s="1"/>
  <c r="G118"/>
  <c r="G139" s="1"/>
  <c r="G103"/>
  <c r="G138" s="1"/>
  <c r="F138"/>
  <c r="Q130"/>
  <c r="N131"/>
  <c r="N132" s="1"/>
  <c r="P132" s="1"/>
  <c r="G132" s="1"/>
  <c r="Q131"/>
  <c r="M130"/>
  <c r="N130"/>
  <c r="F140" l="1"/>
  <c r="G133"/>
  <c r="G140" s="1"/>
  <c r="H138"/>
  <c r="F142"/>
  <c r="Q132"/>
  <c r="G142"/>
  <c r="I138" l="1"/>
  <c r="H140"/>
  <c r="I140" s="1"/>
</calcChain>
</file>

<file path=xl/sharedStrings.xml><?xml version="1.0" encoding="utf-8"?>
<sst xmlns="http://schemas.openxmlformats.org/spreadsheetml/2006/main" count="204" uniqueCount="75">
  <si>
    <t>№</t>
  </si>
  <si>
    <t>з/п</t>
  </si>
  <si>
    <t>Критерії / Вагові коефіцієнти</t>
  </si>
  <si>
    <t>галузі</t>
  </si>
  <si>
    <t>Точність управління та обчислень</t>
  </si>
  <si>
    <t>Ступінь стандартності інтерфейсів</t>
  </si>
  <si>
    <t>Функціональна повнота</t>
  </si>
  <si>
    <t>Стійкість до помилок</t>
  </si>
  <si>
    <t>Можливість розширення</t>
  </si>
  <si>
    <t>Зручність роботи</t>
  </si>
  <si>
    <t>Простота роботи</t>
  </si>
  <si>
    <t>Відповідність чинним стандартам</t>
  </si>
  <si>
    <t>Зручність навчання</t>
  </si>
  <si>
    <t>Табл. 1. Відібрані критерії та початкові вагові коефіцієнти експертів за кожним критерієм оцінювання</t>
  </si>
  <si>
    <t>Табл. 2. Типи експертів і їхні вагомості</t>
  </si>
  <si>
    <t>Експерт юзабіліті</t>
  </si>
  <si>
    <t>Експерт галузі</t>
  </si>
  <si>
    <t>Експерти</t>
  </si>
  <si>
    <t>Вагомості</t>
  </si>
  <si>
    <t>забіліті</t>
  </si>
  <si>
    <t>з програмування</t>
  </si>
  <si>
    <t>Усереднені оцінки</t>
  </si>
  <si>
    <t>Оцінки з врахуванням вагомості експертів</t>
  </si>
  <si>
    <r>
      <t>Експерт</t>
    </r>
    <r>
      <rPr>
        <sz val="11"/>
        <rFont val="Times New Roman"/>
        <family val="1"/>
        <charset val="204"/>
      </rPr>
      <t xml:space="preserve"> з програмування</t>
    </r>
  </si>
  <si>
    <r>
      <t xml:space="preserve">Потенційні </t>
    </r>
    <r>
      <rPr>
        <i/>
        <sz val="11"/>
        <rFont val="Times New Roman"/>
        <family val="1"/>
        <charset val="204"/>
      </rPr>
      <t>користувачі</t>
    </r>
  </si>
  <si>
    <r>
      <t>Оцінки експертів (</t>
    </r>
    <r>
      <rPr>
        <i/>
        <sz val="11"/>
        <rFont val="Times New Roman"/>
        <family val="1"/>
        <charset val="204"/>
      </rPr>
      <t>x</t>
    </r>
    <r>
      <rPr>
        <i/>
        <vertAlign val="subscript"/>
        <sz val="11"/>
        <rFont val="Times New Roman"/>
        <family val="1"/>
        <charset val="204"/>
      </rPr>
      <t>i,k</t>
    </r>
    <r>
      <rPr>
        <sz val="11"/>
        <rFont val="Times New Roman"/>
        <family val="1"/>
        <charset val="204"/>
      </rPr>
      <t>)</t>
    </r>
  </si>
  <si>
    <t>a</t>
  </si>
  <si>
    <t>b</t>
  </si>
  <si>
    <t>град</t>
  </si>
  <si>
    <t>рад</t>
  </si>
  <si>
    <t>c</t>
  </si>
  <si>
    <t>ум. од.</t>
  </si>
  <si>
    <t>S</t>
  </si>
  <si>
    <t>Частка круга</t>
  </si>
  <si>
    <t>Обчислення площі багатокутника</t>
  </si>
  <si>
    <r>
      <t>Експерт</t>
    </r>
    <r>
      <rPr>
        <sz val="10"/>
        <rFont val="Times New Roman"/>
        <family val="1"/>
        <charset val="204"/>
      </rPr>
      <t xml:space="preserve"> з програмування</t>
    </r>
  </si>
  <si>
    <t>Ср. знач</t>
  </si>
  <si>
    <t>Оцінки експертів</t>
  </si>
  <si>
    <t>Оцінки потенційних користувачів</t>
  </si>
  <si>
    <t>Табл. 4. Обчислення параметрів полярних діаграм</t>
  </si>
  <si>
    <t>Діаграма для експертів галузі</t>
  </si>
  <si>
    <t>Діаграма для експертів юзабіліті</t>
  </si>
  <si>
    <t>Діаграма для експертів з програмування</t>
  </si>
  <si>
    <t>Діаграма для експертів - потенційнй користувачі</t>
  </si>
  <si>
    <t>Діаграма для усереднених експертів</t>
  </si>
  <si>
    <r>
      <t>Оцінки користувачів (</t>
    </r>
    <r>
      <rPr>
        <i/>
        <sz val="11"/>
        <rFont val="Times New Roman"/>
        <family val="1"/>
        <charset val="204"/>
      </rPr>
      <t>x</t>
    </r>
    <r>
      <rPr>
        <i/>
        <vertAlign val="subscript"/>
        <sz val="11"/>
        <rFont val="Times New Roman"/>
        <family val="1"/>
        <charset val="204"/>
      </rPr>
      <t>i</t>
    </r>
    <r>
      <rPr>
        <i/>
        <sz val="11"/>
        <rFont val="Times New Roman"/>
        <family val="1"/>
        <charset val="204"/>
      </rPr>
      <t>,K</t>
    </r>
    <r>
      <rPr>
        <sz val="11"/>
        <rFont val="Times New Roman"/>
        <family val="1"/>
        <charset val="204"/>
      </rPr>
      <t>)</t>
    </r>
  </si>
  <si>
    <r>
      <t xml:space="preserve">Коефіцієнти вагомості, </t>
    </r>
    <r>
      <rPr>
        <i/>
        <sz val="11"/>
        <rFont val="Times New Roman"/>
        <family val="1"/>
        <charset val="204"/>
      </rPr>
      <t>q</t>
    </r>
    <r>
      <rPr>
        <i/>
        <vertAlign val="subscript"/>
        <sz val="11"/>
        <rFont val="Times New Roman"/>
        <family val="1"/>
        <charset val="204"/>
      </rPr>
      <t>k</t>
    </r>
  </si>
  <si>
    <t>абсолютне</t>
  </si>
  <si>
    <t>відносне</t>
  </si>
  <si>
    <t>Типи експертів</t>
  </si>
  <si>
    <r>
      <t>x</t>
    </r>
    <r>
      <rPr>
        <vertAlign val="sub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>*</t>
    </r>
    <r>
      <rPr>
        <i/>
        <sz val="11"/>
        <rFont val="Times New Roman"/>
        <family val="1"/>
        <charset val="204"/>
      </rPr>
      <t>w</t>
    </r>
    <r>
      <rPr>
        <vertAlign val="sub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>*</t>
    </r>
    <r>
      <rPr>
        <i/>
        <sz val="11"/>
        <rFont val="Times New Roman"/>
        <family val="1"/>
        <charset val="204"/>
      </rPr>
      <t>q</t>
    </r>
    <r>
      <rPr>
        <vertAlign val="subscript"/>
        <sz val="11"/>
        <rFont val="Times New Roman"/>
        <family val="1"/>
        <charset val="204"/>
      </rPr>
      <t>1</t>
    </r>
  </si>
  <si>
    <r>
      <t>Експерт</t>
    </r>
    <r>
      <rPr>
        <sz val="13"/>
        <rFont val="Times New Roman"/>
        <family val="1"/>
        <charset val="204"/>
      </rPr>
      <t xml:space="preserve"> галузі</t>
    </r>
  </si>
  <si>
    <r>
      <t>Експерт</t>
    </r>
    <r>
      <rPr>
        <sz val="13"/>
        <rFont val="Times New Roman"/>
        <family val="1"/>
        <charset val="204"/>
      </rPr>
      <t xml:space="preserve"> юзабіліті</t>
    </r>
  </si>
  <si>
    <r>
      <t>Експерт</t>
    </r>
    <r>
      <rPr>
        <sz val="13"/>
        <rFont val="Times New Roman"/>
        <family val="1"/>
        <charset val="204"/>
      </rPr>
      <t xml:space="preserve"> з програмування</t>
    </r>
  </si>
  <si>
    <r>
      <t xml:space="preserve">Потенційні </t>
    </r>
    <r>
      <rPr>
        <i/>
        <sz val="13"/>
        <rFont val="Times New Roman"/>
        <family val="1"/>
        <charset val="204"/>
      </rPr>
      <t>користувачі</t>
    </r>
  </si>
  <si>
    <t>Критерії оцінювання / Вагові коефіцієнти</t>
  </si>
  <si>
    <t>Усереднені оцінки (Xi)</t>
  </si>
  <si>
    <r>
      <t>S</t>
    </r>
    <r>
      <rPr>
        <i/>
        <vertAlign val="subscript"/>
        <sz val="11"/>
        <rFont val="Times New Roman"/>
        <family val="1"/>
        <charset val="204"/>
      </rPr>
      <t>k</t>
    </r>
    <r>
      <rPr>
        <sz val="11"/>
        <rFont val="Times New Roman"/>
        <family val="1"/>
        <charset val="204"/>
      </rPr>
      <t>=</t>
    </r>
  </si>
  <si>
    <r>
      <t>z</t>
    </r>
    <r>
      <rPr>
        <i/>
        <vertAlign val="subscript"/>
        <sz val="11"/>
        <rFont val="Times New Roman"/>
        <family val="1"/>
        <charset val="204"/>
      </rPr>
      <t>k</t>
    </r>
    <r>
      <rPr>
        <sz val="11"/>
        <rFont val="Times New Roman"/>
        <family val="1"/>
        <charset val="204"/>
      </rPr>
      <t>=</t>
    </r>
  </si>
  <si>
    <r>
      <t>X</t>
    </r>
    <r>
      <rPr>
        <i/>
        <vertAlign val="subscript"/>
        <sz val="11"/>
        <rFont val="Times New Roman"/>
        <family val="1"/>
        <charset val="204"/>
      </rPr>
      <t>i</t>
    </r>
  </si>
  <si>
    <r>
      <t>S</t>
    </r>
    <r>
      <rPr>
        <b/>
        <vertAlign val="sub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=</t>
    </r>
  </si>
  <si>
    <r>
      <t>z</t>
    </r>
    <r>
      <rPr>
        <b/>
        <vertAlign val="sub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=</t>
    </r>
  </si>
  <si>
    <r>
      <t>S</t>
    </r>
    <r>
      <rPr>
        <b/>
        <vertAlign val="subscript"/>
        <sz val="11"/>
        <rFont val="Times New Roman"/>
        <family val="1"/>
        <charset val="204"/>
      </rPr>
      <t>2</t>
    </r>
    <r>
      <rPr>
        <b/>
        <sz val="11"/>
        <rFont val="Times New Roman"/>
        <family val="1"/>
        <charset val="204"/>
      </rPr>
      <t>=</t>
    </r>
  </si>
  <si>
    <r>
      <t>z</t>
    </r>
    <r>
      <rPr>
        <b/>
        <vertAlign val="subscript"/>
        <sz val="11"/>
        <rFont val="Times New Roman"/>
        <family val="1"/>
        <charset val="204"/>
      </rPr>
      <t>2</t>
    </r>
    <r>
      <rPr>
        <b/>
        <sz val="11"/>
        <rFont val="Times New Roman"/>
        <family val="1"/>
        <charset val="204"/>
      </rPr>
      <t>=</t>
    </r>
  </si>
  <si>
    <r>
      <t>z</t>
    </r>
    <r>
      <rPr>
        <b/>
        <vertAlign val="subscript"/>
        <sz val="11"/>
        <rFont val="Times New Roman"/>
        <family val="1"/>
        <charset val="204"/>
      </rPr>
      <t>3</t>
    </r>
    <r>
      <rPr>
        <b/>
        <sz val="11"/>
        <rFont val="Times New Roman"/>
        <family val="1"/>
        <charset val="204"/>
      </rPr>
      <t>=</t>
    </r>
  </si>
  <si>
    <r>
      <t>S</t>
    </r>
    <r>
      <rPr>
        <b/>
        <vertAlign val="subscript"/>
        <sz val="11"/>
        <rFont val="Times New Roman"/>
        <family val="1"/>
        <charset val="204"/>
      </rPr>
      <t>3</t>
    </r>
    <r>
      <rPr>
        <b/>
        <sz val="11"/>
        <rFont val="Times New Roman"/>
        <family val="1"/>
        <charset val="204"/>
      </rPr>
      <t>=</t>
    </r>
  </si>
  <si>
    <r>
      <t>S</t>
    </r>
    <r>
      <rPr>
        <b/>
        <vertAlign val="subscript"/>
        <sz val="11"/>
        <rFont val="Times New Roman"/>
        <family val="1"/>
        <charset val="204"/>
      </rPr>
      <t>4</t>
    </r>
    <r>
      <rPr>
        <b/>
        <sz val="11"/>
        <rFont val="Times New Roman"/>
        <family val="1"/>
        <charset val="204"/>
      </rPr>
      <t>=</t>
    </r>
  </si>
  <si>
    <r>
      <t>z</t>
    </r>
    <r>
      <rPr>
        <b/>
        <vertAlign val="subscript"/>
        <sz val="11"/>
        <rFont val="Times New Roman"/>
        <family val="1"/>
        <charset val="204"/>
      </rPr>
      <t>4</t>
    </r>
    <r>
      <rPr>
        <b/>
        <sz val="11"/>
        <rFont val="Times New Roman"/>
        <family val="1"/>
        <charset val="204"/>
      </rPr>
      <t>=</t>
    </r>
  </si>
  <si>
    <r>
      <t>z</t>
    </r>
    <r>
      <rPr>
        <b/>
        <vertAlign val="subscript"/>
        <sz val="11"/>
        <rFont val="Times New Roman"/>
        <family val="1"/>
        <charset val="204"/>
      </rPr>
      <t>c</t>
    </r>
    <r>
      <rPr>
        <b/>
        <sz val="11"/>
        <rFont val="Times New Roman"/>
        <family val="1"/>
        <charset val="204"/>
      </rPr>
      <t>=</t>
    </r>
  </si>
  <si>
    <r>
      <t>S</t>
    </r>
    <r>
      <rPr>
        <b/>
        <vertAlign val="subscript"/>
        <sz val="11"/>
        <rFont val="Times New Roman"/>
        <family val="1"/>
        <charset val="204"/>
      </rPr>
      <t>c</t>
    </r>
    <r>
      <rPr>
        <b/>
        <sz val="11"/>
        <rFont val="Times New Roman"/>
        <family val="1"/>
        <charset val="204"/>
      </rPr>
      <t>=</t>
    </r>
  </si>
  <si>
    <r>
      <t>S</t>
    </r>
    <r>
      <rPr>
        <i/>
        <sz val="11"/>
        <rFont val="Times New Roman"/>
        <family val="1"/>
        <charset val="204"/>
      </rPr>
      <t>w</t>
    </r>
    <r>
      <rPr>
        <i/>
        <vertAlign val="subscript"/>
        <sz val="11"/>
        <rFont val="Times New Roman"/>
        <family val="1"/>
        <charset val="204"/>
      </rPr>
      <t>ij</t>
    </r>
    <r>
      <rPr>
        <sz val="11"/>
        <rFont val="Times New Roman"/>
        <family val="1"/>
        <charset val="204"/>
      </rPr>
      <t>*</t>
    </r>
    <r>
      <rPr>
        <i/>
        <sz val="11"/>
        <rFont val="Times New Roman"/>
        <family val="1"/>
        <charset val="204"/>
      </rPr>
      <t>x</t>
    </r>
    <r>
      <rPr>
        <i/>
        <vertAlign val="subscript"/>
        <sz val="11"/>
        <rFont val="Times New Roman"/>
        <family val="1"/>
        <charset val="204"/>
      </rPr>
      <t>ij</t>
    </r>
    <r>
      <rPr>
        <sz val="11"/>
        <rFont val="Times New Roman"/>
        <family val="1"/>
        <charset val="204"/>
      </rPr>
      <t>*</t>
    </r>
    <r>
      <rPr>
        <i/>
        <sz val="11"/>
        <rFont val="Times New Roman"/>
        <family val="1"/>
        <charset val="204"/>
      </rPr>
      <t>q</t>
    </r>
    <r>
      <rPr>
        <i/>
        <vertAlign val="subscript"/>
        <sz val="11"/>
        <rFont val="Times New Roman"/>
        <family val="1"/>
        <charset val="204"/>
      </rPr>
      <t>k</t>
    </r>
    <r>
      <rPr>
        <sz val="11"/>
        <rFont val="Times New Roman"/>
        <family val="1"/>
        <charset val="204"/>
      </rPr>
      <t>/</t>
    </r>
    <r>
      <rPr>
        <sz val="11"/>
        <rFont val="Symbol Tiger Expert"/>
        <family val="1"/>
        <charset val="2"/>
      </rPr>
      <t>S</t>
    </r>
    <r>
      <rPr>
        <i/>
        <sz val="11"/>
        <rFont val="Times New Roman"/>
        <family val="1"/>
        <charset val="204"/>
      </rPr>
      <t>q</t>
    </r>
    <r>
      <rPr>
        <i/>
        <vertAlign val="subscript"/>
        <sz val="11"/>
        <rFont val="Times New Roman"/>
        <family val="1"/>
        <charset val="204"/>
      </rPr>
      <t>k</t>
    </r>
  </si>
  <si>
    <t>Переносимість між ПЗ</t>
  </si>
  <si>
    <t>Табл. 3. Результати розрахунку комплексних показників якості ПЗ та їхні усереднені значення</t>
  </si>
  <si>
    <t>Коефіцієнти вагомості, qk</t>
  </si>
  <si>
    <t>Критерії оцінювання якості ПЗ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</si>
</sst>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6" formatCode="0.0000"/>
  </numFmts>
  <fonts count="18">
    <font>
      <sz val="10"/>
      <name val="Arial Cyr"/>
      <charset val="204"/>
    </font>
    <font>
      <sz val="8"/>
      <name val="Arial Cyr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i/>
      <sz val="11"/>
      <name val="Times New Roman"/>
      <family val="1"/>
      <charset val="204"/>
    </font>
    <font>
      <i/>
      <vertAlign val="subscript"/>
      <sz val="11"/>
      <name val="Times New Roman"/>
      <family val="1"/>
      <charset val="204"/>
    </font>
    <font>
      <sz val="11"/>
      <color indexed="17"/>
      <name val="Times New Roman"/>
      <family val="1"/>
      <charset val="204"/>
    </font>
    <font>
      <b/>
      <i/>
      <sz val="11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i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1"/>
      <name val="Symbol Tiger Expert"/>
      <family val="1"/>
      <charset val="2"/>
    </font>
    <font>
      <vertAlign val="subscript"/>
      <sz val="11"/>
      <name val="Times New Roman"/>
      <family val="1"/>
      <charset val="204"/>
    </font>
    <font>
      <sz val="13"/>
      <name val="Times New Roman"/>
      <family val="1"/>
      <charset val="204"/>
    </font>
    <font>
      <i/>
      <sz val="13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vertAlign val="subscript"/>
      <sz val="11"/>
      <name val="Times New Roman"/>
      <family val="1"/>
      <charset val="204"/>
    </font>
    <font>
      <sz val="10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7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left" wrapText="1"/>
    </xf>
    <xf numFmtId="0" fontId="2" fillId="0" borderId="8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2" fontId="2" fillId="0" borderId="0" xfId="0" applyNumberFormat="1" applyFont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2" fontId="2" fillId="0" borderId="12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2" fillId="0" borderId="19" xfId="0" applyNumberFormat="1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left" wrapText="1"/>
    </xf>
    <xf numFmtId="0" fontId="2" fillId="0" borderId="22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2" fontId="2" fillId="0" borderId="26" xfId="0" applyNumberFormat="1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3" fillId="0" borderId="0" xfId="0" applyFont="1"/>
    <xf numFmtId="0" fontId="2" fillId="0" borderId="28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" fillId="0" borderId="30" xfId="0" applyFont="1" applyBorder="1" applyAlignment="1">
      <alignment horizontal="center" wrapText="1"/>
    </xf>
    <xf numFmtId="0" fontId="2" fillId="0" borderId="31" xfId="0" applyFont="1" applyBorder="1" applyAlignment="1">
      <alignment horizontal="left" wrapText="1"/>
    </xf>
    <xf numFmtId="0" fontId="2" fillId="0" borderId="32" xfId="0" applyFont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2" fontId="2" fillId="0" borderId="31" xfId="0" applyNumberFormat="1" applyFont="1" applyBorder="1" applyAlignment="1">
      <alignment horizontal="center" wrapText="1"/>
    </xf>
    <xf numFmtId="2" fontId="2" fillId="0" borderId="33" xfId="0" applyNumberFormat="1" applyFont="1" applyBorder="1" applyAlignment="1">
      <alignment horizontal="center" wrapText="1"/>
    </xf>
    <xf numFmtId="2" fontId="2" fillId="0" borderId="0" xfId="0" applyNumberFormat="1" applyFont="1" applyAlignment="1">
      <alignment horizontal="center"/>
    </xf>
    <xf numFmtId="0" fontId="2" fillId="0" borderId="34" xfId="0" applyFont="1" applyBorder="1" applyAlignment="1">
      <alignment horizontal="center" wrapText="1"/>
    </xf>
    <xf numFmtId="0" fontId="2" fillId="0" borderId="19" xfId="0" applyFont="1" applyBorder="1" applyAlignment="1">
      <alignment horizontal="left" wrapText="1"/>
    </xf>
    <xf numFmtId="0" fontId="2" fillId="0" borderId="35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2" fontId="2" fillId="0" borderId="19" xfId="0" applyNumberFormat="1" applyFont="1" applyBorder="1" applyAlignment="1">
      <alignment horizontal="center" wrapText="1"/>
    </xf>
    <xf numFmtId="2" fontId="2" fillId="0" borderId="36" xfId="0" applyNumberFormat="1" applyFont="1" applyBorder="1" applyAlignment="1">
      <alignment horizontal="center" wrapText="1"/>
    </xf>
    <xf numFmtId="0" fontId="2" fillId="0" borderId="37" xfId="0" applyFont="1" applyBorder="1" applyAlignment="1">
      <alignment horizontal="center" wrapText="1"/>
    </xf>
    <xf numFmtId="0" fontId="2" fillId="0" borderId="38" xfId="0" applyFont="1" applyBorder="1" applyAlignment="1">
      <alignment horizontal="left" wrapText="1"/>
    </xf>
    <xf numFmtId="0" fontId="2" fillId="0" borderId="39" xfId="0" applyFont="1" applyBorder="1" applyAlignment="1">
      <alignment horizontal="center" wrapText="1"/>
    </xf>
    <xf numFmtId="0" fontId="2" fillId="0" borderId="40" xfId="0" applyFont="1" applyBorder="1" applyAlignment="1">
      <alignment horizontal="center" wrapText="1"/>
    </xf>
    <xf numFmtId="2" fontId="2" fillId="0" borderId="38" xfId="0" applyNumberFormat="1" applyFont="1" applyBorder="1" applyAlignment="1">
      <alignment horizontal="center" wrapText="1"/>
    </xf>
    <xf numFmtId="0" fontId="2" fillId="0" borderId="41" xfId="0" applyFont="1" applyBorder="1" applyAlignment="1">
      <alignment horizontal="center" wrapText="1"/>
    </xf>
    <xf numFmtId="0" fontId="2" fillId="0" borderId="42" xfId="0" applyFont="1" applyBorder="1" applyAlignment="1">
      <alignment horizontal="left" wrapText="1"/>
    </xf>
    <xf numFmtId="2" fontId="2" fillId="0" borderId="43" xfId="0" applyNumberFormat="1" applyFont="1" applyBorder="1" applyAlignment="1">
      <alignment horizontal="center" wrapText="1"/>
    </xf>
    <xf numFmtId="2" fontId="2" fillId="0" borderId="4" xfId="0" applyNumberFormat="1" applyFont="1" applyBorder="1" applyAlignment="1">
      <alignment horizontal="center" wrapText="1"/>
    </xf>
    <xf numFmtId="165" fontId="2" fillId="0" borderId="0" xfId="0" applyNumberFormat="1" applyFont="1"/>
    <xf numFmtId="166" fontId="2" fillId="0" borderId="0" xfId="0" applyNumberFormat="1" applyFont="1"/>
    <xf numFmtId="165" fontId="2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Border="1" applyAlignment="1">
      <alignment horizontal="center" vertical="center" wrapText="1"/>
    </xf>
    <xf numFmtId="164" fontId="2" fillId="0" borderId="0" xfId="0" applyNumberFormat="1" applyFont="1"/>
    <xf numFmtId="0" fontId="2" fillId="0" borderId="0" xfId="0" applyFont="1" applyFill="1"/>
    <xf numFmtId="2" fontId="2" fillId="3" borderId="0" xfId="0" applyNumberFormat="1" applyFont="1" applyFill="1"/>
    <xf numFmtId="2" fontId="2" fillId="0" borderId="20" xfId="0" applyNumberFormat="1" applyFont="1" applyBorder="1" applyAlignment="1">
      <alignment horizontal="center"/>
    </xf>
    <xf numFmtId="2" fontId="2" fillId="0" borderId="27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44" xfId="0" applyFont="1" applyBorder="1" applyAlignment="1">
      <alignment horizontal="center"/>
    </xf>
    <xf numFmtId="2" fontId="2" fillId="0" borderId="45" xfId="0" applyNumberFormat="1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2" fontId="2" fillId="3" borderId="0" xfId="0" applyNumberFormat="1" applyFont="1" applyFill="1" applyAlignment="1">
      <alignment horizontal="center"/>
    </xf>
    <xf numFmtId="0" fontId="14" fillId="0" borderId="28" xfId="0" applyFont="1" applyBorder="1" applyAlignment="1">
      <alignment horizontal="left" vertical="top" wrapText="1"/>
    </xf>
    <xf numFmtId="0" fontId="14" fillId="0" borderId="34" xfId="0" applyFont="1" applyBorder="1" applyAlignment="1">
      <alignment horizontal="left" vertical="top" wrapText="1"/>
    </xf>
    <xf numFmtId="0" fontId="13" fillId="0" borderId="29" xfId="0" applyFont="1" applyBorder="1" applyAlignment="1">
      <alignment horizontal="left" vertical="top" wrapText="1"/>
    </xf>
    <xf numFmtId="0" fontId="13" fillId="0" borderId="9" xfId="0" applyFont="1" applyBorder="1" applyAlignment="1">
      <alignment horizontal="center" wrapText="1"/>
    </xf>
    <xf numFmtId="0" fontId="13" fillId="0" borderId="16" xfId="0" applyFont="1" applyBorder="1" applyAlignment="1">
      <alignment horizontal="center" wrapText="1"/>
    </xf>
    <xf numFmtId="0" fontId="13" fillId="0" borderId="23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165" fontId="15" fillId="0" borderId="0" xfId="0" applyNumberFormat="1" applyFont="1"/>
    <xf numFmtId="166" fontId="4" fillId="0" borderId="0" xfId="0" applyNumberFormat="1" applyFont="1" applyAlignment="1">
      <alignment horizontal="center"/>
    </xf>
    <xf numFmtId="0" fontId="14" fillId="0" borderId="30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center" wrapText="1"/>
    </xf>
    <xf numFmtId="0" fontId="13" fillId="0" borderId="37" xfId="0" applyFont="1" applyBorder="1" applyAlignment="1">
      <alignment horizontal="left" vertical="top" wrapText="1"/>
    </xf>
    <xf numFmtId="0" fontId="2" fillId="0" borderId="41" xfId="0" applyFont="1" applyBorder="1"/>
    <xf numFmtId="0" fontId="2" fillId="0" borderId="42" xfId="0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wrapText="1"/>
    </xf>
    <xf numFmtId="2" fontId="2" fillId="2" borderId="20" xfId="0" applyNumberFormat="1" applyFont="1" applyFill="1" applyBorder="1" applyAlignment="1">
      <alignment horizontal="center"/>
    </xf>
    <xf numFmtId="0" fontId="11" fillId="0" borderId="46" xfId="0" applyFont="1" applyBorder="1" applyAlignment="1">
      <alignment wrapText="1"/>
    </xf>
    <xf numFmtId="0" fontId="4" fillId="0" borderId="44" xfId="0" applyFont="1" applyBorder="1" applyAlignment="1">
      <alignment horizontal="center" wrapText="1"/>
    </xf>
    <xf numFmtId="0" fontId="15" fillId="0" borderId="0" xfId="0" applyFont="1" applyFill="1"/>
    <xf numFmtId="164" fontId="2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0" borderId="47" xfId="0" applyNumberFormat="1" applyFont="1" applyBorder="1" applyAlignment="1">
      <alignment horizontal="center" wrapText="1"/>
    </xf>
    <xf numFmtId="0" fontId="2" fillId="0" borderId="26" xfId="0" applyFont="1" applyBorder="1" applyAlignment="1">
      <alignment horizontal="left" wrapText="1"/>
    </xf>
    <xf numFmtId="0" fontId="2" fillId="0" borderId="48" xfId="0" applyFont="1" applyBorder="1" applyAlignment="1">
      <alignment horizontal="center" wrapText="1"/>
    </xf>
    <xf numFmtId="0" fontId="2" fillId="0" borderId="49" xfId="0" applyFont="1" applyBorder="1" applyAlignment="1">
      <alignment horizontal="center" wrapText="1"/>
    </xf>
    <xf numFmtId="0" fontId="2" fillId="0" borderId="50" xfId="0" applyFont="1" applyBorder="1" applyAlignment="1">
      <alignment horizontal="center" wrapText="1"/>
    </xf>
    <xf numFmtId="2" fontId="2" fillId="0" borderId="17" xfId="0" applyNumberFormat="1" applyFont="1" applyBorder="1" applyAlignment="1">
      <alignment horizontal="center" wrapText="1"/>
    </xf>
    <xf numFmtId="2" fontId="2" fillId="0" borderId="17" xfId="0" applyNumberFormat="1" applyFont="1" applyFill="1" applyBorder="1" applyAlignment="1">
      <alignment horizontal="center" wrapText="1"/>
    </xf>
    <xf numFmtId="2" fontId="2" fillId="0" borderId="40" xfId="0" applyNumberFormat="1" applyFont="1" applyBorder="1" applyAlignment="1">
      <alignment horizontal="center" wrapText="1"/>
    </xf>
    <xf numFmtId="2" fontId="2" fillId="0" borderId="40" xfId="0" applyNumberFormat="1" applyFont="1" applyFill="1" applyBorder="1" applyAlignment="1">
      <alignment horizontal="center" wrapText="1"/>
    </xf>
    <xf numFmtId="2" fontId="2" fillId="2" borderId="51" xfId="0" applyNumberFormat="1" applyFont="1" applyFill="1" applyBorder="1" applyAlignment="1">
      <alignment horizontal="center"/>
    </xf>
    <xf numFmtId="0" fontId="2" fillId="0" borderId="52" xfId="0" applyFont="1" applyBorder="1"/>
    <xf numFmtId="0" fontId="2" fillId="0" borderId="53" xfId="0" applyFont="1" applyFill="1" applyBorder="1" applyAlignment="1">
      <alignment horizontal="left" wrapText="1"/>
    </xf>
    <xf numFmtId="2" fontId="2" fillId="0" borderId="54" xfId="0" applyNumberFormat="1" applyFont="1" applyBorder="1" applyAlignment="1">
      <alignment horizontal="center"/>
    </xf>
    <xf numFmtId="2" fontId="2" fillId="0" borderId="55" xfId="0" applyNumberFormat="1" applyFont="1" applyBorder="1" applyAlignment="1">
      <alignment horizontal="center"/>
    </xf>
    <xf numFmtId="2" fontId="2" fillId="0" borderId="55" xfId="0" applyNumberFormat="1" applyFont="1" applyBorder="1" applyAlignment="1">
      <alignment horizontal="center" wrapText="1"/>
    </xf>
    <xf numFmtId="2" fontId="3" fillId="0" borderId="56" xfId="0" applyNumberFormat="1" applyFont="1" applyFill="1" applyBorder="1" applyAlignment="1">
      <alignment horizontal="center" wrapText="1"/>
    </xf>
    <xf numFmtId="2" fontId="3" fillId="0" borderId="5" xfId="0" applyNumberFormat="1" applyFont="1" applyBorder="1" applyAlignment="1">
      <alignment horizontal="center"/>
    </xf>
    <xf numFmtId="2" fontId="2" fillId="0" borderId="14" xfId="0" applyNumberFormat="1" applyFont="1" applyBorder="1" applyAlignment="1">
      <alignment horizontal="center" wrapText="1"/>
    </xf>
    <xf numFmtId="2" fontId="2" fillId="0" borderId="14" xfId="0" applyNumberFormat="1" applyFont="1" applyFill="1" applyBorder="1" applyAlignment="1">
      <alignment horizontal="center" wrapText="1"/>
    </xf>
    <xf numFmtId="2" fontId="2" fillId="2" borderId="15" xfId="0" applyNumberFormat="1" applyFont="1" applyFill="1" applyBorder="1" applyAlignment="1">
      <alignment horizontal="center"/>
    </xf>
    <xf numFmtId="0" fontId="2" fillId="0" borderId="42" xfId="0" applyFont="1" applyBorder="1" applyAlignment="1">
      <alignment horizontal="center" vertical="center" wrapText="1"/>
    </xf>
    <xf numFmtId="2" fontId="2" fillId="0" borderId="43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164" fontId="2" fillId="2" borderId="4" xfId="0" applyNumberFormat="1" applyFont="1" applyFill="1" applyBorder="1" applyAlignment="1">
      <alignment horizontal="center"/>
    </xf>
    <xf numFmtId="0" fontId="4" fillId="0" borderId="5" xfId="0" applyFont="1" applyBorder="1" applyAlignment="1">
      <alignment horizontal="center" wrapText="1"/>
    </xf>
    <xf numFmtId="0" fontId="0" fillId="0" borderId="0" xfId="0" applyBorder="1"/>
    <xf numFmtId="2" fontId="0" fillId="0" borderId="0" xfId="0" applyNumberFormat="1" applyBorder="1"/>
    <xf numFmtId="0" fontId="2" fillId="0" borderId="49" xfId="0" applyFont="1" applyBorder="1" applyAlignment="1">
      <alignment horizontal="center"/>
    </xf>
    <xf numFmtId="1" fontId="10" fillId="0" borderId="9" xfId="0" applyNumberFormat="1" applyFont="1" applyBorder="1" applyAlignment="1">
      <alignment horizontal="center" wrapText="1"/>
    </xf>
    <xf numFmtId="1" fontId="10" fillId="0" borderId="16" xfId="0" applyNumberFormat="1" applyFont="1" applyBorder="1" applyAlignment="1">
      <alignment horizontal="center" wrapText="1"/>
    </xf>
    <xf numFmtId="1" fontId="10" fillId="0" borderId="23" xfId="0" applyNumberFormat="1" applyFont="1" applyBorder="1" applyAlignment="1">
      <alignment horizontal="center" wrapText="1"/>
    </xf>
    <xf numFmtId="1" fontId="10" fillId="0" borderId="0" xfId="0" applyNumberFormat="1" applyFont="1" applyAlignment="1">
      <alignment horizontal="center"/>
    </xf>
    <xf numFmtId="1" fontId="17" fillId="0" borderId="0" xfId="0" applyNumberFormat="1" applyFont="1" applyBorder="1" applyAlignment="1">
      <alignment horizontal="center"/>
    </xf>
    <xf numFmtId="0" fontId="10" fillId="0" borderId="49" xfId="0" applyFont="1" applyBorder="1"/>
    <xf numFmtId="1" fontId="10" fillId="0" borderId="10" xfId="0" applyNumberFormat="1" applyFont="1" applyBorder="1" applyAlignment="1">
      <alignment horizontal="center"/>
    </xf>
    <xf numFmtId="1" fontId="10" fillId="0" borderId="45" xfId="0" applyNumberFormat="1" applyFont="1" applyBorder="1" applyAlignment="1">
      <alignment horizontal="center"/>
    </xf>
    <xf numFmtId="1" fontId="10" fillId="0" borderId="17" xfId="0" applyNumberFormat="1" applyFont="1" applyBorder="1" applyAlignment="1">
      <alignment horizontal="center"/>
    </xf>
    <xf numFmtId="1" fontId="10" fillId="0" borderId="20" xfId="0" applyNumberFormat="1" applyFont="1" applyBorder="1" applyAlignment="1">
      <alignment horizontal="center"/>
    </xf>
    <xf numFmtId="1" fontId="10" fillId="0" borderId="24" xfId="0" applyNumberFormat="1" applyFont="1" applyBorder="1" applyAlignment="1">
      <alignment horizontal="center"/>
    </xf>
    <xf numFmtId="1" fontId="10" fillId="0" borderId="27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9" fillId="0" borderId="60" xfId="0" applyFont="1" applyBorder="1" applyAlignment="1">
      <alignment horizontal="center" vertical="center" wrapText="1"/>
    </xf>
    <xf numFmtId="0" fontId="9" fillId="0" borderId="61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wrapText="1"/>
    </xf>
    <xf numFmtId="0" fontId="2" fillId="0" borderId="62" xfId="0" applyFont="1" applyBorder="1" applyAlignment="1">
      <alignment horizont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4" fillId="0" borderId="58" xfId="0" applyFont="1" applyBorder="1" applyAlignment="1">
      <alignment horizontal="center" vertical="center" wrapText="1"/>
    </xf>
    <xf numFmtId="0" fontId="4" fillId="0" borderId="63" xfId="0" applyFont="1" applyBorder="1" applyAlignment="1">
      <alignment horizontal="center" vertical="center" wrapText="1"/>
    </xf>
    <xf numFmtId="0" fontId="2" fillId="0" borderId="64" xfId="0" applyFont="1" applyBorder="1" applyAlignment="1">
      <alignment horizontal="center" vertical="center" wrapText="1"/>
    </xf>
    <xf numFmtId="0" fontId="2" fillId="0" borderId="65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28" xfId="0" applyFont="1" applyBorder="1" applyAlignment="1">
      <alignment horizontal="center" wrapText="1"/>
    </xf>
    <xf numFmtId="0" fontId="2" fillId="0" borderId="37" xfId="0" applyFont="1" applyBorder="1" applyAlignment="1">
      <alignment horizontal="center" wrapText="1"/>
    </xf>
    <xf numFmtId="0" fontId="2" fillId="0" borderId="66" xfId="0" applyFont="1" applyBorder="1" applyAlignment="1">
      <alignment horizontal="center" vertical="center" wrapText="1"/>
    </xf>
    <xf numFmtId="0" fontId="2" fillId="0" borderId="67" xfId="0" applyFont="1" applyBorder="1" applyAlignment="1">
      <alignment horizontal="center" vertical="center" wrapText="1"/>
    </xf>
    <xf numFmtId="0" fontId="4" fillId="0" borderId="68" xfId="0" applyFont="1" applyBorder="1" applyAlignment="1">
      <alignment horizontal="center" vertical="center" wrapText="1"/>
    </xf>
    <xf numFmtId="0" fontId="4" fillId="0" borderId="69" xfId="0" applyFont="1" applyBorder="1" applyAlignment="1">
      <alignment horizontal="center" vertical="center" wrapText="1"/>
    </xf>
    <xf numFmtId="0" fontId="4" fillId="0" borderId="59" xfId="0" applyFont="1" applyBorder="1" applyAlignment="1">
      <alignment horizontal="center" vertical="center" wrapText="1"/>
    </xf>
    <xf numFmtId="0" fontId="4" fillId="0" borderId="6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2" fontId="7" fillId="0" borderId="57" xfId="0" applyNumberFormat="1" applyFont="1" applyBorder="1" applyAlignment="1">
      <alignment horizontal="center" vertical="center" wrapText="1"/>
    </xf>
    <xf numFmtId="0" fontId="7" fillId="0" borderId="47" xfId="0" applyFont="1" applyBorder="1" applyAlignment="1">
      <alignment horizontal="center" vertical="center" wrapText="1"/>
    </xf>
    <xf numFmtId="0" fontId="7" fillId="0" borderId="58" xfId="0" applyFont="1" applyBorder="1" applyAlignment="1">
      <alignment horizontal="center" vertical="center" wrapText="1"/>
    </xf>
    <xf numFmtId="0" fontId="7" fillId="0" borderId="59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114300</xdr:colOff>
      <xdr:row>43</xdr:row>
      <xdr:rowOff>15240</xdr:rowOff>
    </xdr:from>
    <xdr:to>
      <xdr:col>30</xdr:col>
      <xdr:colOff>114300</xdr:colOff>
      <xdr:row>56</xdr:row>
      <xdr:rowOff>68580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87060" y="6400800"/>
          <a:ext cx="2468880" cy="235458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19</xdr:col>
      <xdr:colOff>68580</xdr:colOff>
      <xdr:row>53</xdr:row>
      <xdr:rowOff>22860</xdr:rowOff>
    </xdr:from>
    <xdr:to>
      <xdr:col>22</xdr:col>
      <xdr:colOff>167640</xdr:colOff>
      <xdr:row>55</xdr:row>
      <xdr:rowOff>53340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283940" y="8176260"/>
          <a:ext cx="1333500" cy="38862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19</xdr:col>
      <xdr:colOff>91440</xdr:colOff>
      <xdr:row>48</xdr:row>
      <xdr:rowOff>99060</xdr:rowOff>
    </xdr:from>
    <xdr:to>
      <xdr:col>22</xdr:col>
      <xdr:colOff>167640</xdr:colOff>
      <xdr:row>50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306800" y="7360920"/>
          <a:ext cx="1310640" cy="40386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19</xdr:col>
      <xdr:colOff>76200</xdr:colOff>
      <xdr:row>50</xdr:row>
      <xdr:rowOff>266700</xdr:rowOff>
    </xdr:from>
    <xdr:to>
      <xdr:col>22</xdr:col>
      <xdr:colOff>144780</xdr:colOff>
      <xdr:row>53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291560" y="7787640"/>
          <a:ext cx="1303020" cy="36576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17</xdr:col>
      <xdr:colOff>381000</xdr:colOff>
      <xdr:row>59</xdr:row>
      <xdr:rowOff>53340</xdr:rowOff>
    </xdr:from>
    <xdr:to>
      <xdr:col>25</xdr:col>
      <xdr:colOff>198120</xdr:colOff>
      <xdr:row>73</xdr:row>
      <xdr:rowOff>7620</xdr:rowOff>
    </xdr:to>
    <xdr:pic>
      <xdr:nvPicPr>
        <xdr:cNvPr id="3084" name="Picture 12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773400" y="9281160"/>
          <a:ext cx="3108960" cy="260604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75</xdr:row>
      <xdr:rowOff>7620</xdr:rowOff>
    </xdr:from>
    <xdr:to>
      <xdr:col>25</xdr:col>
      <xdr:colOff>213360</xdr:colOff>
      <xdr:row>88</xdr:row>
      <xdr:rowOff>144780</xdr:rowOff>
    </xdr:to>
    <xdr:pic>
      <xdr:nvPicPr>
        <xdr:cNvPr id="3085" name="Picture 13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735300" y="12283440"/>
          <a:ext cx="3162300" cy="257556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89</xdr:row>
      <xdr:rowOff>205740</xdr:rowOff>
    </xdr:from>
    <xdr:to>
      <xdr:col>25</xdr:col>
      <xdr:colOff>182880</xdr:colOff>
      <xdr:row>104</xdr:row>
      <xdr:rowOff>38100</xdr:rowOff>
    </xdr:to>
    <xdr:pic>
      <xdr:nvPicPr>
        <xdr:cNvPr id="3086" name="Picture 14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5735300" y="15102840"/>
          <a:ext cx="3131820" cy="26670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312420</xdr:colOff>
      <xdr:row>104</xdr:row>
      <xdr:rowOff>198120</xdr:rowOff>
    </xdr:from>
    <xdr:to>
      <xdr:col>25</xdr:col>
      <xdr:colOff>160020</xdr:colOff>
      <xdr:row>119</xdr:row>
      <xdr:rowOff>76200</xdr:rowOff>
    </xdr:to>
    <xdr:pic>
      <xdr:nvPicPr>
        <xdr:cNvPr id="3087" name="Picture 15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04820" y="17929860"/>
          <a:ext cx="3139440" cy="27051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320040</xdr:colOff>
      <xdr:row>120</xdr:row>
      <xdr:rowOff>76200</xdr:rowOff>
    </xdr:from>
    <xdr:to>
      <xdr:col>25</xdr:col>
      <xdr:colOff>175260</xdr:colOff>
      <xdr:row>135</xdr:row>
      <xdr:rowOff>7620</xdr:rowOff>
    </xdr:to>
    <xdr:pic>
      <xdr:nvPicPr>
        <xdr:cNvPr id="3088" name="Picture 16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5712440" y="20848320"/>
          <a:ext cx="3147060" cy="2674620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251460</xdr:colOff>
      <xdr:row>104</xdr:row>
      <xdr:rowOff>68580</xdr:rowOff>
    </xdr:from>
    <xdr:to>
      <xdr:col>33</xdr:col>
      <xdr:colOff>373380</xdr:colOff>
      <xdr:row>118</xdr:row>
      <xdr:rowOff>68580</xdr:rowOff>
    </xdr:to>
    <xdr:pic>
      <xdr:nvPicPr>
        <xdr:cNvPr id="3090" name="Picture 18" descr="Рис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347180" y="17800320"/>
          <a:ext cx="3002280" cy="26517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42"/>
  <sheetViews>
    <sheetView tabSelected="1" topLeftCell="A17" zoomScale="85" workbookViewId="0">
      <selection activeCell="C38" sqref="C38"/>
    </sheetView>
  </sheetViews>
  <sheetFormatPr defaultColWidth="9.109375" defaultRowHeight="13.8"/>
  <cols>
    <col min="1" max="1" width="9.109375" style="1"/>
    <col min="2" max="2" width="5.6640625" style="1" customWidth="1"/>
    <col min="3" max="3" width="5.88671875" style="1" customWidth="1"/>
    <col min="4" max="4" width="42.88671875" style="1" customWidth="1"/>
    <col min="5" max="5" width="13.44140625" style="1" customWidth="1"/>
    <col min="6" max="6" width="12.88671875" style="1" customWidth="1"/>
    <col min="7" max="7" width="15.5546875" style="1" customWidth="1"/>
    <col min="8" max="8" width="14.88671875" style="1" customWidth="1"/>
    <col min="9" max="9" width="16" style="1" customWidth="1"/>
    <col min="10" max="10" width="9.44140625" style="1" customWidth="1"/>
    <col min="11" max="11" width="7.109375" style="1" customWidth="1"/>
    <col min="12" max="12" width="10.44140625" style="1" customWidth="1"/>
    <col min="13" max="13" width="12.33203125" style="1" customWidth="1"/>
    <col min="14" max="14" width="13.44140625" style="1" customWidth="1"/>
    <col min="15" max="15" width="14.6640625" style="1" customWidth="1"/>
    <col min="16" max="17" width="10.33203125" style="1" customWidth="1"/>
    <col min="18" max="36" width="6" style="1" customWidth="1"/>
    <col min="37" max="16384" width="9.109375" style="1"/>
  </cols>
  <sheetData>
    <row r="1" spans="3:37" s="69" customFormat="1" hidden="1">
      <c r="K1" s="69">
        <v>1</v>
      </c>
      <c r="L1" s="70">
        <f t="shared" ref="L1:N10" ca="1" si="0">INT($K16+L$12*RAND())</f>
        <v>7</v>
      </c>
      <c r="M1" s="70">
        <f t="shared" ca="1" si="0"/>
        <v>7</v>
      </c>
      <c r="N1" s="70">
        <f t="shared" ca="1" si="0"/>
        <v>6</v>
      </c>
      <c r="O1" s="70"/>
      <c r="Q1" s="69">
        <f t="shared" ref="Q1:AJ1" ca="1" si="1">INT($Q16+R$12*RAND())</f>
        <v>5</v>
      </c>
      <c r="R1" s="69">
        <f t="shared" ca="1" si="1"/>
        <v>7</v>
      </c>
      <c r="S1" s="69">
        <f t="shared" ca="1" si="1"/>
        <v>3</v>
      </c>
      <c r="T1" s="69">
        <f t="shared" ca="1" si="1"/>
        <v>8</v>
      </c>
      <c r="U1" s="69">
        <f t="shared" ca="1" si="1"/>
        <v>3</v>
      </c>
      <c r="V1" s="69">
        <f t="shared" ca="1" si="1"/>
        <v>5</v>
      </c>
      <c r="W1" s="69">
        <f t="shared" ca="1" si="1"/>
        <v>6</v>
      </c>
      <c r="X1" s="69">
        <f t="shared" ca="1" si="1"/>
        <v>5</v>
      </c>
      <c r="Y1" s="69">
        <f t="shared" ca="1" si="1"/>
        <v>7</v>
      </c>
      <c r="Z1" s="69">
        <f t="shared" ca="1" si="1"/>
        <v>4</v>
      </c>
      <c r="AA1" s="69">
        <f t="shared" ca="1" si="1"/>
        <v>4</v>
      </c>
      <c r="AB1" s="69">
        <f t="shared" ca="1" si="1"/>
        <v>5</v>
      </c>
      <c r="AC1" s="69">
        <f t="shared" ca="1" si="1"/>
        <v>4</v>
      </c>
      <c r="AD1" s="69">
        <f t="shared" ca="1" si="1"/>
        <v>7</v>
      </c>
      <c r="AE1" s="69">
        <f t="shared" ca="1" si="1"/>
        <v>5</v>
      </c>
      <c r="AF1" s="69">
        <f t="shared" ca="1" si="1"/>
        <v>5</v>
      </c>
      <c r="AG1" s="69">
        <f t="shared" ca="1" si="1"/>
        <v>3</v>
      </c>
      <c r="AH1" s="69">
        <f t="shared" ca="1" si="1"/>
        <v>4</v>
      </c>
      <c r="AI1" s="69">
        <f t="shared" ca="1" si="1"/>
        <v>6</v>
      </c>
      <c r="AJ1" s="69">
        <f t="shared" ca="1" si="1"/>
        <v>5</v>
      </c>
    </row>
    <row r="2" spans="3:37" s="69" customFormat="1" hidden="1">
      <c r="K2" s="69">
        <v>2</v>
      </c>
      <c r="L2" s="70">
        <f t="shared" ca="1" si="0"/>
        <v>5</v>
      </c>
      <c r="M2" s="70">
        <f t="shared" ca="1" si="0"/>
        <v>10</v>
      </c>
      <c r="N2" s="70">
        <f t="shared" ca="1" si="0"/>
        <v>7</v>
      </c>
      <c r="O2" s="70"/>
      <c r="Q2" s="69">
        <f t="shared" ref="Q2:AJ2" ca="1" si="2">INT($Q17+R$12*RAND())</f>
        <v>7</v>
      </c>
      <c r="R2" s="69">
        <f t="shared" ca="1" si="2"/>
        <v>9</v>
      </c>
      <c r="S2" s="69">
        <f t="shared" ca="1" si="2"/>
        <v>6</v>
      </c>
      <c r="T2" s="69">
        <f t="shared" ca="1" si="2"/>
        <v>8</v>
      </c>
      <c r="U2" s="69">
        <f t="shared" ca="1" si="2"/>
        <v>6</v>
      </c>
      <c r="V2" s="69">
        <f t="shared" ca="1" si="2"/>
        <v>6</v>
      </c>
      <c r="W2" s="69">
        <f t="shared" ca="1" si="2"/>
        <v>9</v>
      </c>
      <c r="X2" s="69">
        <f t="shared" ca="1" si="2"/>
        <v>6</v>
      </c>
      <c r="Y2" s="69">
        <f t="shared" ca="1" si="2"/>
        <v>6</v>
      </c>
      <c r="Z2" s="69">
        <f t="shared" ca="1" si="2"/>
        <v>6</v>
      </c>
      <c r="AA2" s="69">
        <f t="shared" ca="1" si="2"/>
        <v>6</v>
      </c>
      <c r="AB2" s="69">
        <f t="shared" ca="1" si="2"/>
        <v>10</v>
      </c>
      <c r="AC2" s="69">
        <f t="shared" ca="1" si="2"/>
        <v>8</v>
      </c>
      <c r="AD2" s="69">
        <f t="shared" ca="1" si="2"/>
        <v>9</v>
      </c>
      <c r="AE2" s="69">
        <f t="shared" ca="1" si="2"/>
        <v>6</v>
      </c>
      <c r="AF2" s="69">
        <f t="shared" ca="1" si="2"/>
        <v>8</v>
      </c>
      <c r="AG2" s="69">
        <f t="shared" ca="1" si="2"/>
        <v>7</v>
      </c>
      <c r="AH2" s="69">
        <f t="shared" ca="1" si="2"/>
        <v>6</v>
      </c>
      <c r="AI2" s="69">
        <f t="shared" ca="1" si="2"/>
        <v>10</v>
      </c>
      <c r="AJ2" s="69">
        <f t="shared" ca="1" si="2"/>
        <v>5</v>
      </c>
    </row>
    <row r="3" spans="3:37" s="69" customFormat="1" hidden="1">
      <c r="K3" s="69">
        <v>3</v>
      </c>
      <c r="L3" s="70">
        <f t="shared" ca="1" si="0"/>
        <v>3</v>
      </c>
      <c r="M3" s="70">
        <f t="shared" ca="1" si="0"/>
        <v>5</v>
      </c>
      <c r="N3" s="70">
        <f t="shared" ca="1" si="0"/>
        <v>4</v>
      </c>
      <c r="O3" s="70"/>
      <c r="Q3" s="69">
        <f t="shared" ref="Q3:AJ3" ca="1" si="3">INT($Q18+R$12*RAND())</f>
        <v>5</v>
      </c>
      <c r="R3" s="69">
        <f t="shared" ca="1" si="3"/>
        <v>6</v>
      </c>
      <c r="S3" s="69">
        <f t="shared" ca="1" si="3"/>
        <v>7</v>
      </c>
      <c r="T3" s="69">
        <f t="shared" ca="1" si="3"/>
        <v>5</v>
      </c>
      <c r="U3" s="69">
        <f t="shared" ca="1" si="3"/>
        <v>4</v>
      </c>
      <c r="V3" s="69">
        <f t="shared" ca="1" si="3"/>
        <v>3</v>
      </c>
      <c r="W3" s="69">
        <f t="shared" ca="1" si="3"/>
        <v>4</v>
      </c>
      <c r="X3" s="69">
        <f t="shared" ca="1" si="3"/>
        <v>3</v>
      </c>
      <c r="Y3" s="69">
        <f t="shared" ca="1" si="3"/>
        <v>6</v>
      </c>
      <c r="Z3" s="69">
        <f t="shared" ca="1" si="3"/>
        <v>4</v>
      </c>
      <c r="AA3" s="69">
        <f t="shared" ca="1" si="3"/>
        <v>3</v>
      </c>
      <c r="AB3" s="69">
        <f t="shared" ca="1" si="3"/>
        <v>5</v>
      </c>
      <c r="AC3" s="69">
        <f t="shared" ca="1" si="3"/>
        <v>3</v>
      </c>
      <c r="AD3" s="69">
        <f t="shared" ca="1" si="3"/>
        <v>8</v>
      </c>
      <c r="AE3" s="69">
        <f t="shared" ca="1" si="3"/>
        <v>5</v>
      </c>
      <c r="AF3" s="69">
        <f t="shared" ca="1" si="3"/>
        <v>3</v>
      </c>
      <c r="AG3" s="69">
        <f t="shared" ca="1" si="3"/>
        <v>4</v>
      </c>
      <c r="AH3" s="69">
        <f t="shared" ca="1" si="3"/>
        <v>4</v>
      </c>
      <c r="AI3" s="69">
        <f t="shared" ca="1" si="3"/>
        <v>8</v>
      </c>
      <c r="AJ3" s="69">
        <f t="shared" ca="1" si="3"/>
        <v>4</v>
      </c>
    </row>
    <row r="4" spans="3:37" s="69" customFormat="1" hidden="1">
      <c r="K4" s="69">
        <v>4</v>
      </c>
      <c r="L4" s="70">
        <f t="shared" ca="1" si="0"/>
        <v>5</v>
      </c>
      <c r="M4" s="70">
        <f t="shared" ca="1" si="0"/>
        <v>7</v>
      </c>
      <c r="N4" s="70">
        <f t="shared" ca="1" si="0"/>
        <v>4</v>
      </c>
      <c r="O4" s="70"/>
      <c r="Q4" s="69">
        <f t="shared" ref="Q4:AJ4" ca="1" si="4">INT($Q19+R$12*RAND())</f>
        <v>5</v>
      </c>
      <c r="R4" s="69">
        <f t="shared" ca="1" si="4"/>
        <v>5</v>
      </c>
      <c r="S4" s="69">
        <f t="shared" ca="1" si="4"/>
        <v>3</v>
      </c>
      <c r="T4" s="69">
        <f t="shared" ca="1" si="4"/>
        <v>3</v>
      </c>
      <c r="U4" s="69">
        <f t="shared" ca="1" si="4"/>
        <v>4</v>
      </c>
      <c r="V4" s="69">
        <f t="shared" ca="1" si="4"/>
        <v>5</v>
      </c>
      <c r="W4" s="69">
        <f t="shared" ca="1" si="4"/>
        <v>6</v>
      </c>
      <c r="X4" s="69">
        <f t="shared" ca="1" si="4"/>
        <v>6</v>
      </c>
      <c r="Y4" s="69">
        <f t="shared" ca="1" si="4"/>
        <v>5</v>
      </c>
      <c r="Z4" s="69">
        <f t="shared" ca="1" si="4"/>
        <v>3</v>
      </c>
      <c r="AA4" s="69">
        <f t="shared" ca="1" si="4"/>
        <v>3</v>
      </c>
      <c r="AB4" s="69">
        <f t="shared" ca="1" si="4"/>
        <v>5</v>
      </c>
      <c r="AC4" s="69">
        <f t="shared" ca="1" si="4"/>
        <v>6</v>
      </c>
      <c r="AD4" s="69">
        <f t="shared" ca="1" si="4"/>
        <v>3</v>
      </c>
      <c r="AE4" s="69">
        <f t="shared" ca="1" si="4"/>
        <v>3</v>
      </c>
      <c r="AF4" s="69">
        <f t="shared" ca="1" si="4"/>
        <v>3</v>
      </c>
      <c r="AG4" s="69">
        <f t="shared" ca="1" si="4"/>
        <v>4</v>
      </c>
      <c r="AH4" s="69">
        <f t="shared" ca="1" si="4"/>
        <v>4</v>
      </c>
      <c r="AI4" s="69">
        <f t="shared" ca="1" si="4"/>
        <v>3</v>
      </c>
      <c r="AJ4" s="69">
        <f t="shared" ca="1" si="4"/>
        <v>4</v>
      </c>
    </row>
    <row r="5" spans="3:37" s="69" customFormat="1" hidden="1">
      <c r="K5" s="69">
        <v>5</v>
      </c>
      <c r="L5" s="70">
        <f t="shared" ca="1" si="0"/>
        <v>4</v>
      </c>
      <c r="M5" s="70">
        <f t="shared" ca="1" si="0"/>
        <v>8</v>
      </c>
      <c r="N5" s="70">
        <f t="shared" ca="1" si="0"/>
        <v>4</v>
      </c>
      <c r="O5" s="70"/>
      <c r="Q5" s="69">
        <f t="shared" ref="Q5:AJ5" ca="1" si="5">INT($Q20+R$12*RAND())</f>
        <v>6</v>
      </c>
      <c r="R5" s="69">
        <f t="shared" ca="1" si="5"/>
        <v>9</v>
      </c>
      <c r="S5" s="69">
        <f t="shared" ca="1" si="5"/>
        <v>6</v>
      </c>
      <c r="T5" s="69">
        <f t="shared" ca="1" si="5"/>
        <v>5</v>
      </c>
      <c r="U5" s="69">
        <f t="shared" ca="1" si="5"/>
        <v>8</v>
      </c>
      <c r="V5" s="69">
        <f t="shared" ca="1" si="5"/>
        <v>6</v>
      </c>
      <c r="W5" s="69">
        <f t="shared" ca="1" si="5"/>
        <v>4</v>
      </c>
      <c r="X5" s="69">
        <f t="shared" ca="1" si="5"/>
        <v>7</v>
      </c>
      <c r="Y5" s="69">
        <f t="shared" ca="1" si="5"/>
        <v>8</v>
      </c>
      <c r="Z5" s="69">
        <f t="shared" ca="1" si="5"/>
        <v>5</v>
      </c>
      <c r="AA5" s="69">
        <f t="shared" ca="1" si="5"/>
        <v>5</v>
      </c>
      <c r="AB5" s="69">
        <f t="shared" ca="1" si="5"/>
        <v>6</v>
      </c>
      <c r="AC5" s="69">
        <f t="shared" ca="1" si="5"/>
        <v>9</v>
      </c>
      <c r="AD5" s="69">
        <f t="shared" ca="1" si="5"/>
        <v>7</v>
      </c>
      <c r="AE5" s="69">
        <f t="shared" ca="1" si="5"/>
        <v>5</v>
      </c>
      <c r="AF5" s="69">
        <f t="shared" ca="1" si="5"/>
        <v>4</v>
      </c>
      <c r="AG5" s="69">
        <f t="shared" ca="1" si="5"/>
        <v>5</v>
      </c>
      <c r="AH5" s="69">
        <f t="shared" ca="1" si="5"/>
        <v>5</v>
      </c>
      <c r="AI5" s="69">
        <f t="shared" ca="1" si="5"/>
        <v>8</v>
      </c>
      <c r="AJ5" s="69">
        <f t="shared" ca="1" si="5"/>
        <v>6</v>
      </c>
    </row>
    <row r="6" spans="3:37" s="69" customFormat="1" hidden="1">
      <c r="K6" s="69">
        <v>6</v>
      </c>
      <c r="L6" s="70">
        <f t="shared" ca="1" si="0"/>
        <v>5</v>
      </c>
      <c r="M6" s="70">
        <f t="shared" ca="1" si="0"/>
        <v>4</v>
      </c>
      <c r="N6" s="70">
        <f t="shared" ca="1" si="0"/>
        <v>3</v>
      </c>
      <c r="O6" s="70"/>
      <c r="Q6" s="69">
        <f t="shared" ref="Q6:AJ6" ca="1" si="6">INT($Q21+R$12*RAND())</f>
        <v>5</v>
      </c>
      <c r="R6" s="69">
        <f t="shared" ca="1" si="6"/>
        <v>3</v>
      </c>
      <c r="S6" s="69">
        <f t="shared" ca="1" si="6"/>
        <v>6</v>
      </c>
      <c r="T6" s="69">
        <f t="shared" ca="1" si="6"/>
        <v>8</v>
      </c>
      <c r="U6" s="69">
        <f t="shared" ca="1" si="6"/>
        <v>8</v>
      </c>
      <c r="V6" s="69">
        <f t="shared" ca="1" si="6"/>
        <v>5</v>
      </c>
      <c r="W6" s="69">
        <f t="shared" ca="1" si="6"/>
        <v>5</v>
      </c>
      <c r="X6" s="69">
        <f t="shared" ca="1" si="6"/>
        <v>6</v>
      </c>
      <c r="Y6" s="69">
        <f t="shared" ca="1" si="6"/>
        <v>7</v>
      </c>
      <c r="Z6" s="69">
        <f t="shared" ca="1" si="6"/>
        <v>4</v>
      </c>
      <c r="AA6" s="69">
        <f t="shared" ca="1" si="6"/>
        <v>4</v>
      </c>
      <c r="AB6" s="69">
        <f t="shared" ca="1" si="6"/>
        <v>8</v>
      </c>
      <c r="AC6" s="69">
        <f t="shared" ca="1" si="6"/>
        <v>7</v>
      </c>
      <c r="AD6" s="69">
        <f t="shared" ca="1" si="6"/>
        <v>6</v>
      </c>
      <c r="AE6" s="69">
        <f t="shared" ca="1" si="6"/>
        <v>5</v>
      </c>
      <c r="AF6" s="69">
        <f t="shared" ca="1" si="6"/>
        <v>8</v>
      </c>
      <c r="AG6" s="69">
        <f t="shared" ca="1" si="6"/>
        <v>5</v>
      </c>
      <c r="AH6" s="69">
        <f t="shared" ca="1" si="6"/>
        <v>3</v>
      </c>
      <c r="AI6" s="69">
        <f t="shared" ca="1" si="6"/>
        <v>8</v>
      </c>
      <c r="AJ6" s="69">
        <f t="shared" ca="1" si="6"/>
        <v>3</v>
      </c>
    </row>
    <row r="7" spans="3:37" s="69" customFormat="1" hidden="1">
      <c r="K7" s="69">
        <v>7</v>
      </c>
      <c r="L7" s="70">
        <f t="shared" ca="1" si="0"/>
        <v>8</v>
      </c>
      <c r="M7" s="70">
        <f t="shared" ca="1" si="0"/>
        <v>8</v>
      </c>
      <c r="N7" s="70">
        <f t="shared" ca="1" si="0"/>
        <v>7</v>
      </c>
      <c r="O7" s="70"/>
      <c r="Q7" s="69">
        <f t="shared" ref="Q7:AJ7" ca="1" si="7">INT($Q22+R$12*RAND())</f>
        <v>2</v>
      </c>
      <c r="R7" s="69">
        <f t="shared" ca="1" si="7"/>
        <v>6</v>
      </c>
      <c r="S7" s="69">
        <f t="shared" ca="1" si="7"/>
        <v>5</v>
      </c>
      <c r="T7" s="69">
        <f t="shared" ca="1" si="7"/>
        <v>6</v>
      </c>
      <c r="U7" s="69">
        <f t="shared" ca="1" si="7"/>
        <v>5</v>
      </c>
      <c r="V7" s="69">
        <f t="shared" ca="1" si="7"/>
        <v>4</v>
      </c>
      <c r="W7" s="69">
        <f t="shared" ca="1" si="7"/>
        <v>2</v>
      </c>
      <c r="X7" s="69">
        <f t="shared" ca="1" si="7"/>
        <v>4</v>
      </c>
      <c r="Y7" s="69">
        <f t="shared" ca="1" si="7"/>
        <v>4</v>
      </c>
      <c r="Z7" s="69">
        <f t="shared" ca="1" si="7"/>
        <v>4</v>
      </c>
      <c r="AA7" s="69">
        <f t="shared" ca="1" si="7"/>
        <v>3</v>
      </c>
      <c r="AB7" s="69">
        <f t="shared" ca="1" si="7"/>
        <v>6</v>
      </c>
      <c r="AC7" s="69">
        <f t="shared" ca="1" si="7"/>
        <v>4</v>
      </c>
      <c r="AD7" s="69">
        <f t="shared" ca="1" si="7"/>
        <v>6</v>
      </c>
      <c r="AE7" s="69">
        <f t="shared" ca="1" si="7"/>
        <v>2</v>
      </c>
      <c r="AF7" s="69">
        <f t="shared" ca="1" si="7"/>
        <v>4</v>
      </c>
      <c r="AG7" s="69">
        <f t="shared" ca="1" si="7"/>
        <v>4</v>
      </c>
      <c r="AH7" s="69">
        <f t="shared" ca="1" si="7"/>
        <v>4</v>
      </c>
      <c r="AI7" s="69">
        <f t="shared" ca="1" si="7"/>
        <v>2</v>
      </c>
      <c r="AJ7" s="69">
        <f t="shared" ca="1" si="7"/>
        <v>4</v>
      </c>
    </row>
    <row r="8" spans="3:37" s="69" customFormat="1" hidden="1">
      <c r="K8" s="69">
        <v>8</v>
      </c>
      <c r="L8" s="70">
        <f t="shared" ca="1" si="0"/>
        <v>7</v>
      </c>
      <c r="M8" s="70">
        <f t="shared" ca="1" si="0"/>
        <v>5</v>
      </c>
      <c r="N8" s="70">
        <f t="shared" ca="1" si="0"/>
        <v>5</v>
      </c>
      <c r="O8" s="70"/>
      <c r="Q8" s="69">
        <f t="shared" ref="Q8:AJ8" ca="1" si="8">INT($Q23+R$12*RAND())</f>
        <v>6</v>
      </c>
      <c r="R8" s="69">
        <f t="shared" ca="1" si="8"/>
        <v>5</v>
      </c>
      <c r="S8" s="69">
        <f t="shared" ca="1" si="8"/>
        <v>6</v>
      </c>
      <c r="T8" s="69">
        <f t="shared" ca="1" si="8"/>
        <v>8</v>
      </c>
      <c r="U8" s="69">
        <f t="shared" ca="1" si="8"/>
        <v>9</v>
      </c>
      <c r="V8" s="69">
        <f t="shared" ca="1" si="8"/>
        <v>7</v>
      </c>
      <c r="W8" s="69">
        <f t="shared" ca="1" si="8"/>
        <v>7</v>
      </c>
      <c r="X8" s="69">
        <f t="shared" ca="1" si="8"/>
        <v>7</v>
      </c>
      <c r="Y8" s="69">
        <f t="shared" ca="1" si="8"/>
        <v>9</v>
      </c>
      <c r="Z8" s="69">
        <f t="shared" ca="1" si="8"/>
        <v>7</v>
      </c>
      <c r="AA8" s="69">
        <f t="shared" ca="1" si="8"/>
        <v>6</v>
      </c>
      <c r="AB8" s="69">
        <f t="shared" ca="1" si="8"/>
        <v>10</v>
      </c>
      <c r="AC8" s="69">
        <f t="shared" ca="1" si="8"/>
        <v>9</v>
      </c>
      <c r="AD8" s="69">
        <f t="shared" ca="1" si="8"/>
        <v>7</v>
      </c>
      <c r="AE8" s="69">
        <f t="shared" ca="1" si="8"/>
        <v>5</v>
      </c>
      <c r="AF8" s="69">
        <f t="shared" ca="1" si="8"/>
        <v>10</v>
      </c>
      <c r="AG8" s="69">
        <f t="shared" ca="1" si="8"/>
        <v>5</v>
      </c>
      <c r="AH8" s="69">
        <f t="shared" ca="1" si="8"/>
        <v>7</v>
      </c>
      <c r="AI8" s="69">
        <f t="shared" ca="1" si="8"/>
        <v>7</v>
      </c>
      <c r="AJ8" s="69">
        <f t="shared" ca="1" si="8"/>
        <v>6</v>
      </c>
    </row>
    <row r="9" spans="3:37" s="69" customFormat="1" hidden="1">
      <c r="K9" s="69">
        <v>9</v>
      </c>
      <c r="L9" s="70">
        <f t="shared" ca="1" si="0"/>
        <v>9</v>
      </c>
      <c r="M9" s="70">
        <f t="shared" ca="1" si="0"/>
        <v>11</v>
      </c>
      <c r="N9" s="70">
        <f t="shared" ca="1" si="0"/>
        <v>7</v>
      </c>
      <c r="O9" s="70"/>
      <c r="Q9" s="69">
        <f t="shared" ref="Q9:AJ9" ca="1" si="9">INT($Q24+R$12*RAND())</f>
        <v>4</v>
      </c>
      <c r="R9" s="69">
        <f t="shared" ca="1" si="9"/>
        <v>4</v>
      </c>
      <c r="S9" s="69">
        <f t="shared" ca="1" si="9"/>
        <v>9</v>
      </c>
      <c r="T9" s="69">
        <f t="shared" ca="1" si="9"/>
        <v>9</v>
      </c>
      <c r="U9" s="69">
        <f t="shared" ca="1" si="9"/>
        <v>4</v>
      </c>
      <c r="V9" s="69">
        <f t="shared" ca="1" si="9"/>
        <v>5</v>
      </c>
      <c r="W9" s="69">
        <f t="shared" ca="1" si="9"/>
        <v>7</v>
      </c>
      <c r="X9" s="69">
        <f t="shared" ca="1" si="9"/>
        <v>6</v>
      </c>
      <c r="Y9" s="69">
        <f t="shared" ca="1" si="9"/>
        <v>8</v>
      </c>
      <c r="Z9" s="69">
        <f t="shared" ca="1" si="9"/>
        <v>5</v>
      </c>
      <c r="AA9" s="69">
        <f t="shared" ca="1" si="9"/>
        <v>5</v>
      </c>
      <c r="AB9" s="69">
        <f t="shared" ca="1" si="9"/>
        <v>7</v>
      </c>
      <c r="AC9" s="69">
        <f t="shared" ca="1" si="9"/>
        <v>9</v>
      </c>
      <c r="AD9" s="69">
        <f t="shared" ca="1" si="9"/>
        <v>4</v>
      </c>
      <c r="AE9" s="69">
        <f t="shared" ca="1" si="9"/>
        <v>5</v>
      </c>
      <c r="AF9" s="69">
        <f t="shared" ca="1" si="9"/>
        <v>6</v>
      </c>
      <c r="AG9" s="69">
        <f t="shared" ca="1" si="9"/>
        <v>5</v>
      </c>
      <c r="AH9" s="69">
        <f t="shared" ca="1" si="9"/>
        <v>4</v>
      </c>
      <c r="AI9" s="69">
        <f t="shared" ca="1" si="9"/>
        <v>9</v>
      </c>
      <c r="AJ9" s="69">
        <f t="shared" ca="1" si="9"/>
        <v>5</v>
      </c>
    </row>
    <row r="10" spans="3:37" s="69" customFormat="1" hidden="1">
      <c r="K10" s="69">
        <v>10</v>
      </c>
      <c r="L10" s="70">
        <f t="shared" ca="1" si="0"/>
        <v>5</v>
      </c>
      <c r="M10" s="70">
        <f t="shared" ca="1" si="0"/>
        <v>4</v>
      </c>
      <c r="N10" s="70">
        <f t="shared" ca="1" si="0"/>
        <v>4</v>
      </c>
      <c r="O10" s="70"/>
      <c r="Q10" s="69">
        <f t="shared" ref="Q10:AJ10" ca="1" si="10">INT($Q25+R$12*RAND())</f>
        <v>6</v>
      </c>
      <c r="R10" s="69">
        <f t="shared" ca="1" si="10"/>
        <v>5</v>
      </c>
      <c r="S10" s="69">
        <f t="shared" ca="1" si="10"/>
        <v>9</v>
      </c>
      <c r="T10" s="69">
        <f t="shared" ca="1" si="10"/>
        <v>10</v>
      </c>
      <c r="U10" s="69">
        <f t="shared" ca="1" si="10"/>
        <v>6</v>
      </c>
      <c r="V10" s="69">
        <f t="shared" ca="1" si="10"/>
        <v>6</v>
      </c>
      <c r="W10" s="69">
        <f t="shared" ca="1" si="10"/>
        <v>6</v>
      </c>
      <c r="X10" s="69">
        <f t="shared" ca="1" si="10"/>
        <v>9</v>
      </c>
      <c r="Y10" s="69">
        <f t="shared" ca="1" si="10"/>
        <v>7</v>
      </c>
      <c r="Z10" s="69">
        <f t="shared" ca="1" si="10"/>
        <v>7</v>
      </c>
      <c r="AA10" s="69">
        <f t="shared" ca="1" si="10"/>
        <v>7</v>
      </c>
      <c r="AB10" s="69">
        <f t="shared" ca="1" si="10"/>
        <v>8</v>
      </c>
      <c r="AC10" s="69">
        <f t="shared" ca="1" si="10"/>
        <v>8</v>
      </c>
      <c r="AD10" s="69">
        <f t="shared" ca="1" si="10"/>
        <v>5</v>
      </c>
      <c r="AE10" s="69">
        <f t="shared" ca="1" si="10"/>
        <v>6</v>
      </c>
      <c r="AF10" s="69">
        <f t="shared" ca="1" si="10"/>
        <v>9</v>
      </c>
      <c r="AG10" s="69">
        <f t="shared" ca="1" si="10"/>
        <v>5</v>
      </c>
      <c r="AH10" s="69">
        <f t="shared" ca="1" si="10"/>
        <v>7</v>
      </c>
      <c r="AI10" s="69">
        <f t="shared" ca="1" si="10"/>
        <v>7</v>
      </c>
      <c r="AJ10" s="69">
        <f t="shared" ca="1" si="10"/>
        <v>5</v>
      </c>
    </row>
    <row r="12" spans="3:37">
      <c r="C12" s="3" t="s">
        <v>13</v>
      </c>
      <c r="K12" s="1">
        <v>3</v>
      </c>
      <c r="L12" s="2">
        <f ca="1">INT($K$12+4*RAND())</f>
        <v>3</v>
      </c>
      <c r="M12" s="2">
        <f ca="1">INT($K$12+4*RAND())</f>
        <v>6</v>
      </c>
      <c r="N12" s="2">
        <f ca="1">INT($K$12+4*RAND())</f>
        <v>3</v>
      </c>
      <c r="O12" s="2">
        <f ca="1">INT($K$12+4*RAND())</f>
        <v>6</v>
      </c>
      <c r="Q12" s="2">
        <v>3</v>
      </c>
      <c r="R12" s="1">
        <f t="shared" ref="R12:AK12" ca="1" si="11">INT($Q$12+4*RAND())</f>
        <v>3</v>
      </c>
      <c r="S12" s="1">
        <f t="shared" ca="1" si="11"/>
        <v>6</v>
      </c>
      <c r="T12" s="1">
        <f t="shared" ca="1" si="11"/>
        <v>6</v>
      </c>
      <c r="U12" s="1">
        <f t="shared" ca="1" si="11"/>
        <v>6</v>
      </c>
      <c r="V12" s="1">
        <f t="shared" ca="1" si="11"/>
        <v>6</v>
      </c>
      <c r="W12" s="1">
        <f t="shared" ca="1" si="11"/>
        <v>3</v>
      </c>
      <c r="X12" s="1">
        <f t="shared" ca="1" si="11"/>
        <v>5</v>
      </c>
      <c r="Y12" s="1">
        <f t="shared" ca="1" si="11"/>
        <v>5</v>
      </c>
      <c r="Z12" s="1">
        <f t="shared" ca="1" si="11"/>
        <v>5</v>
      </c>
      <c r="AA12" s="1">
        <f t="shared" ca="1" si="11"/>
        <v>3</v>
      </c>
      <c r="AB12" s="1">
        <f t="shared" ca="1" si="11"/>
        <v>3</v>
      </c>
      <c r="AC12" s="1">
        <f t="shared" ca="1" si="11"/>
        <v>6</v>
      </c>
      <c r="AD12" s="1">
        <f t="shared" ca="1" si="11"/>
        <v>6</v>
      </c>
      <c r="AE12" s="1">
        <f t="shared" ca="1" si="11"/>
        <v>6</v>
      </c>
      <c r="AF12" s="1">
        <f t="shared" ca="1" si="11"/>
        <v>3</v>
      </c>
      <c r="AG12" s="1">
        <f t="shared" ca="1" si="11"/>
        <v>6</v>
      </c>
      <c r="AH12" s="1">
        <f t="shared" ca="1" si="11"/>
        <v>3</v>
      </c>
      <c r="AI12" s="1">
        <f t="shared" ca="1" si="11"/>
        <v>3</v>
      </c>
      <c r="AJ12" s="1">
        <f t="shared" ca="1" si="11"/>
        <v>6</v>
      </c>
      <c r="AK12" s="1">
        <f t="shared" ca="1" si="11"/>
        <v>3</v>
      </c>
    </row>
    <row r="13" spans="3:37" ht="14.4" thickBot="1">
      <c r="L13" s="36" t="s">
        <v>37</v>
      </c>
      <c r="U13" s="36" t="s">
        <v>38</v>
      </c>
    </row>
    <row r="14" spans="3:37" ht="15.75" customHeight="1" thickTop="1" thickBot="1">
      <c r="C14" s="4" t="s">
        <v>0</v>
      </c>
      <c r="D14" s="144" t="s">
        <v>2</v>
      </c>
      <c r="E14" s="154" t="s">
        <v>16</v>
      </c>
      <c r="F14" s="166" t="s">
        <v>15</v>
      </c>
      <c r="G14" s="166" t="s">
        <v>23</v>
      </c>
      <c r="H14" s="164" t="s">
        <v>24</v>
      </c>
      <c r="I14" s="5"/>
      <c r="J14" s="170" t="s">
        <v>36</v>
      </c>
      <c r="L14" s="154" t="s">
        <v>16</v>
      </c>
      <c r="M14" s="166" t="s">
        <v>15</v>
      </c>
      <c r="N14" s="146" t="s">
        <v>35</v>
      </c>
      <c r="O14" s="156" t="s">
        <v>24</v>
      </c>
    </row>
    <row r="15" spans="3:37" ht="18.75" customHeight="1" thickBot="1">
      <c r="C15" s="6" t="s">
        <v>1</v>
      </c>
      <c r="D15" s="145"/>
      <c r="E15" s="168"/>
      <c r="F15" s="167"/>
      <c r="G15" s="167"/>
      <c r="H15" s="165"/>
      <c r="I15" s="71" t="s">
        <v>32</v>
      </c>
      <c r="J15" s="170"/>
      <c r="K15" s="1">
        <f ca="1">INT(2+4*RAND())</f>
        <v>3</v>
      </c>
      <c r="L15" s="155"/>
      <c r="M15" s="169"/>
      <c r="N15" s="147"/>
      <c r="O15" s="157"/>
      <c r="Q15" s="1">
        <f ca="1">INT(2+5*RAND())</f>
        <v>2</v>
      </c>
      <c r="R15" s="7">
        <v>1</v>
      </c>
      <c r="S15" s="8">
        <v>2</v>
      </c>
      <c r="T15" s="8">
        <v>3</v>
      </c>
      <c r="U15" s="8">
        <v>4</v>
      </c>
      <c r="V15" s="8">
        <v>5</v>
      </c>
      <c r="W15" s="8">
        <v>6</v>
      </c>
      <c r="X15" s="8">
        <v>7</v>
      </c>
      <c r="Y15" s="8">
        <v>8</v>
      </c>
      <c r="Z15" s="8">
        <v>9</v>
      </c>
      <c r="AA15" s="8">
        <v>10</v>
      </c>
      <c r="AB15" s="8">
        <v>11</v>
      </c>
      <c r="AC15" s="8">
        <v>12</v>
      </c>
      <c r="AD15" s="8">
        <v>13</v>
      </c>
      <c r="AE15" s="8">
        <v>14</v>
      </c>
      <c r="AF15" s="8">
        <v>15</v>
      </c>
      <c r="AG15" s="8">
        <v>16</v>
      </c>
      <c r="AH15" s="8">
        <v>17</v>
      </c>
      <c r="AI15" s="8">
        <v>18</v>
      </c>
      <c r="AJ15" s="8">
        <v>19</v>
      </c>
      <c r="AK15" s="9">
        <v>20</v>
      </c>
    </row>
    <row r="16" spans="3:37" ht="15" thickTop="1" thickBot="1">
      <c r="C16" s="10">
        <v>1</v>
      </c>
      <c r="D16" s="11" t="s">
        <v>4</v>
      </c>
      <c r="E16" s="12">
        <v>8</v>
      </c>
      <c r="F16" s="12">
        <v>5</v>
      </c>
      <c r="G16" s="12">
        <v>9</v>
      </c>
      <c r="H16" s="13">
        <v>7</v>
      </c>
      <c r="I16" s="14">
        <f t="shared" ref="I16:I25" si="12">SUM(E16:H16)</f>
        <v>29</v>
      </c>
      <c r="J16" s="45">
        <f t="shared" ref="J16:J25" si="13">AVERAGE(E16:H16)</f>
        <v>7.25</v>
      </c>
      <c r="K16" s="1">
        <f t="shared" ref="K16:K25" ca="1" si="14">INT($K$15+5*RAND())</f>
        <v>5</v>
      </c>
      <c r="L16" s="16">
        <v>10</v>
      </c>
      <c r="M16" s="17">
        <v>9</v>
      </c>
      <c r="N16" s="18">
        <v>10</v>
      </c>
      <c r="O16" s="19">
        <f t="shared" ref="O16:O25" si="15">AVERAGE(R16:AK16)</f>
        <v>8.0500000000000007</v>
      </c>
      <c r="P16" s="45">
        <f t="shared" ref="P16:P25" si="16">SUM(L16:O16)/4</f>
        <v>9.2624999999999993</v>
      </c>
      <c r="Q16" s="1">
        <f t="shared" ref="Q16:Q25" ca="1" si="17">INT($Q$15+4*RAND())</f>
        <v>3</v>
      </c>
      <c r="R16" s="20">
        <v>6</v>
      </c>
      <c r="S16" s="21">
        <v>8</v>
      </c>
      <c r="T16" s="21">
        <v>9</v>
      </c>
      <c r="U16" s="21">
        <v>6</v>
      </c>
      <c r="V16" s="21">
        <v>9</v>
      </c>
      <c r="W16" s="21">
        <v>10</v>
      </c>
      <c r="X16" s="21">
        <v>7</v>
      </c>
      <c r="Y16" s="21">
        <v>7</v>
      </c>
      <c r="Z16" s="21">
        <v>6</v>
      </c>
      <c r="AA16" s="21">
        <v>10</v>
      </c>
      <c r="AB16" s="21">
        <v>10</v>
      </c>
      <c r="AC16" s="21">
        <v>10</v>
      </c>
      <c r="AD16" s="21">
        <v>9</v>
      </c>
      <c r="AE16" s="21">
        <v>6</v>
      </c>
      <c r="AF16" s="21">
        <v>7</v>
      </c>
      <c r="AG16" s="21">
        <v>8</v>
      </c>
      <c r="AH16" s="21">
        <v>6</v>
      </c>
      <c r="AI16" s="21">
        <v>10</v>
      </c>
      <c r="AJ16" s="21">
        <v>8</v>
      </c>
      <c r="AK16" s="22">
        <v>9</v>
      </c>
    </row>
    <row r="17" spans="3:37" ht="14.4" thickBot="1">
      <c r="C17" s="10">
        <v>2</v>
      </c>
      <c r="D17" s="11" t="s">
        <v>5</v>
      </c>
      <c r="E17" s="12">
        <v>5</v>
      </c>
      <c r="F17" s="12">
        <v>9</v>
      </c>
      <c r="G17" s="12">
        <v>6</v>
      </c>
      <c r="H17" s="13">
        <v>5</v>
      </c>
      <c r="I17" s="14">
        <f t="shared" si="12"/>
        <v>25</v>
      </c>
      <c r="J17" s="45">
        <f t="shared" si="13"/>
        <v>6.25</v>
      </c>
      <c r="K17" s="1">
        <f t="shared" ca="1" si="14"/>
        <v>5</v>
      </c>
      <c r="L17" s="23">
        <v>9</v>
      </c>
      <c r="M17" s="24">
        <v>8</v>
      </c>
      <c r="N17" s="25">
        <v>8</v>
      </c>
      <c r="O17" s="26">
        <f t="shared" si="15"/>
        <v>7.5</v>
      </c>
      <c r="P17" s="45">
        <f t="shared" si="16"/>
        <v>8.125</v>
      </c>
      <c r="Q17" s="1">
        <f t="shared" ca="1" si="17"/>
        <v>5</v>
      </c>
      <c r="R17" s="23">
        <v>6</v>
      </c>
      <c r="S17" s="24">
        <v>8</v>
      </c>
      <c r="T17" s="24">
        <v>6</v>
      </c>
      <c r="U17" s="24">
        <v>5</v>
      </c>
      <c r="V17" s="24">
        <v>8</v>
      </c>
      <c r="W17" s="24">
        <v>6</v>
      </c>
      <c r="X17" s="24">
        <v>9</v>
      </c>
      <c r="Y17" s="24">
        <v>7</v>
      </c>
      <c r="Z17" s="24">
        <v>7</v>
      </c>
      <c r="AA17" s="24">
        <v>10</v>
      </c>
      <c r="AB17" s="24">
        <v>10</v>
      </c>
      <c r="AC17" s="24">
        <v>10</v>
      </c>
      <c r="AD17" s="24">
        <v>9</v>
      </c>
      <c r="AE17" s="24">
        <v>10</v>
      </c>
      <c r="AF17" s="24">
        <v>6</v>
      </c>
      <c r="AG17" s="24">
        <v>7</v>
      </c>
      <c r="AH17" s="24">
        <v>5</v>
      </c>
      <c r="AI17" s="24">
        <v>10</v>
      </c>
      <c r="AJ17" s="24">
        <v>6</v>
      </c>
      <c r="AK17" s="27">
        <v>5</v>
      </c>
    </row>
    <row r="18" spans="3:37" ht="14.4" thickBot="1">
      <c r="C18" s="10">
        <v>3</v>
      </c>
      <c r="D18" s="11" t="s">
        <v>6</v>
      </c>
      <c r="E18" s="12">
        <v>10</v>
      </c>
      <c r="F18" s="12">
        <v>6</v>
      </c>
      <c r="G18" s="12">
        <v>9</v>
      </c>
      <c r="H18" s="13">
        <v>6</v>
      </c>
      <c r="I18" s="14">
        <f t="shared" si="12"/>
        <v>31</v>
      </c>
      <c r="J18" s="45">
        <f t="shared" si="13"/>
        <v>7.75</v>
      </c>
      <c r="K18" s="1">
        <f t="shared" ca="1" si="14"/>
        <v>3</v>
      </c>
      <c r="L18" s="23">
        <v>9</v>
      </c>
      <c r="M18" s="24">
        <v>7</v>
      </c>
      <c r="N18" s="25">
        <v>9</v>
      </c>
      <c r="O18" s="26">
        <f t="shared" si="15"/>
        <v>6.1</v>
      </c>
      <c r="P18" s="45">
        <f t="shared" si="16"/>
        <v>7.7750000000000004</v>
      </c>
      <c r="Q18" s="1">
        <f t="shared" ca="1" si="17"/>
        <v>3</v>
      </c>
      <c r="R18" s="23">
        <v>6</v>
      </c>
      <c r="S18" s="24">
        <v>7</v>
      </c>
      <c r="T18" s="24">
        <v>6</v>
      </c>
      <c r="U18" s="24">
        <v>4</v>
      </c>
      <c r="V18" s="24">
        <v>4</v>
      </c>
      <c r="W18" s="24">
        <v>9</v>
      </c>
      <c r="X18" s="24">
        <v>8</v>
      </c>
      <c r="Y18" s="24">
        <v>4</v>
      </c>
      <c r="Z18" s="24">
        <v>6</v>
      </c>
      <c r="AA18" s="24">
        <v>9</v>
      </c>
      <c r="AB18" s="24">
        <v>5</v>
      </c>
      <c r="AC18" s="24">
        <v>9</v>
      </c>
      <c r="AD18" s="24">
        <v>8</v>
      </c>
      <c r="AE18" s="24">
        <v>7</v>
      </c>
      <c r="AF18" s="24">
        <v>4</v>
      </c>
      <c r="AG18" s="24">
        <v>4</v>
      </c>
      <c r="AH18" s="24">
        <v>4</v>
      </c>
      <c r="AI18" s="24">
        <v>8</v>
      </c>
      <c r="AJ18" s="24">
        <v>4</v>
      </c>
      <c r="AK18" s="27">
        <v>6</v>
      </c>
    </row>
    <row r="19" spans="3:37" ht="14.4" thickBot="1">
      <c r="C19" s="10">
        <v>4</v>
      </c>
      <c r="D19" s="11" t="s">
        <v>7</v>
      </c>
      <c r="E19" s="12">
        <v>6</v>
      </c>
      <c r="F19" s="12">
        <v>5</v>
      </c>
      <c r="G19" s="12">
        <v>10</v>
      </c>
      <c r="H19" s="13">
        <v>7</v>
      </c>
      <c r="I19" s="14">
        <f t="shared" si="12"/>
        <v>28</v>
      </c>
      <c r="J19" s="45">
        <f t="shared" si="13"/>
        <v>7</v>
      </c>
      <c r="K19" s="1">
        <f t="shared" ca="1" si="14"/>
        <v>3</v>
      </c>
      <c r="L19" s="23">
        <v>6</v>
      </c>
      <c r="M19" s="24">
        <v>5</v>
      </c>
      <c r="N19" s="25">
        <v>8</v>
      </c>
      <c r="O19" s="26">
        <f t="shared" si="15"/>
        <v>7.7</v>
      </c>
      <c r="P19" s="45">
        <f t="shared" si="16"/>
        <v>6.6749999999999998</v>
      </c>
      <c r="Q19" s="1">
        <f t="shared" ca="1" si="17"/>
        <v>3</v>
      </c>
      <c r="R19" s="23">
        <v>6</v>
      </c>
      <c r="S19" s="24">
        <v>8</v>
      </c>
      <c r="T19" s="24">
        <v>7</v>
      </c>
      <c r="U19" s="24">
        <v>8</v>
      </c>
      <c r="V19" s="24">
        <v>8</v>
      </c>
      <c r="W19" s="24">
        <v>9</v>
      </c>
      <c r="X19" s="24">
        <v>10</v>
      </c>
      <c r="Y19" s="24">
        <v>10</v>
      </c>
      <c r="Z19" s="24">
        <v>6</v>
      </c>
      <c r="AA19" s="24">
        <v>7</v>
      </c>
      <c r="AB19" s="24">
        <v>7</v>
      </c>
      <c r="AC19" s="24">
        <v>8</v>
      </c>
      <c r="AD19" s="24">
        <v>9</v>
      </c>
      <c r="AE19" s="24">
        <v>8</v>
      </c>
      <c r="AF19" s="24">
        <v>6</v>
      </c>
      <c r="AG19" s="24">
        <v>6</v>
      </c>
      <c r="AH19" s="24">
        <v>6</v>
      </c>
      <c r="AI19" s="24">
        <v>10</v>
      </c>
      <c r="AJ19" s="24">
        <v>6</v>
      </c>
      <c r="AK19" s="27">
        <v>9</v>
      </c>
    </row>
    <row r="20" spans="3:37" ht="14.4" thickBot="1">
      <c r="C20" s="10">
        <v>5</v>
      </c>
      <c r="D20" s="11" t="s">
        <v>8</v>
      </c>
      <c r="E20" s="12">
        <v>5</v>
      </c>
      <c r="F20" s="12">
        <v>5</v>
      </c>
      <c r="G20" s="12">
        <v>10</v>
      </c>
      <c r="H20" s="13">
        <v>4</v>
      </c>
      <c r="I20" s="14">
        <f t="shared" si="12"/>
        <v>24</v>
      </c>
      <c r="J20" s="45">
        <f t="shared" si="13"/>
        <v>6</v>
      </c>
      <c r="K20" s="1">
        <f t="shared" ca="1" si="14"/>
        <v>4</v>
      </c>
      <c r="L20" s="23">
        <v>7</v>
      </c>
      <c r="M20" s="24">
        <v>5</v>
      </c>
      <c r="N20" s="25">
        <v>8</v>
      </c>
      <c r="O20" s="26">
        <f t="shared" si="15"/>
        <v>6.05</v>
      </c>
      <c r="P20" s="45">
        <f t="shared" si="16"/>
        <v>6.5125000000000002</v>
      </c>
      <c r="Q20" s="1">
        <f t="shared" ca="1" si="17"/>
        <v>4</v>
      </c>
      <c r="R20" s="23">
        <v>4</v>
      </c>
      <c r="S20" s="24">
        <v>5</v>
      </c>
      <c r="T20" s="24">
        <v>6</v>
      </c>
      <c r="U20" s="24">
        <v>5</v>
      </c>
      <c r="V20" s="24">
        <v>5</v>
      </c>
      <c r="W20" s="24">
        <v>8</v>
      </c>
      <c r="X20" s="24">
        <v>8</v>
      </c>
      <c r="Y20" s="24">
        <v>9</v>
      </c>
      <c r="Z20" s="24">
        <v>4</v>
      </c>
      <c r="AA20" s="24">
        <v>7</v>
      </c>
      <c r="AB20" s="24">
        <v>4</v>
      </c>
      <c r="AC20" s="24">
        <v>8</v>
      </c>
      <c r="AD20" s="24">
        <v>8</v>
      </c>
      <c r="AE20" s="24">
        <v>7</v>
      </c>
      <c r="AF20" s="24">
        <v>7</v>
      </c>
      <c r="AG20" s="24">
        <v>4</v>
      </c>
      <c r="AH20" s="24">
        <v>4</v>
      </c>
      <c r="AI20" s="24">
        <v>4</v>
      </c>
      <c r="AJ20" s="24">
        <v>6</v>
      </c>
      <c r="AK20" s="27">
        <v>8</v>
      </c>
    </row>
    <row r="21" spans="3:37" ht="14.4" thickBot="1">
      <c r="C21" s="10">
        <v>6</v>
      </c>
      <c r="D21" s="11" t="s">
        <v>9</v>
      </c>
      <c r="E21" s="12">
        <v>9</v>
      </c>
      <c r="F21" s="12">
        <v>9</v>
      </c>
      <c r="G21" s="12">
        <v>7</v>
      </c>
      <c r="H21" s="13">
        <v>10</v>
      </c>
      <c r="I21" s="14">
        <f t="shared" si="12"/>
        <v>35</v>
      </c>
      <c r="J21" s="45">
        <f t="shared" si="13"/>
        <v>8.75</v>
      </c>
      <c r="K21" s="1">
        <f t="shared" ca="1" si="14"/>
        <v>3</v>
      </c>
      <c r="L21" s="23">
        <v>9</v>
      </c>
      <c r="M21" s="24">
        <v>7</v>
      </c>
      <c r="N21" s="25">
        <v>8</v>
      </c>
      <c r="O21" s="26">
        <f t="shared" si="15"/>
        <v>7.85</v>
      </c>
      <c r="P21" s="45">
        <f t="shared" si="16"/>
        <v>7.9625000000000004</v>
      </c>
      <c r="Q21" s="1">
        <f t="shared" ca="1" si="17"/>
        <v>3</v>
      </c>
      <c r="R21" s="23">
        <v>6</v>
      </c>
      <c r="S21" s="24">
        <v>6</v>
      </c>
      <c r="T21" s="24">
        <v>10</v>
      </c>
      <c r="U21" s="24">
        <v>6</v>
      </c>
      <c r="V21" s="24">
        <v>7</v>
      </c>
      <c r="W21" s="24">
        <v>9</v>
      </c>
      <c r="X21" s="24">
        <v>8</v>
      </c>
      <c r="Y21" s="24">
        <v>10</v>
      </c>
      <c r="Z21" s="24">
        <v>6</v>
      </c>
      <c r="AA21" s="24">
        <v>10</v>
      </c>
      <c r="AB21" s="24">
        <v>10</v>
      </c>
      <c r="AC21" s="24">
        <v>8</v>
      </c>
      <c r="AD21" s="24">
        <v>6</v>
      </c>
      <c r="AE21" s="24">
        <v>9</v>
      </c>
      <c r="AF21" s="24">
        <v>6</v>
      </c>
      <c r="AG21" s="24">
        <v>6</v>
      </c>
      <c r="AH21" s="24">
        <v>8</v>
      </c>
      <c r="AI21" s="24">
        <v>10</v>
      </c>
      <c r="AJ21" s="24">
        <v>6</v>
      </c>
      <c r="AK21" s="27">
        <v>10</v>
      </c>
    </row>
    <row r="22" spans="3:37" ht="14.4" thickBot="1">
      <c r="C22" s="10">
        <v>7</v>
      </c>
      <c r="D22" s="11" t="s">
        <v>10</v>
      </c>
      <c r="E22" s="12">
        <v>9</v>
      </c>
      <c r="F22" s="12">
        <v>7</v>
      </c>
      <c r="G22" s="12">
        <v>6</v>
      </c>
      <c r="H22" s="13">
        <v>10</v>
      </c>
      <c r="I22" s="14">
        <f t="shared" si="12"/>
        <v>32</v>
      </c>
      <c r="J22" s="45">
        <f t="shared" si="13"/>
        <v>8</v>
      </c>
      <c r="K22" s="1">
        <f t="shared" ca="1" si="14"/>
        <v>7</v>
      </c>
      <c r="L22" s="23">
        <v>10</v>
      </c>
      <c r="M22" s="24">
        <v>9</v>
      </c>
      <c r="N22" s="25">
        <v>10</v>
      </c>
      <c r="O22" s="26">
        <f t="shared" si="15"/>
        <v>7.35</v>
      </c>
      <c r="P22" s="45">
        <f t="shared" si="16"/>
        <v>9.0875000000000004</v>
      </c>
      <c r="Q22" s="1">
        <f t="shared" ca="1" si="17"/>
        <v>2</v>
      </c>
      <c r="R22" s="23">
        <v>6</v>
      </c>
      <c r="S22" s="24">
        <v>8</v>
      </c>
      <c r="T22" s="24">
        <v>9</v>
      </c>
      <c r="U22" s="24">
        <v>6</v>
      </c>
      <c r="V22" s="24">
        <v>7</v>
      </c>
      <c r="W22" s="24">
        <v>7</v>
      </c>
      <c r="X22" s="24">
        <v>6</v>
      </c>
      <c r="Y22" s="24">
        <v>9</v>
      </c>
      <c r="Z22" s="24">
        <v>6</v>
      </c>
      <c r="AA22" s="24">
        <v>10</v>
      </c>
      <c r="AB22" s="24">
        <v>5</v>
      </c>
      <c r="AC22" s="24">
        <v>10</v>
      </c>
      <c r="AD22" s="24">
        <v>5</v>
      </c>
      <c r="AE22" s="24">
        <v>10</v>
      </c>
      <c r="AF22" s="24">
        <v>8</v>
      </c>
      <c r="AG22" s="24">
        <v>5</v>
      </c>
      <c r="AH22" s="24">
        <v>7</v>
      </c>
      <c r="AI22" s="24">
        <v>8</v>
      </c>
      <c r="AJ22" s="24">
        <v>5</v>
      </c>
      <c r="AK22" s="27">
        <v>10</v>
      </c>
    </row>
    <row r="23" spans="3:37" ht="14.4" thickBot="1">
      <c r="C23" s="10">
        <v>8</v>
      </c>
      <c r="D23" s="11" t="s">
        <v>11</v>
      </c>
      <c r="E23" s="12">
        <v>6</v>
      </c>
      <c r="F23" s="12">
        <v>5</v>
      </c>
      <c r="G23" s="12">
        <v>10</v>
      </c>
      <c r="H23" s="13">
        <v>5</v>
      </c>
      <c r="I23" s="14">
        <f t="shared" si="12"/>
        <v>26</v>
      </c>
      <c r="J23" s="45">
        <f t="shared" si="13"/>
        <v>6.5</v>
      </c>
      <c r="K23" s="1">
        <f t="shared" ca="1" si="14"/>
        <v>5</v>
      </c>
      <c r="L23" s="23">
        <v>6</v>
      </c>
      <c r="M23" s="24">
        <v>8</v>
      </c>
      <c r="N23" s="25">
        <v>7</v>
      </c>
      <c r="O23" s="26">
        <f t="shared" si="15"/>
        <v>5.55</v>
      </c>
      <c r="P23" s="45">
        <f t="shared" si="16"/>
        <v>6.6375000000000002</v>
      </c>
      <c r="Q23" s="1">
        <f t="shared" ca="1" si="17"/>
        <v>5</v>
      </c>
      <c r="R23" s="23">
        <v>6</v>
      </c>
      <c r="S23" s="24">
        <v>4</v>
      </c>
      <c r="T23" s="24">
        <v>6</v>
      </c>
      <c r="U23" s="24">
        <v>4</v>
      </c>
      <c r="V23" s="24">
        <v>5</v>
      </c>
      <c r="W23" s="24">
        <v>6</v>
      </c>
      <c r="X23" s="24">
        <v>8</v>
      </c>
      <c r="Y23" s="24">
        <v>7</v>
      </c>
      <c r="Z23" s="24">
        <v>5</v>
      </c>
      <c r="AA23" s="24">
        <v>6</v>
      </c>
      <c r="AB23" s="24">
        <v>5</v>
      </c>
      <c r="AC23" s="24">
        <v>5</v>
      </c>
      <c r="AD23" s="24">
        <v>4</v>
      </c>
      <c r="AE23" s="24">
        <v>7</v>
      </c>
      <c r="AF23" s="24">
        <v>4</v>
      </c>
      <c r="AG23" s="24">
        <v>4</v>
      </c>
      <c r="AH23" s="24">
        <v>6</v>
      </c>
      <c r="AI23" s="24">
        <v>9</v>
      </c>
      <c r="AJ23" s="24">
        <v>6</v>
      </c>
      <c r="AK23" s="27">
        <v>4</v>
      </c>
    </row>
    <row r="24" spans="3:37" ht="14.4" thickBot="1">
      <c r="C24" s="10">
        <v>9</v>
      </c>
      <c r="D24" s="47" t="s">
        <v>71</v>
      </c>
      <c r="E24" s="12">
        <v>8</v>
      </c>
      <c r="F24" s="12">
        <v>6</v>
      </c>
      <c r="G24" s="12">
        <v>9</v>
      </c>
      <c r="H24" s="13">
        <v>6</v>
      </c>
      <c r="I24" s="14">
        <f t="shared" si="12"/>
        <v>29</v>
      </c>
      <c r="J24" s="45">
        <f t="shared" si="13"/>
        <v>7.25</v>
      </c>
      <c r="K24" s="1">
        <f t="shared" ca="1" si="14"/>
        <v>7</v>
      </c>
      <c r="L24" s="23">
        <v>9</v>
      </c>
      <c r="M24" s="24">
        <v>7</v>
      </c>
      <c r="N24" s="25">
        <v>6</v>
      </c>
      <c r="O24" s="26">
        <f t="shared" si="15"/>
        <v>7.85</v>
      </c>
      <c r="P24" s="45">
        <f t="shared" si="16"/>
        <v>7.4625000000000004</v>
      </c>
      <c r="Q24" s="1">
        <f t="shared" ca="1" si="17"/>
        <v>4</v>
      </c>
      <c r="R24" s="23">
        <v>8</v>
      </c>
      <c r="S24" s="24">
        <v>8</v>
      </c>
      <c r="T24" s="24">
        <v>10</v>
      </c>
      <c r="U24" s="24">
        <v>7</v>
      </c>
      <c r="V24" s="24">
        <v>6</v>
      </c>
      <c r="W24" s="24">
        <v>7</v>
      </c>
      <c r="X24" s="24">
        <v>10</v>
      </c>
      <c r="Y24" s="24">
        <v>6</v>
      </c>
      <c r="Z24" s="24">
        <v>6</v>
      </c>
      <c r="AA24" s="24">
        <v>8</v>
      </c>
      <c r="AB24" s="24">
        <v>10</v>
      </c>
      <c r="AC24" s="24">
        <v>6</v>
      </c>
      <c r="AD24" s="24">
        <v>9</v>
      </c>
      <c r="AE24" s="24">
        <v>8</v>
      </c>
      <c r="AF24" s="24">
        <v>9</v>
      </c>
      <c r="AG24" s="24">
        <v>8</v>
      </c>
      <c r="AH24" s="24">
        <v>6</v>
      </c>
      <c r="AI24" s="24">
        <v>9</v>
      </c>
      <c r="AJ24" s="24">
        <v>6</v>
      </c>
      <c r="AK24" s="27">
        <v>10</v>
      </c>
    </row>
    <row r="25" spans="3:37" ht="14.4" thickBot="1">
      <c r="C25" s="6">
        <v>10</v>
      </c>
      <c r="D25" s="28" t="s">
        <v>12</v>
      </c>
      <c r="E25" s="29">
        <v>7</v>
      </c>
      <c r="F25" s="29">
        <v>8</v>
      </c>
      <c r="G25" s="29">
        <v>6</v>
      </c>
      <c r="H25" s="30">
        <v>10</v>
      </c>
      <c r="I25" s="14">
        <f t="shared" si="12"/>
        <v>31</v>
      </c>
      <c r="J25" s="45">
        <f t="shared" si="13"/>
        <v>7.75</v>
      </c>
      <c r="K25" s="1">
        <f t="shared" ca="1" si="14"/>
        <v>3</v>
      </c>
      <c r="L25" s="31">
        <v>6</v>
      </c>
      <c r="M25" s="32">
        <v>5</v>
      </c>
      <c r="N25" s="33">
        <v>9</v>
      </c>
      <c r="O25" s="34">
        <f t="shared" si="15"/>
        <v>4.3</v>
      </c>
      <c r="P25" s="45">
        <f t="shared" si="16"/>
        <v>6.0750000000000002</v>
      </c>
      <c r="Q25" s="1">
        <f t="shared" ca="1" si="17"/>
        <v>5</v>
      </c>
      <c r="R25" s="31">
        <v>3</v>
      </c>
      <c r="S25" s="32">
        <v>4</v>
      </c>
      <c r="T25" s="32">
        <v>6</v>
      </c>
      <c r="U25" s="32">
        <v>3</v>
      </c>
      <c r="V25" s="32">
        <v>3</v>
      </c>
      <c r="W25" s="32">
        <v>3</v>
      </c>
      <c r="X25" s="32">
        <v>6</v>
      </c>
      <c r="Y25" s="32">
        <v>5</v>
      </c>
      <c r="Z25" s="32">
        <v>5</v>
      </c>
      <c r="AA25" s="32">
        <v>7</v>
      </c>
      <c r="AB25" s="32">
        <v>5</v>
      </c>
      <c r="AC25" s="32">
        <v>5</v>
      </c>
      <c r="AD25" s="32">
        <v>3</v>
      </c>
      <c r="AE25" s="32">
        <v>5</v>
      </c>
      <c r="AF25" s="32">
        <v>3</v>
      </c>
      <c r="AG25" s="32">
        <v>4</v>
      </c>
      <c r="AH25" s="32">
        <v>4</v>
      </c>
      <c r="AI25" s="32">
        <v>3</v>
      </c>
      <c r="AJ25" s="32">
        <v>5</v>
      </c>
      <c r="AK25" s="35">
        <v>4</v>
      </c>
    </row>
    <row r="26" spans="3:37" ht="14.4" thickTop="1">
      <c r="E26" s="2">
        <f>SUM(E16:E25)</f>
        <v>73</v>
      </c>
      <c r="F26" s="2">
        <f>SUM(F16:F25)</f>
        <v>65</v>
      </c>
      <c r="G26" s="2">
        <f>SUM(G16:G25)</f>
        <v>82</v>
      </c>
      <c r="H26" s="2">
        <f>SUM(H16:H25)</f>
        <v>70</v>
      </c>
      <c r="I26" s="2"/>
      <c r="J26" s="45">
        <f>AVERAGE(J16:J25)</f>
        <v>7.25</v>
      </c>
      <c r="L26" s="15">
        <f>SUM(L16:L25)/10</f>
        <v>8.1</v>
      </c>
      <c r="M26" s="15">
        <f>SUM(M16:M25)/10</f>
        <v>7</v>
      </c>
      <c r="N26" s="15">
        <f>SUM(N16:N25)/10</f>
        <v>8.3000000000000007</v>
      </c>
      <c r="O26" s="15">
        <f>SUM(O16:O25)/10</f>
        <v>6.83</v>
      </c>
      <c r="P26" s="45">
        <f>SUM(P16:P25)/10</f>
        <v>7.5575000000000001</v>
      </c>
    </row>
    <row r="27" spans="3:37">
      <c r="E27" s="45"/>
      <c r="F27" s="45"/>
      <c r="G27" s="45"/>
      <c r="H27" s="45"/>
      <c r="J27" s="45"/>
    </row>
    <row r="28" spans="3:37">
      <c r="K28" s="1">
        <v>1</v>
      </c>
      <c r="L28" s="2" t="str">
        <f t="shared" ref="L28:L37" si="18">CONCATENATE(TEXT(E16,"0")," / ",TEXT(L16,"0"))</f>
        <v>8 / 10</v>
      </c>
      <c r="M28" s="2" t="str">
        <f t="shared" ref="M28:M37" si="19">CONCATENATE(TEXT(F16,"0")," / ",TEXT(M16,"0"))</f>
        <v>5 / 9</v>
      </c>
      <c r="N28" s="2" t="str">
        <f t="shared" ref="N28:N37" si="20">CONCATENATE(TEXT(G16,"0")," / ",TEXT(N16,"0"))</f>
        <v>9 / 10</v>
      </c>
      <c r="O28" s="2" t="str">
        <f t="shared" ref="O28:O37" si="21">CONCATENATE(TEXT(H16,"0")," / ",TEXT(O16,"0,00"))</f>
        <v>7 / 8,05</v>
      </c>
      <c r="P28" s="2" t="str">
        <f t="shared" ref="P28:P38" si="22">CONCATENATE(TEXT(J16,"0,00")," / ",TEXT(P16,"0,00"))</f>
        <v>7,25 / 9,26</v>
      </c>
    </row>
    <row r="29" spans="3:37" ht="14.4" thickBot="1">
      <c r="C29" s="36"/>
      <c r="D29" s="36" t="s">
        <v>14</v>
      </c>
      <c r="K29" s="1">
        <v>2</v>
      </c>
      <c r="L29" s="2" t="str">
        <f t="shared" si="18"/>
        <v>5 / 9</v>
      </c>
      <c r="M29" s="2" t="str">
        <f t="shared" si="19"/>
        <v>9 / 8</v>
      </c>
      <c r="N29" s="2" t="str">
        <f t="shared" si="20"/>
        <v>6 / 8</v>
      </c>
      <c r="O29" s="2" t="str">
        <f t="shared" si="21"/>
        <v>5 / 7,50</v>
      </c>
      <c r="P29" s="2" t="str">
        <f t="shared" si="22"/>
        <v>6,25 / 8,13</v>
      </c>
    </row>
    <row r="30" spans="3:37" ht="15" customHeight="1" thickBot="1">
      <c r="D30" s="150" t="s">
        <v>49</v>
      </c>
      <c r="E30" s="152" t="s">
        <v>46</v>
      </c>
      <c r="F30" s="153"/>
      <c r="K30" s="1">
        <v>3</v>
      </c>
      <c r="L30" s="2" t="str">
        <f t="shared" si="18"/>
        <v>10 / 9</v>
      </c>
      <c r="M30" s="2" t="str">
        <f t="shared" si="19"/>
        <v>6 / 7</v>
      </c>
      <c r="N30" s="2" t="str">
        <f t="shared" si="20"/>
        <v>9 / 9</v>
      </c>
      <c r="O30" s="2" t="str">
        <f t="shared" si="21"/>
        <v>6 / 6,10</v>
      </c>
      <c r="P30" s="2" t="str">
        <f t="shared" si="22"/>
        <v>7,75 / 7,78</v>
      </c>
    </row>
    <row r="31" spans="3:37" ht="14.4" thickBot="1">
      <c r="D31" s="151"/>
      <c r="E31" s="80" t="s">
        <v>47</v>
      </c>
      <c r="F31" s="78" t="s">
        <v>48</v>
      </c>
      <c r="K31" s="1">
        <v>4</v>
      </c>
      <c r="L31" s="2" t="str">
        <f t="shared" si="18"/>
        <v>6 / 6</v>
      </c>
      <c r="M31" s="2" t="str">
        <f t="shared" si="19"/>
        <v>5 / 5</v>
      </c>
      <c r="N31" s="2" t="str">
        <f t="shared" si="20"/>
        <v>10 / 8</v>
      </c>
      <c r="O31" s="2" t="str">
        <f t="shared" si="21"/>
        <v>7 / 7,70</v>
      </c>
      <c r="P31" s="2" t="str">
        <f t="shared" si="22"/>
        <v>7,00 / 6,68</v>
      </c>
    </row>
    <row r="32" spans="3:37" ht="16.8">
      <c r="D32" s="82" t="s">
        <v>51</v>
      </c>
      <c r="E32" s="85">
        <v>7</v>
      </c>
      <c r="F32" s="79">
        <f>E32/10</f>
        <v>0.7</v>
      </c>
      <c r="K32" s="1">
        <v>5</v>
      </c>
      <c r="L32" s="2" t="str">
        <f t="shared" si="18"/>
        <v>5 / 7</v>
      </c>
      <c r="M32" s="2" t="str">
        <f t="shared" si="19"/>
        <v>5 / 5</v>
      </c>
      <c r="N32" s="2" t="str">
        <f t="shared" si="20"/>
        <v>10 / 8</v>
      </c>
      <c r="O32" s="2" t="str">
        <f t="shared" si="21"/>
        <v>4 / 6,05</v>
      </c>
      <c r="P32" s="2" t="str">
        <f t="shared" si="22"/>
        <v>6,00 / 6,51</v>
      </c>
    </row>
    <row r="33" spans="3:17" ht="16.8">
      <c r="D33" s="83" t="s">
        <v>52</v>
      </c>
      <c r="E33" s="86">
        <v>8</v>
      </c>
      <c r="F33" s="75">
        <f>E33/10</f>
        <v>0.8</v>
      </c>
      <c r="K33" s="1">
        <v>6</v>
      </c>
      <c r="L33" s="2" t="str">
        <f t="shared" si="18"/>
        <v>9 / 9</v>
      </c>
      <c r="M33" s="2" t="str">
        <f t="shared" si="19"/>
        <v>9 / 7</v>
      </c>
      <c r="N33" s="2" t="str">
        <f t="shared" si="20"/>
        <v>7 / 8</v>
      </c>
      <c r="O33" s="2" t="str">
        <f t="shared" si="21"/>
        <v>10 / 7,85</v>
      </c>
      <c r="P33" s="2" t="str">
        <f t="shared" si="22"/>
        <v>8,75 / 7,96</v>
      </c>
    </row>
    <row r="34" spans="3:17" ht="16.8">
      <c r="D34" s="83" t="s">
        <v>53</v>
      </c>
      <c r="E34" s="86">
        <v>9</v>
      </c>
      <c r="F34" s="75">
        <f>E34/10</f>
        <v>0.9</v>
      </c>
      <c r="K34" s="1">
        <v>7</v>
      </c>
      <c r="L34" s="2" t="str">
        <f t="shared" si="18"/>
        <v>9 / 10</v>
      </c>
      <c r="M34" s="2" t="str">
        <f t="shared" si="19"/>
        <v>7 / 9</v>
      </c>
      <c r="N34" s="2" t="str">
        <f t="shared" si="20"/>
        <v>6 / 10</v>
      </c>
      <c r="O34" s="2" t="str">
        <f t="shared" si="21"/>
        <v>10 / 7,35</v>
      </c>
      <c r="P34" s="2" t="str">
        <f t="shared" si="22"/>
        <v>8,00 / 9,09</v>
      </c>
    </row>
    <row r="35" spans="3:17" ht="17.399999999999999" thickBot="1">
      <c r="D35" s="84" t="s">
        <v>54</v>
      </c>
      <c r="E35" s="87">
        <v>5</v>
      </c>
      <c r="F35" s="76">
        <f>E35/10</f>
        <v>0.5</v>
      </c>
      <c r="K35" s="1">
        <v>8</v>
      </c>
      <c r="L35" s="2" t="str">
        <f t="shared" si="18"/>
        <v>6 / 6</v>
      </c>
      <c r="M35" s="2" t="str">
        <f t="shared" si="19"/>
        <v>5 / 8</v>
      </c>
      <c r="N35" s="2" t="str">
        <f t="shared" si="20"/>
        <v>10 / 7</v>
      </c>
      <c r="O35" s="2" t="str">
        <f t="shared" si="21"/>
        <v>5 / 5,55</v>
      </c>
      <c r="P35" s="2" t="str">
        <f t="shared" si="22"/>
        <v>6,50 / 6,64</v>
      </c>
    </row>
    <row r="36" spans="3:17">
      <c r="E36" s="2">
        <f>SUM(E32:E35)</f>
        <v>29</v>
      </c>
      <c r="F36" s="45">
        <f>SUM(F32:F35)</f>
        <v>2.9</v>
      </c>
      <c r="K36" s="1">
        <v>9</v>
      </c>
      <c r="L36" s="2" t="str">
        <f t="shared" si="18"/>
        <v>8 / 9</v>
      </c>
      <c r="M36" s="2" t="str">
        <f t="shared" si="19"/>
        <v>6 / 7</v>
      </c>
      <c r="N36" s="2" t="str">
        <f t="shared" si="20"/>
        <v>9 / 6</v>
      </c>
      <c r="O36" s="2" t="str">
        <f t="shared" si="21"/>
        <v>6 / 7,85</v>
      </c>
      <c r="P36" s="2" t="str">
        <f t="shared" si="22"/>
        <v>7,25 / 7,46</v>
      </c>
    </row>
    <row r="37" spans="3:17">
      <c r="E37" s="73"/>
      <c r="F37" s="73"/>
      <c r="G37" s="73"/>
      <c r="H37" s="73"/>
      <c r="I37" s="100"/>
      <c r="K37" s="1">
        <v>10</v>
      </c>
      <c r="L37" s="2" t="str">
        <f t="shared" si="18"/>
        <v>7 / 6</v>
      </c>
      <c r="M37" s="2" t="str">
        <f t="shared" si="19"/>
        <v>8 / 5</v>
      </c>
      <c r="N37" s="2" t="str">
        <f t="shared" si="20"/>
        <v>6 / 9</v>
      </c>
      <c r="O37" s="2" t="str">
        <f t="shared" si="21"/>
        <v>10 / 4,30</v>
      </c>
      <c r="P37" s="2" t="str">
        <f t="shared" si="22"/>
        <v>7,75 / 6,08</v>
      </c>
    </row>
    <row r="38" spans="3:17">
      <c r="C38" s="36" t="s">
        <v>72</v>
      </c>
      <c r="L38" s="2" t="str">
        <f>CONCATENATE(TEXT(E26/10,"0,00")," / ",TEXT(L26/10,"0,00"))</f>
        <v>7,30 / 0,81</v>
      </c>
      <c r="M38" s="2" t="str">
        <f>CONCATENATE(TEXT(F26/10,"0,00")," / ",TEXT(M26/10,"0,00"))</f>
        <v>6,50 / 0,70</v>
      </c>
      <c r="N38" s="2" t="str">
        <f>CONCATENATE(TEXT(G26/10,"0,00")," / ",TEXT(N26/10,"0,00"))</f>
        <v>8,20 / 0,83</v>
      </c>
      <c r="O38" s="2" t="str">
        <f>CONCATENATE(TEXT(H26/10,"0,00")," / ",TEXT(O26/10,"0,00"))</f>
        <v>7,00 / 0,68</v>
      </c>
      <c r="P38" s="2" t="str">
        <f t="shared" si="22"/>
        <v>7,25 / 7,56</v>
      </c>
    </row>
    <row r="39" spans="3:17" ht="14.4" thickBot="1">
      <c r="L39" s="15"/>
      <c r="M39" s="15"/>
      <c r="N39" s="15"/>
      <c r="O39" s="15"/>
      <c r="P39" s="15"/>
    </row>
    <row r="40" spans="3:17" ht="21.75" customHeight="1" thickBot="1">
      <c r="C40" s="37" t="s">
        <v>0</v>
      </c>
      <c r="D40" s="158" t="s">
        <v>74</v>
      </c>
      <c r="E40" s="160" t="s">
        <v>25</v>
      </c>
      <c r="F40" s="161"/>
      <c r="G40" s="153"/>
      <c r="H40" s="162" t="s">
        <v>45</v>
      </c>
      <c r="I40" s="148" t="s">
        <v>21</v>
      </c>
      <c r="J40" s="149"/>
    </row>
    <row r="41" spans="3:17" ht="22.5" customHeight="1" thickBot="1">
      <c r="C41" s="52" t="s">
        <v>1</v>
      </c>
      <c r="D41" s="159"/>
      <c r="E41" s="106" t="s">
        <v>3</v>
      </c>
      <c r="F41" s="107" t="s">
        <v>19</v>
      </c>
      <c r="G41" s="108" t="s">
        <v>20</v>
      </c>
      <c r="H41" s="163"/>
      <c r="I41" s="98" t="s">
        <v>70</v>
      </c>
      <c r="J41" s="99" t="s">
        <v>59</v>
      </c>
    </row>
    <row r="42" spans="3:17" ht="15" customHeight="1" thickBot="1">
      <c r="C42" s="57"/>
      <c r="D42" s="124" t="s">
        <v>73</v>
      </c>
      <c r="E42" s="125">
        <f t="array" ref="E42:H42">TRANSPOSE(F32:F35)</f>
        <v>0.7</v>
      </c>
      <c r="F42" s="126">
        <v>0.8</v>
      </c>
      <c r="G42" s="126">
        <v>0.9</v>
      </c>
      <c r="H42" s="126">
        <v>0.5</v>
      </c>
      <c r="I42" s="127">
        <f>AVERAGE(E42:H42)</f>
        <v>0.72499999999999998</v>
      </c>
      <c r="J42" s="128"/>
    </row>
    <row r="43" spans="3:17">
      <c r="C43" s="39">
        <v>1</v>
      </c>
      <c r="D43" s="40" t="s">
        <v>4</v>
      </c>
      <c r="E43" s="41">
        <f t="shared" ref="E43:E52" si="23">E16*L16</f>
        <v>80</v>
      </c>
      <c r="F43" s="42">
        <f t="shared" ref="F43:F52" si="24">F16*M16</f>
        <v>45</v>
      </c>
      <c r="G43" s="42">
        <f t="shared" ref="G43:G52" si="25">G16*N16</f>
        <v>90</v>
      </c>
      <c r="H43" s="121">
        <f t="shared" ref="H43:H52" si="26">H16*O16</f>
        <v>56.350000000000009</v>
      </c>
      <c r="I43" s="122">
        <f t="shared" ref="I43:I52" si="27">SUMPRODUCT($E$42:$H$42,E43:H43)/$F$36</f>
        <v>69.370689655172413</v>
      </c>
      <c r="J43" s="123">
        <f t="shared" ref="J43:J52" si="28">SUMPRODUCT($E$42:$H$42,E43:H43)/$F$36/J16</f>
        <v>9.5683709869203319</v>
      </c>
      <c r="K43" s="96"/>
      <c r="L43" s="81">
        <f t="shared" ref="L43:L52" si="29">SUMPRODUCT(E16:H16,L16:O16,$E$42:$H$42)/$F$36</f>
        <v>69.370689655172413</v>
      </c>
      <c r="M43" s="45"/>
      <c r="N43" s="45"/>
      <c r="P43" s="61"/>
      <c r="Q43" s="15"/>
    </row>
    <row r="44" spans="3:17">
      <c r="C44" s="46">
        <v>2</v>
      </c>
      <c r="D44" s="47" t="s">
        <v>5</v>
      </c>
      <c r="E44" s="48">
        <f t="shared" si="23"/>
        <v>45</v>
      </c>
      <c r="F44" s="49">
        <f t="shared" si="24"/>
        <v>72</v>
      </c>
      <c r="G44" s="49">
        <f t="shared" si="25"/>
        <v>48</v>
      </c>
      <c r="H44" s="109">
        <f t="shared" si="26"/>
        <v>37.5</v>
      </c>
      <c r="I44" s="110">
        <f t="shared" si="27"/>
        <v>52.08620689655173</v>
      </c>
      <c r="J44" s="97">
        <f t="shared" si="28"/>
        <v>8.3337931034482775</v>
      </c>
      <c r="K44" s="96"/>
      <c r="L44" s="81">
        <f t="shared" si="29"/>
        <v>52.08620689655173</v>
      </c>
      <c r="M44" s="45"/>
      <c r="N44" s="45"/>
      <c r="P44" s="61"/>
      <c r="Q44" s="15"/>
    </row>
    <row r="45" spans="3:17">
      <c r="C45" s="46">
        <v>3</v>
      </c>
      <c r="D45" s="47" t="s">
        <v>6</v>
      </c>
      <c r="E45" s="48">
        <f t="shared" si="23"/>
        <v>90</v>
      </c>
      <c r="F45" s="49">
        <f t="shared" si="24"/>
        <v>42</v>
      </c>
      <c r="G45" s="49">
        <f t="shared" si="25"/>
        <v>81</v>
      </c>
      <c r="H45" s="109">
        <f t="shared" si="26"/>
        <v>36.599999999999994</v>
      </c>
      <c r="I45" s="110">
        <f t="shared" si="27"/>
        <v>64.758620689655174</v>
      </c>
      <c r="J45" s="97">
        <f t="shared" si="28"/>
        <v>8.3559510567296993</v>
      </c>
      <c r="K45" s="96"/>
      <c r="L45" s="81">
        <f t="shared" si="29"/>
        <v>64.758620689655174</v>
      </c>
      <c r="M45" s="45"/>
      <c r="N45" s="45"/>
      <c r="P45" s="61"/>
      <c r="Q45" s="15"/>
    </row>
    <row r="46" spans="3:17">
      <c r="C46" s="46">
        <v>4</v>
      </c>
      <c r="D46" s="47" t="s">
        <v>7</v>
      </c>
      <c r="E46" s="48">
        <f t="shared" si="23"/>
        <v>36</v>
      </c>
      <c r="F46" s="49">
        <f t="shared" si="24"/>
        <v>25</v>
      </c>
      <c r="G46" s="49">
        <f t="shared" si="25"/>
        <v>80</v>
      </c>
      <c r="H46" s="109">
        <f t="shared" si="26"/>
        <v>53.9</v>
      </c>
      <c r="I46" s="110">
        <f t="shared" si="27"/>
        <v>49.706896551724142</v>
      </c>
      <c r="J46" s="97">
        <f t="shared" si="28"/>
        <v>7.1009852216748772</v>
      </c>
      <c r="K46" s="96"/>
      <c r="L46" s="81">
        <f t="shared" si="29"/>
        <v>49.706896551724142</v>
      </c>
      <c r="M46" s="45"/>
      <c r="N46" s="45"/>
      <c r="P46" s="61"/>
      <c r="Q46" s="15"/>
    </row>
    <row r="47" spans="3:17">
      <c r="C47" s="46">
        <v>5</v>
      </c>
      <c r="D47" s="47" t="s">
        <v>8</v>
      </c>
      <c r="E47" s="48">
        <f t="shared" si="23"/>
        <v>35</v>
      </c>
      <c r="F47" s="49">
        <f t="shared" si="24"/>
        <v>25</v>
      </c>
      <c r="G47" s="49">
        <f t="shared" si="25"/>
        <v>80</v>
      </c>
      <c r="H47" s="109">
        <f t="shared" si="26"/>
        <v>24.2</v>
      </c>
      <c r="I47" s="110">
        <f t="shared" si="27"/>
        <v>44.344827586206897</v>
      </c>
      <c r="J47" s="97">
        <f t="shared" si="28"/>
        <v>7.3908045977011492</v>
      </c>
      <c r="K47" s="96"/>
      <c r="L47" s="81">
        <f t="shared" si="29"/>
        <v>44.344827586206897</v>
      </c>
      <c r="M47" s="45"/>
      <c r="N47" s="45"/>
      <c r="P47" s="61"/>
      <c r="Q47" s="15"/>
    </row>
    <row r="48" spans="3:17">
      <c r="C48" s="46">
        <v>6</v>
      </c>
      <c r="D48" s="47" t="s">
        <v>9</v>
      </c>
      <c r="E48" s="48">
        <f t="shared" si="23"/>
        <v>81</v>
      </c>
      <c r="F48" s="49">
        <f t="shared" si="24"/>
        <v>63</v>
      </c>
      <c r="G48" s="49">
        <f t="shared" si="25"/>
        <v>56</v>
      </c>
      <c r="H48" s="109">
        <f t="shared" si="26"/>
        <v>78.5</v>
      </c>
      <c r="I48" s="110">
        <f t="shared" si="27"/>
        <v>67.844827586206904</v>
      </c>
      <c r="J48" s="97">
        <f t="shared" si="28"/>
        <v>7.7536945812807891</v>
      </c>
      <c r="K48" s="96"/>
      <c r="L48" s="81">
        <f t="shared" si="29"/>
        <v>67.844827586206904</v>
      </c>
      <c r="M48" s="45"/>
      <c r="N48" s="45"/>
      <c r="P48" s="61"/>
      <c r="Q48" s="15"/>
    </row>
    <row r="49" spans="1:18">
      <c r="C49" s="46">
        <v>7</v>
      </c>
      <c r="D49" s="47" t="s">
        <v>10</v>
      </c>
      <c r="E49" s="48">
        <f t="shared" si="23"/>
        <v>90</v>
      </c>
      <c r="F49" s="49">
        <f t="shared" si="24"/>
        <v>63</v>
      </c>
      <c r="G49" s="49">
        <f t="shared" si="25"/>
        <v>60</v>
      </c>
      <c r="H49" s="109">
        <f t="shared" si="26"/>
        <v>73.5</v>
      </c>
      <c r="I49" s="110">
        <f t="shared" si="27"/>
        <v>70.396551724137936</v>
      </c>
      <c r="J49" s="97">
        <f t="shared" si="28"/>
        <v>8.799568965517242</v>
      </c>
      <c r="K49" s="96"/>
      <c r="L49" s="81">
        <f t="shared" si="29"/>
        <v>70.396551724137936</v>
      </c>
      <c r="M49" s="45"/>
      <c r="N49" s="45"/>
      <c r="P49" s="61"/>
      <c r="Q49" s="15"/>
    </row>
    <row r="50" spans="1:18">
      <c r="C50" s="46">
        <v>8</v>
      </c>
      <c r="D50" s="47" t="s">
        <v>11</v>
      </c>
      <c r="E50" s="48">
        <f t="shared" si="23"/>
        <v>36</v>
      </c>
      <c r="F50" s="49">
        <f t="shared" si="24"/>
        <v>40</v>
      </c>
      <c r="G50" s="49">
        <f t="shared" si="25"/>
        <v>70</v>
      </c>
      <c r="H50" s="109">
        <f t="shared" si="26"/>
        <v>27.75</v>
      </c>
      <c r="I50" s="110">
        <f t="shared" si="27"/>
        <v>46.232758620689651</v>
      </c>
      <c r="J50" s="97">
        <f t="shared" si="28"/>
        <v>7.1127320954907152</v>
      </c>
      <c r="K50" s="96"/>
      <c r="L50" s="81">
        <f t="shared" si="29"/>
        <v>46.232758620689651</v>
      </c>
      <c r="M50" s="45"/>
      <c r="N50" s="45"/>
      <c r="P50" s="61"/>
      <c r="Q50" s="15"/>
    </row>
    <row r="51" spans="1:18">
      <c r="C51" s="46">
        <v>9</v>
      </c>
      <c r="D51" s="47" t="s">
        <v>71</v>
      </c>
      <c r="E51" s="48">
        <f t="shared" si="23"/>
        <v>72</v>
      </c>
      <c r="F51" s="49">
        <f t="shared" si="24"/>
        <v>42</v>
      </c>
      <c r="G51" s="49">
        <f t="shared" si="25"/>
        <v>54</v>
      </c>
      <c r="H51" s="109">
        <f t="shared" si="26"/>
        <v>47.099999999999994</v>
      </c>
      <c r="I51" s="110">
        <f t="shared" si="27"/>
        <v>53.84482758620689</v>
      </c>
      <c r="J51" s="97">
        <f t="shared" si="28"/>
        <v>7.4268727705112951</v>
      </c>
      <c r="K51" s="96"/>
      <c r="L51" s="81">
        <f t="shared" si="29"/>
        <v>53.84482758620689</v>
      </c>
      <c r="M51" s="45"/>
      <c r="N51" s="45"/>
      <c r="P51" s="61"/>
      <c r="Q51" s="15"/>
    </row>
    <row r="52" spans="1:18" ht="14.4" thickBot="1">
      <c r="C52" s="52">
        <v>10</v>
      </c>
      <c r="D52" s="53" t="s">
        <v>12</v>
      </c>
      <c r="E52" s="54">
        <f t="shared" si="23"/>
        <v>42</v>
      </c>
      <c r="F52" s="55">
        <f t="shared" si="24"/>
        <v>40</v>
      </c>
      <c r="G52" s="55">
        <f t="shared" si="25"/>
        <v>54</v>
      </c>
      <c r="H52" s="111">
        <f t="shared" si="26"/>
        <v>43</v>
      </c>
      <c r="I52" s="112">
        <f t="shared" si="27"/>
        <v>45.344827586206897</v>
      </c>
      <c r="J52" s="113">
        <f t="shared" si="28"/>
        <v>5.8509454949944386</v>
      </c>
      <c r="K52" s="96"/>
      <c r="L52" s="81">
        <f t="shared" si="29"/>
        <v>45.344827586206897</v>
      </c>
      <c r="M52" s="45"/>
      <c r="N52" s="45"/>
      <c r="P52" s="61"/>
      <c r="Q52" s="15"/>
    </row>
    <row r="53" spans="1:18" ht="14.4" thickBot="1">
      <c r="C53" s="57"/>
      <c r="D53" s="58" t="s">
        <v>21</v>
      </c>
      <c r="E53" s="59">
        <f>SUM(E43:E52)/E26</f>
        <v>8.3150684931506849</v>
      </c>
      <c r="F53" s="60">
        <f>SUM(F43:F52)/F26</f>
        <v>7.0307692307692307</v>
      </c>
      <c r="G53" s="60">
        <f>SUM(G43:G52)/G26</f>
        <v>8.2073170731707314</v>
      </c>
      <c r="H53" s="60">
        <f>SUM(H43:H52)/H26</f>
        <v>6.8342857142857136</v>
      </c>
      <c r="I53" s="60">
        <f>AVERAGE(I43:I52)/J26</f>
        <v>7.7783590963139115</v>
      </c>
      <c r="J53" s="120">
        <f>AVERAGE(J43:J52)</f>
        <v>7.7693718874268809</v>
      </c>
      <c r="L53" s="45"/>
      <c r="M53" s="15"/>
      <c r="N53" s="15"/>
      <c r="O53" s="61"/>
      <c r="P53" s="61"/>
      <c r="Q53" s="61"/>
    </row>
    <row r="54" spans="1:18" ht="14.4" thickBot="1">
      <c r="C54" s="114"/>
      <c r="D54" s="115" t="s">
        <v>22</v>
      </c>
      <c r="E54" s="116">
        <f>E42*E53</f>
        <v>5.8205479452054787</v>
      </c>
      <c r="F54" s="117">
        <f>F42*F53</f>
        <v>5.6246153846153852</v>
      </c>
      <c r="G54" s="117">
        <f>G42*G53</f>
        <v>7.3865853658536587</v>
      </c>
      <c r="H54" s="117">
        <f>H42*H53</f>
        <v>3.4171428571428568</v>
      </c>
      <c r="I54" s="118">
        <f>AVERAGE(E53:H53)</f>
        <v>7.5968601278440904</v>
      </c>
      <c r="J54" s="119">
        <f>SUM(E54:H54)/F36</f>
        <v>7.6720315699370278</v>
      </c>
    </row>
    <row r="55" spans="1:18">
      <c r="E55" s="45"/>
      <c r="F55" s="45"/>
      <c r="G55" s="45"/>
      <c r="H55" s="45"/>
    </row>
    <row r="56" spans="1:18">
      <c r="L56"/>
    </row>
    <row r="57" spans="1:18">
      <c r="C57" s="36" t="s">
        <v>39</v>
      </c>
    </row>
    <row r="58" spans="1:18" ht="14.4" thickBot="1"/>
    <row r="59" spans="1:18" ht="14.4" thickTop="1">
      <c r="C59" s="4" t="s">
        <v>0</v>
      </c>
      <c r="D59" s="158" t="s">
        <v>55</v>
      </c>
      <c r="E59" s="174" t="s">
        <v>16</v>
      </c>
      <c r="G59" s="2">
        <v>0</v>
      </c>
      <c r="H59" s="2" t="s">
        <v>28</v>
      </c>
      <c r="I59" s="2" t="s">
        <v>29</v>
      </c>
      <c r="J59" s="45">
        <f>F32</f>
        <v>0.7</v>
      </c>
      <c r="R59" s="36" t="s">
        <v>40</v>
      </c>
    </row>
    <row r="60" spans="1:18" ht="16.8" thickBot="1">
      <c r="A60" s="1">
        <f>0</f>
        <v>0</v>
      </c>
      <c r="C60" s="6" t="s">
        <v>1</v>
      </c>
      <c r="D60" s="171"/>
      <c r="E60" s="175"/>
      <c r="F60" s="2" t="s">
        <v>33</v>
      </c>
      <c r="G60" s="45">
        <f>G59-F61/2</f>
        <v>-20.571428571428569</v>
      </c>
      <c r="H60" s="2">
        <v>360</v>
      </c>
      <c r="I60" s="45">
        <f>RADIANS(H60)</f>
        <v>6.2831853071795862</v>
      </c>
      <c r="J60" s="77" t="s">
        <v>50</v>
      </c>
      <c r="K60" s="2" t="s">
        <v>26</v>
      </c>
      <c r="L60" s="2" t="s">
        <v>27</v>
      </c>
      <c r="M60" s="2" t="s">
        <v>30</v>
      </c>
      <c r="N60" s="1" t="s">
        <v>34</v>
      </c>
    </row>
    <row r="61" spans="1:18" ht="15" thickTop="1" thickBot="1">
      <c r="A61" s="72">
        <f t="shared" ref="A61:A70" si="30">A60+2*PI()*E61/$E$71</f>
        <v>0.71807832082052414</v>
      </c>
      <c r="C61" s="10">
        <v>1</v>
      </c>
      <c r="D61" s="11" t="s">
        <v>4</v>
      </c>
      <c r="E61" s="12">
        <v>8</v>
      </c>
      <c r="F61" s="45">
        <f>E61/$E$71*$H$60</f>
        <v>41.142857142857139</v>
      </c>
      <c r="G61" s="45">
        <f t="shared" ref="G61:G70" si="31">G60+F61</f>
        <v>20.571428571428569</v>
      </c>
      <c r="H61" s="45">
        <f>(G61+G60)/2</f>
        <v>0</v>
      </c>
      <c r="I61" s="45">
        <f t="shared" ref="I61:I70" si="32">RADIANS(H61)</f>
        <v>0</v>
      </c>
      <c r="J61" s="63">
        <f t="shared" ref="J61:J70" si="33">E61*L16*J$59</f>
        <v>56</v>
      </c>
      <c r="K61" s="63">
        <f t="shared" ref="K61:K70" si="34">J61*SIN(I61)</f>
        <v>0</v>
      </c>
      <c r="L61" s="63">
        <f t="shared" ref="L61:L70" si="35">J61*COS(I61)</f>
        <v>56</v>
      </c>
      <c r="M61" s="2">
        <f t="shared" ref="M61:M69" si="36">SQRT(K61^2+L61^2)</f>
        <v>56</v>
      </c>
      <c r="N61" s="61"/>
      <c r="O61" s="61"/>
    </row>
    <row r="62" spans="1:18" ht="14.4" thickBot="1">
      <c r="A62" s="72">
        <f t="shared" si="30"/>
        <v>1.0771174812307862</v>
      </c>
      <c r="C62" s="10">
        <v>2</v>
      </c>
      <c r="D62" s="11" t="s">
        <v>5</v>
      </c>
      <c r="E62" s="12">
        <v>4</v>
      </c>
      <c r="F62" s="45">
        <f t="shared" ref="F62:F70" si="37">E62/$E$71*$H$60</f>
        <v>20.571428571428569</v>
      </c>
      <c r="G62" s="45">
        <f t="shared" si="31"/>
        <v>41.142857142857139</v>
      </c>
      <c r="H62" s="45">
        <f>(G62+G61)/2</f>
        <v>30.857142857142854</v>
      </c>
      <c r="I62" s="45">
        <f t="shared" si="32"/>
        <v>0.53855874061539311</v>
      </c>
      <c r="J62" s="63">
        <f t="shared" si="33"/>
        <v>25.2</v>
      </c>
      <c r="K62" s="63">
        <f t="shared" si="34"/>
        <v>12.925061790628835</v>
      </c>
      <c r="L62" s="63">
        <f t="shared" si="35"/>
        <v>21.632909598767025</v>
      </c>
      <c r="M62" s="2">
        <f t="shared" si="36"/>
        <v>25.2</v>
      </c>
      <c r="N62" s="61">
        <f t="shared" ref="N62:N71" si="38">K61*L62</f>
        <v>0</v>
      </c>
      <c r="O62" s="61">
        <f t="shared" ref="O62:O71" si="39">L61*K62</f>
        <v>723.80346027521477</v>
      </c>
      <c r="Q62" s="89">
        <f t="shared" ref="Q62:Q71" si="40">ABS(K61*L62-L61*K62)</f>
        <v>723.80346027521477</v>
      </c>
    </row>
    <row r="63" spans="1:18" ht="14.4" thickBot="1">
      <c r="A63" s="72">
        <f t="shared" si="30"/>
        <v>1.9747153822564414</v>
      </c>
      <c r="C63" s="10">
        <v>3</v>
      </c>
      <c r="D63" s="11" t="s">
        <v>6</v>
      </c>
      <c r="E63" s="12">
        <v>10</v>
      </c>
      <c r="F63" s="45">
        <f t="shared" si="37"/>
        <v>51.428571428571423</v>
      </c>
      <c r="G63" s="45">
        <f t="shared" si="31"/>
        <v>92.571428571428555</v>
      </c>
      <c r="H63" s="45">
        <f t="shared" ref="H63:H70" si="41">(G63+G62)/2</f>
        <v>66.857142857142847</v>
      </c>
      <c r="I63" s="45">
        <f t="shared" si="32"/>
        <v>1.1668772713333515</v>
      </c>
      <c r="J63" s="63">
        <f t="shared" si="33"/>
        <v>62.999999999999993</v>
      </c>
      <c r="K63" s="63">
        <f t="shared" si="34"/>
        <v>57.930249670741382</v>
      </c>
      <c r="L63" s="63">
        <f t="shared" si="35"/>
        <v>24.760576994197201</v>
      </c>
      <c r="M63" s="2">
        <f t="shared" si="36"/>
        <v>62.999999999999993</v>
      </c>
      <c r="N63" s="61">
        <f t="shared" si="38"/>
        <v>320.03198762162162</v>
      </c>
      <c r="O63" s="61">
        <f t="shared" si="39"/>
        <v>1253.1998541611515</v>
      </c>
      <c r="Q63" s="89">
        <f t="shared" si="40"/>
        <v>933.16786653952988</v>
      </c>
    </row>
    <row r="64" spans="1:18" ht="14.4" thickBot="1">
      <c r="A64" s="72">
        <f t="shared" si="30"/>
        <v>2.5132741228718345</v>
      </c>
      <c r="C64" s="10">
        <v>4</v>
      </c>
      <c r="D64" s="11" t="s">
        <v>7</v>
      </c>
      <c r="E64" s="12">
        <v>6</v>
      </c>
      <c r="F64" s="45">
        <f t="shared" si="37"/>
        <v>30.857142857142858</v>
      </c>
      <c r="G64" s="45">
        <f t="shared" si="31"/>
        <v>123.42857142857142</v>
      </c>
      <c r="H64" s="45">
        <f t="shared" si="41"/>
        <v>107.99999999999999</v>
      </c>
      <c r="I64" s="45">
        <f t="shared" si="32"/>
        <v>1.8849555921538756</v>
      </c>
      <c r="J64" s="63">
        <f t="shared" si="33"/>
        <v>25.2</v>
      </c>
      <c r="K64" s="63">
        <f t="shared" si="34"/>
        <v>23.966624210637871</v>
      </c>
      <c r="L64" s="63">
        <f t="shared" si="35"/>
        <v>-7.7872282582486676</v>
      </c>
      <c r="M64" s="2">
        <f t="shared" si="36"/>
        <v>25.2</v>
      </c>
      <c r="N64" s="61">
        <f t="shared" si="38"/>
        <v>-451.11607724339785</v>
      </c>
      <c r="O64" s="61">
        <f t="shared" si="39"/>
        <v>593.42744405848975</v>
      </c>
      <c r="Q64" s="89">
        <f t="shared" si="40"/>
        <v>1044.5435213018877</v>
      </c>
    </row>
    <row r="65" spans="1:18" ht="14.4" thickBot="1">
      <c r="A65" s="72">
        <f t="shared" si="30"/>
        <v>2.8723132832820966</v>
      </c>
      <c r="C65" s="10">
        <v>5</v>
      </c>
      <c r="D65" s="11" t="s">
        <v>8</v>
      </c>
      <c r="E65" s="12">
        <v>4</v>
      </c>
      <c r="F65" s="45">
        <f t="shared" si="37"/>
        <v>20.571428571428569</v>
      </c>
      <c r="G65" s="45">
        <f t="shared" si="31"/>
        <v>144</v>
      </c>
      <c r="H65" s="45">
        <f t="shared" si="41"/>
        <v>133.71428571428572</v>
      </c>
      <c r="I65" s="45">
        <f t="shared" si="32"/>
        <v>2.3337545426667035</v>
      </c>
      <c r="J65" s="63">
        <f t="shared" si="33"/>
        <v>19.599999999999998</v>
      </c>
      <c r="K65" s="63">
        <f t="shared" si="34"/>
        <v>14.166779331016873</v>
      </c>
      <c r="L65" s="63">
        <f t="shared" si="35"/>
        <v>-13.544827920142545</v>
      </c>
      <c r="M65" s="2">
        <f t="shared" si="36"/>
        <v>19.599999999999998</v>
      </c>
      <c r="N65" s="61">
        <f t="shared" si="38"/>
        <v>-324.62380075981213</v>
      </c>
      <c r="O65" s="61">
        <f t="shared" si="39"/>
        <v>-110.31994433486774</v>
      </c>
      <c r="Q65" s="89">
        <f t="shared" si="40"/>
        <v>214.3038564249444</v>
      </c>
    </row>
    <row r="66" spans="1:18" ht="14.4" thickBot="1">
      <c r="A66" s="72">
        <f t="shared" si="30"/>
        <v>3.6801513942051862</v>
      </c>
      <c r="C66" s="10">
        <v>6</v>
      </c>
      <c r="D66" s="11" t="s">
        <v>9</v>
      </c>
      <c r="E66" s="12">
        <v>9</v>
      </c>
      <c r="F66" s="45">
        <f t="shared" si="37"/>
        <v>46.285714285714278</v>
      </c>
      <c r="G66" s="45">
        <f t="shared" si="31"/>
        <v>190.28571428571428</v>
      </c>
      <c r="H66" s="45">
        <f t="shared" si="41"/>
        <v>167.14285714285714</v>
      </c>
      <c r="I66" s="45">
        <f t="shared" si="32"/>
        <v>2.9171931783333793</v>
      </c>
      <c r="J66" s="63">
        <f t="shared" si="33"/>
        <v>56.699999999999996</v>
      </c>
      <c r="K66" s="63">
        <f t="shared" si="34"/>
        <v>12.616936955323032</v>
      </c>
      <c r="L66" s="63">
        <f t="shared" si="35"/>
        <v>-55.278412620709396</v>
      </c>
      <c r="M66" s="2">
        <f t="shared" si="36"/>
        <v>56.699999999999996</v>
      </c>
      <c r="N66" s="61">
        <f t="shared" si="38"/>
        <v>-783.11707336648806</v>
      </c>
      <c r="O66" s="61">
        <f t="shared" si="39"/>
        <v>-170.89423993913769</v>
      </c>
      <c r="Q66" s="89">
        <f t="shared" si="40"/>
        <v>612.22283342735034</v>
      </c>
    </row>
    <row r="67" spans="1:18" ht="14.4" thickBot="1">
      <c r="A67" s="72">
        <f t="shared" si="30"/>
        <v>4.4879895051282759</v>
      </c>
      <c r="C67" s="10">
        <v>7</v>
      </c>
      <c r="D67" s="11" t="s">
        <v>10</v>
      </c>
      <c r="E67" s="12">
        <v>9</v>
      </c>
      <c r="F67" s="45">
        <f t="shared" si="37"/>
        <v>46.285714285714278</v>
      </c>
      <c r="G67" s="45">
        <f t="shared" si="31"/>
        <v>236.57142857142856</v>
      </c>
      <c r="H67" s="45">
        <f t="shared" si="41"/>
        <v>213.42857142857142</v>
      </c>
      <c r="I67" s="45">
        <f t="shared" si="32"/>
        <v>3.725031289256469</v>
      </c>
      <c r="J67" s="63">
        <f t="shared" si="33"/>
        <v>62.999999999999993</v>
      </c>
      <c r="K67" s="63">
        <f t="shared" si="34"/>
        <v>-34.70650983148245</v>
      </c>
      <c r="L67" s="63">
        <f t="shared" si="35"/>
        <v>-52.578114984442067</v>
      </c>
      <c r="M67" s="2">
        <f t="shared" si="36"/>
        <v>62.999999999999993</v>
      </c>
      <c r="N67" s="61">
        <f t="shared" si="38"/>
        <v>-663.37476198843081</v>
      </c>
      <c r="O67" s="61">
        <f t="shared" si="39"/>
        <v>1918.5207710893942</v>
      </c>
      <c r="Q67" s="89">
        <f t="shared" si="40"/>
        <v>2581.8955330778249</v>
      </c>
    </row>
    <row r="68" spans="1:18" ht="14.4" thickBot="1">
      <c r="A68" s="72">
        <f t="shared" si="30"/>
        <v>4.9367884556411035</v>
      </c>
      <c r="C68" s="10">
        <v>8</v>
      </c>
      <c r="D68" s="11" t="s">
        <v>11</v>
      </c>
      <c r="E68" s="12">
        <v>5</v>
      </c>
      <c r="F68" s="45">
        <f t="shared" si="37"/>
        <v>25.714285714285712</v>
      </c>
      <c r="G68" s="45">
        <f t="shared" si="31"/>
        <v>262.28571428571428</v>
      </c>
      <c r="H68" s="45">
        <f t="shared" si="41"/>
        <v>249.42857142857142</v>
      </c>
      <c r="I68" s="45">
        <f t="shared" si="32"/>
        <v>4.3533498199744276</v>
      </c>
      <c r="J68" s="63">
        <f t="shared" si="33"/>
        <v>21</v>
      </c>
      <c r="K68" s="63">
        <f t="shared" si="34"/>
        <v>-19.66093228343448</v>
      </c>
      <c r="L68" s="63">
        <f t="shared" si="35"/>
        <v>-7.3788713057082003</v>
      </c>
      <c r="M68" s="2">
        <f t="shared" si="36"/>
        <v>21</v>
      </c>
      <c r="N68" s="61">
        <f t="shared" si="38"/>
        <v>256.09486951680537</v>
      </c>
      <c r="O68" s="61">
        <f t="shared" si="39"/>
        <v>1033.7347582997472</v>
      </c>
      <c r="Q68" s="89">
        <f t="shared" si="40"/>
        <v>777.63988878294185</v>
      </c>
    </row>
    <row r="69" spans="1:18" ht="14.4" thickBot="1">
      <c r="A69" s="72">
        <f t="shared" si="30"/>
        <v>5.6548667764616276</v>
      </c>
      <c r="C69" s="10">
        <v>9</v>
      </c>
      <c r="D69" s="47" t="s">
        <v>71</v>
      </c>
      <c r="E69" s="12">
        <v>8</v>
      </c>
      <c r="F69" s="45">
        <f t="shared" si="37"/>
        <v>41.142857142857139</v>
      </c>
      <c r="G69" s="45">
        <f t="shared" si="31"/>
        <v>303.42857142857144</v>
      </c>
      <c r="H69" s="45">
        <f t="shared" si="41"/>
        <v>282.85714285714289</v>
      </c>
      <c r="I69" s="45">
        <f t="shared" si="32"/>
        <v>4.9367884556411044</v>
      </c>
      <c r="J69" s="63">
        <f t="shared" si="33"/>
        <v>50.4</v>
      </c>
      <c r="K69" s="63">
        <f t="shared" si="34"/>
        <v>-49.1363667739639</v>
      </c>
      <c r="L69" s="63">
        <f t="shared" si="35"/>
        <v>11.215055071398281</v>
      </c>
      <c r="M69" s="2">
        <f t="shared" si="36"/>
        <v>50.4</v>
      </c>
      <c r="N69" s="61">
        <f t="shared" si="38"/>
        <v>-220.49843831375006</v>
      </c>
      <c r="O69" s="61">
        <f t="shared" si="39"/>
        <v>362.57092685515602</v>
      </c>
      <c r="Q69" s="89">
        <f t="shared" si="40"/>
        <v>583.06936516890607</v>
      </c>
    </row>
    <row r="70" spans="1:18" ht="14.4" thickBot="1">
      <c r="A70" s="72">
        <f t="shared" si="30"/>
        <v>6.2831853071795862</v>
      </c>
      <c r="C70" s="6">
        <v>10</v>
      </c>
      <c r="D70" s="28" t="s">
        <v>12</v>
      </c>
      <c r="E70" s="29">
        <v>7</v>
      </c>
      <c r="F70" s="45">
        <f t="shared" si="37"/>
        <v>36</v>
      </c>
      <c r="G70" s="45">
        <f t="shared" si="31"/>
        <v>339.42857142857144</v>
      </c>
      <c r="H70" s="45">
        <f t="shared" si="41"/>
        <v>321.42857142857144</v>
      </c>
      <c r="I70" s="45">
        <f t="shared" si="32"/>
        <v>5.6099868814103448</v>
      </c>
      <c r="J70" s="63">
        <f t="shared" si="33"/>
        <v>29.4</v>
      </c>
      <c r="K70" s="63">
        <f t="shared" si="34"/>
        <v>-18.330600174646769</v>
      </c>
      <c r="L70" s="63">
        <f t="shared" si="35"/>
        <v>22.985845584560071</v>
      </c>
      <c r="M70" s="2">
        <f>SQRT(K70^2+L70^2)</f>
        <v>29.4</v>
      </c>
      <c r="N70" s="61">
        <f t="shared" si="38"/>
        <v>-1129.4409392526422</v>
      </c>
      <c r="O70" s="61">
        <f t="shared" si="39"/>
        <v>-205.57869045044646</v>
      </c>
      <c r="Q70" s="89">
        <f t="shared" si="40"/>
        <v>923.86224880219584</v>
      </c>
    </row>
    <row r="71" spans="1:18" ht="14.4" thickTop="1">
      <c r="E71" s="2">
        <f>SUM(E61:E70)</f>
        <v>70</v>
      </c>
      <c r="F71" s="65">
        <f>SUM(F61:F70)</f>
        <v>360</v>
      </c>
      <c r="G71" s="64">
        <f>G70-G60</f>
        <v>360</v>
      </c>
      <c r="K71" s="66">
        <f>K61</f>
        <v>0</v>
      </c>
      <c r="L71" s="66">
        <f>L61</f>
        <v>56</v>
      </c>
      <c r="N71" s="61">
        <f t="shared" si="38"/>
        <v>-1026.513609780219</v>
      </c>
      <c r="O71" s="61">
        <f t="shared" si="39"/>
        <v>0</v>
      </c>
      <c r="P71" s="61"/>
      <c r="Q71" s="89">
        <f t="shared" si="40"/>
        <v>1026.513609780219</v>
      </c>
    </row>
    <row r="72" spans="1:18" ht="16.2">
      <c r="E72" s="2">
        <f>C70*10</f>
        <v>100</v>
      </c>
      <c r="F72" s="102" t="s">
        <v>60</v>
      </c>
      <c r="G72" s="45">
        <f>P72</f>
        <v>4710.5110917905076</v>
      </c>
      <c r="H72" s="1" t="s">
        <v>31</v>
      </c>
      <c r="M72" s="71" t="s">
        <v>32</v>
      </c>
      <c r="N72" s="61">
        <f>SUM(N62:N71)</f>
        <v>-4022.5578435663128</v>
      </c>
      <c r="O72" s="61">
        <f>SUM(O62:O71)</f>
        <v>5398.4643400147015</v>
      </c>
      <c r="P72" s="74">
        <f>ABS(N72-O72)/2</f>
        <v>4710.5110917905076</v>
      </c>
      <c r="Q72" s="89">
        <f>SUM(Q62:Q71)/2</f>
        <v>4710.5110917905076</v>
      </c>
    </row>
    <row r="73" spans="1:18" ht="16.8" thickBot="1">
      <c r="E73" s="15">
        <f>PI()*E72^2</f>
        <v>31415.926535897932</v>
      </c>
      <c r="F73" s="102" t="s">
        <v>61</v>
      </c>
      <c r="G73" s="68">
        <f>G72/E73</f>
        <v>0.14994022494953199</v>
      </c>
      <c r="O73" s="61">
        <f>O72-N72</f>
        <v>9421.0221835810153</v>
      </c>
    </row>
    <row r="74" spans="1:18" ht="14.4" thickTop="1">
      <c r="C74" s="4" t="s">
        <v>0</v>
      </c>
      <c r="D74" s="158" t="s">
        <v>55</v>
      </c>
      <c r="E74" s="174" t="str">
        <f>F14</f>
        <v>Експерт юзабіліті</v>
      </c>
      <c r="G74" s="1">
        <f>G59</f>
        <v>0</v>
      </c>
      <c r="H74" s="2" t="s">
        <v>28</v>
      </c>
      <c r="I74" s="2" t="s">
        <v>29</v>
      </c>
      <c r="J74" s="45">
        <f>F33</f>
        <v>0.8</v>
      </c>
    </row>
    <row r="75" spans="1:18" ht="16.8" thickBot="1">
      <c r="C75" s="6" t="s">
        <v>1</v>
      </c>
      <c r="D75" s="171"/>
      <c r="E75" s="175"/>
      <c r="F75" s="2" t="s">
        <v>33</v>
      </c>
      <c r="G75" s="45">
        <f>G74-F76/2</f>
        <v>-13.846153846153847</v>
      </c>
      <c r="H75" s="2">
        <v>360</v>
      </c>
      <c r="I75" s="45">
        <f>RADIANS(H75)</f>
        <v>6.2831853071795862</v>
      </c>
      <c r="J75" s="77" t="s">
        <v>50</v>
      </c>
      <c r="K75" s="2" t="s">
        <v>26</v>
      </c>
      <c r="L75" s="2" t="s">
        <v>27</v>
      </c>
      <c r="M75" s="2" t="s">
        <v>30</v>
      </c>
      <c r="N75" s="1" t="s">
        <v>34</v>
      </c>
      <c r="R75" s="36" t="s">
        <v>41</v>
      </c>
    </row>
    <row r="76" spans="1:18" ht="15" thickTop="1" thickBot="1">
      <c r="C76" s="10">
        <v>1</v>
      </c>
      <c r="D76" s="11" t="s">
        <v>4</v>
      </c>
      <c r="E76" s="12">
        <f t="shared" ref="E76:E85" si="42">F16</f>
        <v>5</v>
      </c>
      <c r="F76" s="45">
        <f t="shared" ref="F76:F85" si="43">E76/$E$86*$H$75</f>
        <v>27.692307692307693</v>
      </c>
      <c r="G76" s="45">
        <f t="shared" ref="G76:G85" si="44">G75+F76</f>
        <v>13.846153846153847</v>
      </c>
      <c r="H76" s="45">
        <f t="shared" ref="H76:H85" si="45">(G76+G75)/2</f>
        <v>0</v>
      </c>
      <c r="I76" s="45">
        <f t="shared" ref="I76:I85" si="46">RADIANS(H76)</f>
        <v>0</v>
      </c>
      <c r="J76" s="63">
        <f t="shared" ref="J76:J85" si="47">E76*M16*J$74</f>
        <v>36</v>
      </c>
      <c r="K76" s="63">
        <f t="shared" ref="K76:K85" si="48">J76*SIN(I76)</f>
        <v>0</v>
      </c>
      <c r="L76" s="63">
        <f t="shared" ref="L76:L85" si="49">J76*COS(I76)</f>
        <v>36</v>
      </c>
      <c r="M76" s="2">
        <f t="shared" ref="M76:M85" si="50">SQRT(K76^2+L76^2)</f>
        <v>36</v>
      </c>
      <c r="N76" s="61"/>
      <c r="O76" s="61"/>
    </row>
    <row r="77" spans="1:18" ht="14.4" thickBot="1">
      <c r="C77" s="10">
        <v>2</v>
      </c>
      <c r="D77" s="11" t="s">
        <v>5</v>
      </c>
      <c r="E77" s="12">
        <f t="shared" si="42"/>
        <v>9</v>
      </c>
      <c r="F77" s="45">
        <f t="shared" si="43"/>
        <v>49.846153846153847</v>
      </c>
      <c r="G77" s="45">
        <f t="shared" si="44"/>
        <v>63.692307692307693</v>
      </c>
      <c r="H77" s="45">
        <f t="shared" si="45"/>
        <v>38.769230769230774</v>
      </c>
      <c r="I77" s="45">
        <f t="shared" si="46"/>
        <v>0.67665072538857096</v>
      </c>
      <c r="J77" s="63">
        <f t="shared" si="47"/>
        <v>57.6</v>
      </c>
      <c r="K77" s="63">
        <f t="shared" si="48"/>
        <v>36.068267378206876</v>
      </c>
      <c r="L77" s="63">
        <f t="shared" si="49"/>
        <v>44.909242794041603</v>
      </c>
      <c r="M77" s="2">
        <f t="shared" si="50"/>
        <v>57.6</v>
      </c>
      <c r="N77" s="61">
        <f t="shared" ref="N77:N86" si="51">K76*L77</f>
        <v>0</v>
      </c>
      <c r="O77" s="61">
        <f t="shared" ref="O77:O86" si="52">L76*K77</f>
        <v>1298.4576256154476</v>
      </c>
      <c r="Q77" s="89">
        <f t="shared" ref="Q77:Q86" si="53">ABS(K76*L77-L76*K77)</f>
        <v>1298.4576256154476</v>
      </c>
    </row>
    <row r="78" spans="1:18" ht="14.4" thickBot="1">
      <c r="C78" s="10">
        <v>3</v>
      </c>
      <c r="D78" s="11" t="s">
        <v>6</v>
      </c>
      <c r="E78" s="12">
        <f t="shared" si="42"/>
        <v>6</v>
      </c>
      <c r="F78" s="45">
        <f t="shared" si="43"/>
        <v>33.230769230769234</v>
      </c>
      <c r="G78" s="45">
        <f t="shared" si="44"/>
        <v>96.923076923076934</v>
      </c>
      <c r="H78" s="45">
        <f t="shared" si="45"/>
        <v>80.307692307692321</v>
      </c>
      <c r="I78" s="45">
        <f t="shared" si="46"/>
        <v>1.401633645447754</v>
      </c>
      <c r="J78" s="63">
        <f t="shared" si="47"/>
        <v>33.6</v>
      </c>
      <c r="K78" s="63">
        <f t="shared" si="48"/>
        <v>33.120396319303474</v>
      </c>
      <c r="L78" s="63">
        <f t="shared" si="49"/>
        <v>5.656796589260491</v>
      </c>
      <c r="M78" s="2">
        <f t="shared" si="50"/>
        <v>33.6</v>
      </c>
      <c r="N78" s="61">
        <f t="shared" si="51"/>
        <v>204.03085188557608</v>
      </c>
      <c r="O78" s="61">
        <f t="shared" si="52"/>
        <v>1487.4119197384816</v>
      </c>
      <c r="Q78" s="89">
        <f t="shared" si="53"/>
        <v>1283.3810678529055</v>
      </c>
    </row>
    <row r="79" spans="1:18" ht="14.4" thickBot="1">
      <c r="C79" s="10">
        <v>4</v>
      </c>
      <c r="D79" s="11" t="s">
        <v>7</v>
      </c>
      <c r="E79" s="12">
        <f t="shared" si="42"/>
        <v>5</v>
      </c>
      <c r="F79" s="45">
        <f t="shared" si="43"/>
        <v>27.692307692307693</v>
      </c>
      <c r="G79" s="45">
        <f t="shared" si="44"/>
        <v>124.61538461538463</v>
      </c>
      <c r="H79" s="45">
        <f t="shared" si="45"/>
        <v>110.76923076923077</v>
      </c>
      <c r="I79" s="45">
        <f t="shared" si="46"/>
        <v>1.9332877868244882</v>
      </c>
      <c r="J79" s="63">
        <f t="shared" si="47"/>
        <v>20</v>
      </c>
      <c r="K79" s="63">
        <f t="shared" si="48"/>
        <v>18.700324853708295</v>
      </c>
      <c r="L79" s="63">
        <f t="shared" si="49"/>
        <v>-7.0920977408507131</v>
      </c>
      <c r="M79" s="2">
        <f t="shared" si="50"/>
        <v>20</v>
      </c>
      <c r="N79" s="61">
        <f t="shared" si="51"/>
        <v>-234.89308791221245</v>
      </c>
      <c r="O79" s="61">
        <f t="shared" si="52"/>
        <v>105.78393385052027</v>
      </c>
      <c r="Q79" s="89">
        <f t="shared" si="53"/>
        <v>340.67702176273269</v>
      </c>
    </row>
    <row r="80" spans="1:18" ht="14.4" thickBot="1">
      <c r="C80" s="10">
        <v>5</v>
      </c>
      <c r="D80" s="11" t="s">
        <v>8</v>
      </c>
      <c r="E80" s="12">
        <f t="shared" si="42"/>
        <v>5</v>
      </c>
      <c r="F80" s="45">
        <f t="shared" si="43"/>
        <v>27.692307692307693</v>
      </c>
      <c r="G80" s="45">
        <f t="shared" si="44"/>
        <v>152.30769230769232</v>
      </c>
      <c r="H80" s="45">
        <f t="shared" si="45"/>
        <v>138.46153846153848</v>
      </c>
      <c r="I80" s="45">
        <f t="shared" si="46"/>
        <v>2.4166097335306107</v>
      </c>
      <c r="J80" s="63">
        <f t="shared" si="47"/>
        <v>20</v>
      </c>
      <c r="K80" s="63">
        <f t="shared" si="48"/>
        <v>13.262453164815897</v>
      </c>
      <c r="L80" s="63">
        <f t="shared" si="49"/>
        <v>-14.970214963422029</v>
      </c>
      <c r="M80" s="2">
        <f t="shared" si="50"/>
        <v>20</v>
      </c>
      <c r="N80" s="61">
        <f t="shared" si="51"/>
        <v>-279.9478829458368</v>
      </c>
      <c r="O80" s="61">
        <f t="shared" si="52"/>
        <v>-94.058614128329211</v>
      </c>
      <c r="Q80" s="89">
        <f t="shared" si="53"/>
        <v>185.88926881750757</v>
      </c>
    </row>
    <row r="81" spans="3:18" ht="14.4" thickBot="1">
      <c r="C81" s="10">
        <v>6</v>
      </c>
      <c r="D81" s="11" t="s">
        <v>9</v>
      </c>
      <c r="E81" s="12">
        <f t="shared" si="42"/>
        <v>9</v>
      </c>
      <c r="F81" s="45">
        <f t="shared" si="43"/>
        <v>49.846153846153847</v>
      </c>
      <c r="G81" s="45">
        <f t="shared" si="44"/>
        <v>202.15384615384616</v>
      </c>
      <c r="H81" s="45">
        <f t="shared" si="45"/>
        <v>177.23076923076923</v>
      </c>
      <c r="I81" s="45">
        <f t="shared" si="46"/>
        <v>3.0932604589191808</v>
      </c>
      <c r="J81" s="63">
        <f t="shared" si="47"/>
        <v>50.400000000000006</v>
      </c>
      <c r="K81" s="63">
        <f t="shared" si="48"/>
        <v>2.4349943280855695</v>
      </c>
      <c r="L81" s="63">
        <f t="shared" si="49"/>
        <v>-50.341144232349265</v>
      </c>
      <c r="M81" s="2">
        <f t="shared" si="50"/>
        <v>50.400000000000006</v>
      </c>
      <c r="N81" s="61">
        <f t="shared" si="51"/>
        <v>-667.64706764477398</v>
      </c>
      <c r="O81" s="61">
        <f t="shared" si="52"/>
        <v>-36.452388526154358</v>
      </c>
      <c r="Q81" s="89">
        <f t="shared" si="53"/>
        <v>631.19467911861966</v>
      </c>
    </row>
    <row r="82" spans="3:18" ht="14.4" thickBot="1">
      <c r="C82" s="10">
        <v>7</v>
      </c>
      <c r="D82" s="11" t="s">
        <v>10</v>
      </c>
      <c r="E82" s="12">
        <f t="shared" si="42"/>
        <v>7</v>
      </c>
      <c r="F82" s="45">
        <f t="shared" si="43"/>
        <v>38.769230769230774</v>
      </c>
      <c r="G82" s="45">
        <f t="shared" si="44"/>
        <v>240.92307692307693</v>
      </c>
      <c r="H82" s="45">
        <f t="shared" si="45"/>
        <v>221.53846153846155</v>
      </c>
      <c r="I82" s="45">
        <f t="shared" si="46"/>
        <v>3.8665755736489764</v>
      </c>
      <c r="J82" s="63">
        <f t="shared" si="47"/>
        <v>50.400000000000006</v>
      </c>
      <c r="K82" s="63">
        <f t="shared" si="48"/>
        <v>-33.421381975336089</v>
      </c>
      <c r="L82" s="63">
        <f t="shared" si="49"/>
        <v>-37.72494170782349</v>
      </c>
      <c r="M82" s="2">
        <f t="shared" si="50"/>
        <v>50.400000000000006</v>
      </c>
      <c r="N82" s="61">
        <f t="shared" si="51"/>
        <v>-91.860019085908931</v>
      </c>
      <c r="O82" s="61">
        <f t="shared" si="52"/>
        <v>1682.4706104648321</v>
      </c>
      <c r="Q82" s="89">
        <f t="shared" si="53"/>
        <v>1774.3306295507412</v>
      </c>
    </row>
    <row r="83" spans="3:18" ht="14.4" thickBot="1">
      <c r="C83" s="10">
        <v>8</v>
      </c>
      <c r="D83" s="11" t="s">
        <v>11</v>
      </c>
      <c r="E83" s="12">
        <f t="shared" si="42"/>
        <v>5</v>
      </c>
      <c r="F83" s="45">
        <f t="shared" si="43"/>
        <v>27.692307692307693</v>
      </c>
      <c r="G83" s="45">
        <f t="shared" si="44"/>
        <v>268.61538461538464</v>
      </c>
      <c r="H83" s="45">
        <f t="shared" si="45"/>
        <v>254.76923076923077</v>
      </c>
      <c r="I83" s="45">
        <f t="shared" si="46"/>
        <v>4.4465619096963227</v>
      </c>
      <c r="J83" s="63">
        <f t="shared" si="47"/>
        <v>32</v>
      </c>
      <c r="K83" s="63">
        <f t="shared" si="48"/>
        <v>-30.876017706993647</v>
      </c>
      <c r="L83" s="63">
        <f t="shared" si="49"/>
        <v>-8.4066361023547831</v>
      </c>
      <c r="M83" s="2">
        <f t="shared" si="50"/>
        <v>32</v>
      </c>
      <c r="N83" s="61">
        <f t="shared" si="51"/>
        <v>280.96139630444981</v>
      </c>
      <c r="O83" s="61">
        <f t="shared" si="52"/>
        <v>1164.7959681660611</v>
      </c>
      <c r="Q83" s="89">
        <f t="shared" si="53"/>
        <v>883.83457186161127</v>
      </c>
    </row>
    <row r="84" spans="3:18" ht="14.4" thickBot="1">
      <c r="C84" s="10">
        <v>9</v>
      </c>
      <c r="D84" s="47" t="s">
        <v>71</v>
      </c>
      <c r="E84" s="12">
        <f t="shared" si="42"/>
        <v>6</v>
      </c>
      <c r="F84" s="45">
        <f t="shared" si="43"/>
        <v>33.230769230769234</v>
      </c>
      <c r="G84" s="45">
        <f t="shared" si="44"/>
        <v>301.84615384615387</v>
      </c>
      <c r="H84" s="45">
        <f t="shared" si="45"/>
        <v>285.23076923076928</v>
      </c>
      <c r="I84" s="45">
        <f t="shared" si="46"/>
        <v>4.9782160510730575</v>
      </c>
      <c r="J84" s="63">
        <f t="shared" si="47"/>
        <v>33.6</v>
      </c>
      <c r="K84" s="63">
        <f t="shared" si="48"/>
        <v>-32.419818592343326</v>
      </c>
      <c r="L84" s="63">
        <f t="shared" si="49"/>
        <v>8.8269679074725396</v>
      </c>
      <c r="M84" s="2">
        <f t="shared" si="50"/>
        <v>33.6</v>
      </c>
      <c r="N84" s="61">
        <f t="shared" si="51"/>
        <v>-272.5416174101868</v>
      </c>
      <c r="O84" s="61">
        <f t="shared" si="52"/>
        <v>272.54161741018623</v>
      </c>
      <c r="Q84" s="89">
        <f t="shared" si="53"/>
        <v>545.08323482037304</v>
      </c>
    </row>
    <row r="85" spans="3:18" ht="14.4" thickBot="1">
      <c r="C85" s="6">
        <v>10</v>
      </c>
      <c r="D85" s="28" t="s">
        <v>12</v>
      </c>
      <c r="E85" s="29">
        <f t="shared" si="42"/>
        <v>8</v>
      </c>
      <c r="F85" s="45">
        <f t="shared" si="43"/>
        <v>44.307692307692307</v>
      </c>
      <c r="G85" s="45">
        <f t="shared" si="44"/>
        <v>346.15384615384619</v>
      </c>
      <c r="H85" s="45">
        <f t="shared" si="45"/>
        <v>324</v>
      </c>
      <c r="I85" s="45">
        <f t="shared" si="46"/>
        <v>5.6548667764616276</v>
      </c>
      <c r="J85" s="63">
        <f t="shared" si="47"/>
        <v>32</v>
      </c>
      <c r="K85" s="63">
        <f t="shared" si="48"/>
        <v>-18.809128073359147</v>
      </c>
      <c r="L85" s="63">
        <f t="shared" si="49"/>
        <v>25.888543819998315</v>
      </c>
      <c r="M85" s="2">
        <f t="shared" si="50"/>
        <v>32</v>
      </c>
      <c r="N85" s="61">
        <f t="shared" si="51"/>
        <v>-839.30189426427626</v>
      </c>
      <c r="O85" s="61">
        <f t="shared" si="52"/>
        <v>-166.02756987108199</v>
      </c>
      <c r="Q85" s="89">
        <f t="shared" si="53"/>
        <v>673.27432439319432</v>
      </c>
    </row>
    <row r="86" spans="3:18" ht="14.4" thickTop="1">
      <c r="E86" s="2">
        <f>SUM(E76:E85)</f>
        <v>65</v>
      </c>
      <c r="F86" s="65">
        <f>SUM(F76:F85)</f>
        <v>360</v>
      </c>
      <c r="G86" s="64">
        <f>G85-G75</f>
        <v>360.00000000000006</v>
      </c>
      <c r="K86" s="66">
        <f>K76</f>
        <v>0</v>
      </c>
      <c r="L86" s="66">
        <f>L76</f>
        <v>36</v>
      </c>
      <c r="N86" s="61">
        <f t="shared" si="51"/>
        <v>-677.12861064092931</v>
      </c>
      <c r="O86" s="61">
        <f t="shared" si="52"/>
        <v>0</v>
      </c>
      <c r="P86" s="61"/>
      <c r="Q86" s="89">
        <f t="shared" si="53"/>
        <v>677.12861064092931</v>
      </c>
    </row>
    <row r="87" spans="3:18" ht="16.2">
      <c r="E87" s="2">
        <f>C85*10</f>
        <v>100</v>
      </c>
      <c r="F87" s="102" t="s">
        <v>62</v>
      </c>
      <c r="G87" s="45">
        <f>P87</f>
        <v>4146.6255172170313</v>
      </c>
      <c r="H87" s="1" t="s">
        <v>31</v>
      </c>
      <c r="N87" s="61">
        <f>SUM(N77:N86)</f>
        <v>-2578.3279317140987</v>
      </c>
      <c r="O87" s="61">
        <f>SUM(O77:O86)</f>
        <v>5714.9231027199639</v>
      </c>
      <c r="P87" s="74">
        <f>ABS(N87-O87)/2</f>
        <v>4146.6255172170313</v>
      </c>
      <c r="Q87" s="89">
        <f>SUM(Q77:Q86)/2</f>
        <v>4146.6255172170313</v>
      </c>
    </row>
    <row r="88" spans="3:18" ht="16.8" thickBot="1">
      <c r="E88" s="15">
        <f>PI()*E87^2</f>
        <v>31415.926535897932</v>
      </c>
      <c r="F88" s="102" t="s">
        <v>63</v>
      </c>
      <c r="G88" s="68">
        <f>G87/E88</f>
        <v>0.13199118964321555</v>
      </c>
    </row>
    <row r="89" spans="3:18" ht="14.4" thickTop="1">
      <c r="C89" s="4" t="s">
        <v>0</v>
      </c>
      <c r="D89" s="158" t="s">
        <v>55</v>
      </c>
      <c r="E89" s="174" t="str">
        <f>G14</f>
        <v>Експерт з програмування</v>
      </c>
      <c r="G89" s="1">
        <f>G74</f>
        <v>0</v>
      </c>
      <c r="H89" s="2" t="s">
        <v>28</v>
      </c>
      <c r="I89" s="2" t="s">
        <v>29</v>
      </c>
      <c r="J89" s="45">
        <f>F34</f>
        <v>0.9</v>
      </c>
    </row>
    <row r="90" spans="3:18" ht="16.8" thickBot="1">
      <c r="C90" s="6" t="s">
        <v>1</v>
      </c>
      <c r="D90" s="171"/>
      <c r="E90" s="175"/>
      <c r="F90" s="2" t="s">
        <v>33</v>
      </c>
      <c r="G90" s="45">
        <f>G89-F91/2</f>
        <v>-19.756097560975611</v>
      </c>
      <c r="H90" s="2">
        <v>360</v>
      </c>
      <c r="I90" s="45">
        <f>RADIANS(H90)</f>
        <v>6.2831853071795862</v>
      </c>
      <c r="J90" s="77" t="s">
        <v>50</v>
      </c>
      <c r="K90" s="2" t="s">
        <v>26</v>
      </c>
      <c r="L90" s="2" t="s">
        <v>27</v>
      </c>
      <c r="M90" s="2" t="s">
        <v>30</v>
      </c>
      <c r="N90" s="1" t="s">
        <v>34</v>
      </c>
      <c r="R90" s="36" t="s">
        <v>42</v>
      </c>
    </row>
    <row r="91" spans="3:18" ht="15" thickTop="1" thickBot="1">
      <c r="C91" s="10">
        <v>1</v>
      </c>
      <c r="D91" s="11" t="s">
        <v>4</v>
      </c>
      <c r="E91" s="12">
        <f t="shared" ref="E91:E100" si="54">G16</f>
        <v>9</v>
      </c>
      <c r="F91" s="45">
        <f t="shared" ref="F91:F100" si="55">E91/$E$101*$H$90</f>
        <v>39.512195121951223</v>
      </c>
      <c r="G91" s="45">
        <f t="shared" ref="G91:G100" si="56">G90+F91</f>
        <v>19.756097560975611</v>
      </c>
      <c r="H91" s="45">
        <f t="shared" ref="H91:H100" si="57">(G91+G90)/2</f>
        <v>0</v>
      </c>
      <c r="I91" s="45">
        <f t="shared" ref="I91:I100" si="58">RADIANS(H91)</f>
        <v>0</v>
      </c>
      <c r="J91" s="63">
        <f t="shared" ref="J91:J100" si="59">E91*N16*J$89</f>
        <v>81</v>
      </c>
      <c r="K91" s="63">
        <f t="shared" ref="K91:K100" si="60">J91*SIN(I91)</f>
        <v>0</v>
      </c>
      <c r="L91" s="63">
        <f t="shared" ref="L91:L100" si="61">J91*COS(I91)</f>
        <v>81</v>
      </c>
      <c r="M91" s="2">
        <f t="shared" ref="M91:M100" si="62">SQRT(K91^2+L91^2)</f>
        <v>81</v>
      </c>
      <c r="N91" s="61"/>
      <c r="O91" s="61"/>
    </row>
    <row r="92" spans="3:18" ht="14.4" thickBot="1">
      <c r="C92" s="10">
        <v>2</v>
      </c>
      <c r="D92" s="11" t="s">
        <v>5</v>
      </c>
      <c r="E92" s="12">
        <f t="shared" si="54"/>
        <v>6</v>
      </c>
      <c r="F92" s="45">
        <f t="shared" si="55"/>
        <v>26.341463414634145</v>
      </c>
      <c r="G92" s="45">
        <f t="shared" si="56"/>
        <v>46.097560975609753</v>
      </c>
      <c r="H92" s="45">
        <f t="shared" si="57"/>
        <v>32.926829268292678</v>
      </c>
      <c r="I92" s="45">
        <f t="shared" si="58"/>
        <v>0.57468158297374261</v>
      </c>
      <c r="J92" s="63">
        <f t="shared" si="59"/>
        <v>43.2</v>
      </c>
      <c r="K92" s="63">
        <f t="shared" si="60"/>
        <v>23.482118160052757</v>
      </c>
      <c r="L92" s="63">
        <f t="shared" si="61"/>
        <v>36.260586408900238</v>
      </c>
      <c r="M92" s="2">
        <f t="shared" si="62"/>
        <v>43.2</v>
      </c>
      <c r="N92" s="61">
        <f t="shared" ref="N92:N101" si="63">K91*L92</f>
        <v>0</v>
      </c>
      <c r="O92" s="61">
        <f t="shared" ref="O92:O101" si="64">L91*K92</f>
        <v>1902.0515709642732</v>
      </c>
      <c r="Q92" s="89">
        <f t="shared" ref="Q92:Q101" si="65">ABS(K91*L92-L91*K92)</f>
        <v>1902.0515709642732</v>
      </c>
    </row>
    <row r="93" spans="3:18" ht="14.4" thickBot="1">
      <c r="C93" s="10">
        <v>3</v>
      </c>
      <c r="D93" s="11" t="s">
        <v>6</v>
      </c>
      <c r="E93" s="12">
        <f t="shared" si="54"/>
        <v>9</v>
      </c>
      <c r="F93" s="45">
        <f t="shared" si="55"/>
        <v>39.512195121951223</v>
      </c>
      <c r="G93" s="45">
        <f t="shared" si="56"/>
        <v>85.609756097560975</v>
      </c>
      <c r="H93" s="45">
        <f t="shared" si="57"/>
        <v>65.853658536585357</v>
      </c>
      <c r="I93" s="45">
        <f t="shared" si="58"/>
        <v>1.1493631659474852</v>
      </c>
      <c r="J93" s="63">
        <f t="shared" si="59"/>
        <v>72.900000000000006</v>
      </c>
      <c r="K93" s="63">
        <f t="shared" si="60"/>
        <v>66.521513641140501</v>
      </c>
      <c r="L93" s="63">
        <f t="shared" si="61"/>
        <v>29.82110364979069</v>
      </c>
      <c r="M93" s="2">
        <f t="shared" si="62"/>
        <v>72.900000000000006</v>
      </c>
      <c r="N93" s="61">
        <f t="shared" si="63"/>
        <v>700.26267956756544</v>
      </c>
      <c r="O93" s="61">
        <f t="shared" si="64"/>
        <v>2412.1090934354111</v>
      </c>
      <c r="Q93" s="89">
        <f t="shared" si="65"/>
        <v>1711.8464138678455</v>
      </c>
    </row>
    <row r="94" spans="3:18" ht="14.4" thickBot="1">
      <c r="C94" s="10">
        <v>4</v>
      </c>
      <c r="D94" s="11" t="s">
        <v>7</v>
      </c>
      <c r="E94" s="12">
        <f t="shared" si="54"/>
        <v>10</v>
      </c>
      <c r="F94" s="45">
        <f t="shared" si="55"/>
        <v>43.90243902439024</v>
      </c>
      <c r="G94" s="45">
        <f t="shared" si="56"/>
        <v>129.51219512195121</v>
      </c>
      <c r="H94" s="45">
        <f t="shared" si="57"/>
        <v>107.5609756097561</v>
      </c>
      <c r="I94" s="45">
        <f t="shared" si="58"/>
        <v>1.8772931710475593</v>
      </c>
      <c r="J94" s="63">
        <f t="shared" si="59"/>
        <v>72</v>
      </c>
      <c r="K94" s="63">
        <f t="shared" si="60"/>
        <v>68.644540227955005</v>
      </c>
      <c r="L94" s="63">
        <f t="shared" si="61"/>
        <v>-21.723883098853847</v>
      </c>
      <c r="M94" s="2">
        <f t="shared" si="62"/>
        <v>72</v>
      </c>
      <c r="N94" s="61">
        <f t="shared" si="63"/>
        <v>-1445.1055858989478</v>
      </c>
      <c r="O94" s="61">
        <f t="shared" si="64"/>
        <v>2047.0559491300728</v>
      </c>
      <c r="Q94" s="89">
        <f t="shared" si="65"/>
        <v>3492.1615350290203</v>
      </c>
    </row>
    <row r="95" spans="3:18" ht="14.4" thickBot="1">
      <c r="C95" s="10">
        <v>5</v>
      </c>
      <c r="D95" s="11" t="s">
        <v>8</v>
      </c>
      <c r="E95" s="12">
        <f t="shared" si="54"/>
        <v>10</v>
      </c>
      <c r="F95" s="45">
        <f t="shared" si="55"/>
        <v>43.90243902439024</v>
      </c>
      <c r="G95" s="45">
        <f t="shared" si="56"/>
        <v>173.41463414634146</v>
      </c>
      <c r="H95" s="45">
        <f t="shared" si="57"/>
        <v>151.46341463414632</v>
      </c>
      <c r="I95" s="45">
        <f t="shared" si="58"/>
        <v>2.6435352816792159</v>
      </c>
      <c r="J95" s="63">
        <f t="shared" si="59"/>
        <v>72</v>
      </c>
      <c r="K95" s="63">
        <f t="shared" si="60"/>
        <v>34.395826932882954</v>
      </c>
      <c r="L95" s="63">
        <f t="shared" si="61"/>
        <v>-63.252882065587841</v>
      </c>
      <c r="M95" s="2">
        <f t="shared" si="62"/>
        <v>72</v>
      </c>
      <c r="N95" s="61">
        <f t="shared" si="63"/>
        <v>-4341.965007485338</v>
      </c>
      <c r="O95" s="61">
        <f t="shared" si="64"/>
        <v>-747.21092337835796</v>
      </c>
      <c r="Q95" s="89">
        <f t="shared" si="65"/>
        <v>3594.7540841069799</v>
      </c>
    </row>
    <row r="96" spans="3:18" ht="14.4" thickBot="1">
      <c r="C96" s="10">
        <v>6</v>
      </c>
      <c r="D96" s="11" t="s">
        <v>9</v>
      </c>
      <c r="E96" s="12">
        <f t="shared" si="54"/>
        <v>7</v>
      </c>
      <c r="F96" s="45">
        <f t="shared" si="55"/>
        <v>30.731707317073173</v>
      </c>
      <c r="G96" s="45">
        <f t="shared" si="56"/>
        <v>204.14634146341461</v>
      </c>
      <c r="H96" s="45">
        <f t="shared" si="57"/>
        <v>188.78048780487802</v>
      </c>
      <c r="I96" s="45">
        <f t="shared" si="58"/>
        <v>3.2948410757161239</v>
      </c>
      <c r="J96" s="63">
        <f t="shared" si="59"/>
        <v>50.4</v>
      </c>
      <c r="K96" s="63">
        <f t="shared" si="60"/>
        <v>-7.6935239246312408</v>
      </c>
      <c r="L96" s="63">
        <f t="shared" si="61"/>
        <v>-49.809333358529571</v>
      </c>
      <c r="M96" s="2">
        <f t="shared" si="62"/>
        <v>50.4</v>
      </c>
      <c r="N96" s="61">
        <f t="shared" si="63"/>
        <v>-1713.2332098422569</v>
      </c>
      <c r="O96" s="61">
        <f t="shared" si="64"/>
        <v>486.6375614734784</v>
      </c>
      <c r="Q96" s="89">
        <f t="shared" si="65"/>
        <v>2199.8707713157355</v>
      </c>
    </row>
    <row r="97" spans="3:18" ht="14.4" thickBot="1">
      <c r="C97" s="10">
        <v>7</v>
      </c>
      <c r="D97" s="11" t="s">
        <v>10</v>
      </c>
      <c r="E97" s="12">
        <f t="shared" si="54"/>
        <v>6</v>
      </c>
      <c r="F97" s="45">
        <f t="shared" si="55"/>
        <v>26.341463414634145</v>
      </c>
      <c r="G97" s="45">
        <f t="shared" si="56"/>
        <v>230.48780487804876</v>
      </c>
      <c r="H97" s="45">
        <f t="shared" si="57"/>
        <v>217.3170731707317</v>
      </c>
      <c r="I97" s="45">
        <f t="shared" si="58"/>
        <v>3.7928984476267016</v>
      </c>
      <c r="J97" s="63">
        <f t="shared" si="59"/>
        <v>54</v>
      </c>
      <c r="K97" s="63">
        <f t="shared" si="60"/>
        <v>-32.736172192198453</v>
      </c>
      <c r="L97" s="63">
        <f t="shared" si="61"/>
        <v>-42.945815048765027</v>
      </c>
      <c r="M97" s="2">
        <f t="shared" si="62"/>
        <v>54</v>
      </c>
      <c r="N97" s="61">
        <f t="shared" si="63"/>
        <v>330.4046555404621</v>
      </c>
      <c r="O97" s="61">
        <f t="shared" si="64"/>
        <v>1630.5669136034385</v>
      </c>
      <c r="Q97" s="89">
        <f t="shared" si="65"/>
        <v>1300.1622580629764</v>
      </c>
    </row>
    <row r="98" spans="3:18" ht="14.4" thickBot="1">
      <c r="C98" s="10">
        <v>8</v>
      </c>
      <c r="D98" s="11" t="s">
        <v>11</v>
      </c>
      <c r="E98" s="12">
        <f t="shared" si="54"/>
        <v>10</v>
      </c>
      <c r="F98" s="45">
        <f t="shared" si="55"/>
        <v>43.90243902439024</v>
      </c>
      <c r="G98" s="45">
        <f t="shared" si="56"/>
        <v>274.39024390243901</v>
      </c>
      <c r="H98" s="45">
        <f t="shared" si="57"/>
        <v>252.4390243902439</v>
      </c>
      <c r="I98" s="45">
        <f t="shared" si="58"/>
        <v>4.4058921361320271</v>
      </c>
      <c r="J98" s="63">
        <f t="shared" si="59"/>
        <v>63</v>
      </c>
      <c r="K98" s="63">
        <f t="shared" si="60"/>
        <v>-60.063972699460621</v>
      </c>
      <c r="L98" s="63">
        <f t="shared" si="61"/>
        <v>-19.008397711497114</v>
      </c>
      <c r="M98" s="2">
        <f t="shared" si="62"/>
        <v>62.999999999999993</v>
      </c>
      <c r="N98" s="61">
        <f t="shared" si="63"/>
        <v>622.26218058136055</v>
      </c>
      <c r="O98" s="61">
        <f t="shared" si="64"/>
        <v>2579.4962626451079</v>
      </c>
      <c r="Q98" s="89">
        <f t="shared" si="65"/>
        <v>1957.2340820637473</v>
      </c>
    </row>
    <row r="99" spans="3:18" ht="14.4" thickBot="1">
      <c r="C99" s="10">
        <v>9</v>
      </c>
      <c r="D99" s="47" t="s">
        <v>71</v>
      </c>
      <c r="E99" s="12">
        <f t="shared" si="54"/>
        <v>9</v>
      </c>
      <c r="F99" s="45">
        <f t="shared" si="55"/>
        <v>39.512195121951223</v>
      </c>
      <c r="G99" s="45">
        <f t="shared" si="56"/>
        <v>313.90243902439022</v>
      </c>
      <c r="H99" s="45">
        <f t="shared" si="57"/>
        <v>294.14634146341461</v>
      </c>
      <c r="I99" s="45">
        <f t="shared" si="58"/>
        <v>5.133822141232101</v>
      </c>
      <c r="J99" s="63">
        <f t="shared" si="59"/>
        <v>48.6</v>
      </c>
      <c r="K99" s="63">
        <f t="shared" si="60"/>
        <v>-44.347675760760339</v>
      </c>
      <c r="L99" s="63">
        <f t="shared" si="61"/>
        <v>19.880735766527113</v>
      </c>
      <c r="M99" s="2">
        <f t="shared" si="62"/>
        <v>48.600000000000009</v>
      </c>
      <c r="N99" s="61">
        <f t="shared" si="63"/>
        <v>-1194.1159703258747</v>
      </c>
      <c r="O99" s="61">
        <f t="shared" si="64"/>
        <v>842.97825844105284</v>
      </c>
      <c r="Q99" s="89">
        <f t="shared" si="65"/>
        <v>2037.0942287669277</v>
      </c>
    </row>
    <row r="100" spans="3:18" ht="14.4" thickBot="1">
      <c r="C100" s="6">
        <v>10</v>
      </c>
      <c r="D100" s="28" t="s">
        <v>12</v>
      </c>
      <c r="E100" s="29">
        <f t="shared" si="54"/>
        <v>6</v>
      </c>
      <c r="F100" s="45">
        <f t="shared" si="55"/>
        <v>26.341463414634145</v>
      </c>
      <c r="G100" s="45">
        <f t="shared" si="56"/>
        <v>340.24390243902434</v>
      </c>
      <c r="H100" s="45">
        <f t="shared" si="57"/>
        <v>327.07317073170725</v>
      </c>
      <c r="I100" s="45">
        <f t="shared" si="58"/>
        <v>5.7085037242058423</v>
      </c>
      <c r="J100" s="63">
        <f t="shared" si="59"/>
        <v>48.6</v>
      </c>
      <c r="K100" s="63">
        <f t="shared" si="60"/>
        <v>-26.417382930059414</v>
      </c>
      <c r="L100" s="63">
        <f t="shared" si="61"/>
        <v>40.793159710012723</v>
      </c>
      <c r="M100" s="2">
        <f t="shared" si="62"/>
        <v>48.6</v>
      </c>
      <c r="N100" s="61">
        <f t="shared" si="63"/>
        <v>-1809.0818200765566</v>
      </c>
      <c r="O100" s="61">
        <f t="shared" si="64"/>
        <v>-525.19700967567508</v>
      </c>
      <c r="Q100" s="89">
        <f t="shared" si="65"/>
        <v>1283.8848104008816</v>
      </c>
    </row>
    <row r="101" spans="3:18" ht="14.4" thickTop="1">
      <c r="E101" s="2">
        <f>SUM(E91:E100)</f>
        <v>82</v>
      </c>
      <c r="F101" s="65">
        <f>SUM(F91:F100)</f>
        <v>360</v>
      </c>
      <c r="G101" s="64">
        <f>G100-G90</f>
        <v>359.99999999999994</v>
      </c>
      <c r="K101" s="66">
        <f>K91</f>
        <v>0</v>
      </c>
      <c r="L101" s="66">
        <f>L91</f>
        <v>81</v>
      </c>
      <c r="N101" s="61">
        <f t="shared" si="63"/>
        <v>-2139.8080173348126</v>
      </c>
      <c r="O101" s="61">
        <f t="shared" si="64"/>
        <v>0</v>
      </c>
      <c r="P101" s="61"/>
      <c r="Q101" s="89">
        <f t="shared" si="65"/>
        <v>2139.8080173348126</v>
      </c>
    </row>
    <row r="102" spans="3:18" ht="16.2">
      <c r="E102" s="2">
        <f>C100*10</f>
        <v>100</v>
      </c>
      <c r="F102" s="102" t="s">
        <v>65</v>
      </c>
      <c r="G102" s="45">
        <f>P102</f>
        <v>10809.4338859566</v>
      </c>
      <c r="H102" s="1" t="s">
        <v>31</v>
      </c>
      <c r="N102" s="61">
        <f>SUM(N92:N101)</f>
        <v>-10990.380095274399</v>
      </c>
      <c r="O102" s="61">
        <f>SUM(O92:O101)</f>
        <v>10628.487676638801</v>
      </c>
      <c r="P102" s="74">
        <f>ABS(N102-O102)/2</f>
        <v>10809.4338859566</v>
      </c>
      <c r="Q102" s="89">
        <f>SUM(Q92:Q101)/2</f>
        <v>10809.433885956601</v>
      </c>
    </row>
    <row r="103" spans="3:18" ht="16.8" thickBot="1">
      <c r="E103" s="15">
        <f>PI()*E102^2</f>
        <v>31415.926535897932</v>
      </c>
      <c r="F103" s="102" t="s">
        <v>64</v>
      </c>
      <c r="G103" s="68">
        <f>G102/E103</f>
        <v>0.34407496699500556</v>
      </c>
    </row>
    <row r="104" spans="3:18" ht="14.4" thickTop="1">
      <c r="C104" s="4" t="s">
        <v>0</v>
      </c>
      <c r="D104" s="158" t="s">
        <v>55</v>
      </c>
      <c r="E104" s="174" t="str">
        <f>H14</f>
        <v>Потенційні користувачі</v>
      </c>
      <c r="G104" s="1">
        <f>G89</f>
        <v>0</v>
      </c>
      <c r="H104" s="2" t="s">
        <v>28</v>
      </c>
      <c r="I104" s="2" t="s">
        <v>29</v>
      </c>
      <c r="J104" s="45">
        <f>F35</f>
        <v>0.5</v>
      </c>
    </row>
    <row r="105" spans="3:18" ht="16.8" thickBot="1">
      <c r="C105" s="6" t="s">
        <v>1</v>
      </c>
      <c r="D105" s="171"/>
      <c r="E105" s="175"/>
      <c r="F105" s="2" t="s">
        <v>33</v>
      </c>
      <c r="G105" s="45">
        <f>G104-F106/2</f>
        <v>-18</v>
      </c>
      <c r="H105" s="2">
        <v>360</v>
      </c>
      <c r="I105" s="45">
        <f>RADIANS(H105)</f>
        <v>6.2831853071795862</v>
      </c>
      <c r="J105" s="77" t="s">
        <v>50</v>
      </c>
      <c r="K105" s="2" t="s">
        <v>26</v>
      </c>
      <c r="L105" s="2" t="s">
        <v>27</v>
      </c>
      <c r="M105" s="2" t="s">
        <v>30</v>
      </c>
      <c r="N105" s="1" t="s">
        <v>34</v>
      </c>
      <c r="R105" s="36" t="s">
        <v>43</v>
      </c>
    </row>
    <row r="106" spans="3:18" ht="15" thickTop="1" thickBot="1">
      <c r="C106" s="10">
        <v>1</v>
      </c>
      <c r="D106" s="11" t="s">
        <v>4</v>
      </c>
      <c r="E106" s="12">
        <f t="shared" ref="E106:E115" si="66">H16</f>
        <v>7</v>
      </c>
      <c r="F106" s="45">
        <f t="shared" ref="F106:F115" si="67">E106/$E$116*$H$105</f>
        <v>36</v>
      </c>
      <c r="G106" s="45">
        <f t="shared" ref="G106:G115" si="68">G105+F106</f>
        <v>18</v>
      </c>
      <c r="H106" s="45">
        <f t="shared" ref="H106:H115" si="69">(G106+G105)/2</f>
        <v>0</v>
      </c>
      <c r="I106" s="45">
        <f t="shared" ref="I106:I115" si="70">RADIANS(H106)</f>
        <v>0</v>
      </c>
      <c r="J106" s="63">
        <f t="shared" ref="J106:J115" si="71">E106*O16*J$104</f>
        <v>28.175000000000004</v>
      </c>
      <c r="K106" s="63">
        <f t="shared" ref="K106:K115" si="72">J106*SIN(I106)</f>
        <v>0</v>
      </c>
      <c r="L106" s="63">
        <f t="shared" ref="L106:L115" si="73">J106*COS(I106)</f>
        <v>28.175000000000004</v>
      </c>
      <c r="M106" s="2">
        <f t="shared" ref="M106:M115" si="74">SQRT(K106^2+L106^2)</f>
        <v>28.175000000000004</v>
      </c>
      <c r="N106" s="61"/>
      <c r="O106" s="61"/>
    </row>
    <row r="107" spans="3:18" ht="14.4" thickBot="1">
      <c r="C107" s="10">
        <v>2</v>
      </c>
      <c r="D107" s="11" t="s">
        <v>5</v>
      </c>
      <c r="E107" s="12">
        <f t="shared" si="66"/>
        <v>5</v>
      </c>
      <c r="F107" s="45">
        <f t="shared" si="67"/>
        <v>25.714285714285712</v>
      </c>
      <c r="G107" s="45">
        <f t="shared" si="68"/>
        <v>43.714285714285708</v>
      </c>
      <c r="H107" s="45">
        <f t="shared" si="69"/>
        <v>30.857142857142854</v>
      </c>
      <c r="I107" s="45">
        <f t="shared" si="70"/>
        <v>0.53855874061539311</v>
      </c>
      <c r="J107" s="63">
        <f t="shared" si="71"/>
        <v>18.75</v>
      </c>
      <c r="K107" s="63">
        <f t="shared" si="72"/>
        <v>9.6168614513607391</v>
      </c>
      <c r="L107" s="63">
        <f t="shared" si="73"/>
        <v>16.095914880034989</v>
      </c>
      <c r="M107" s="2">
        <f t="shared" si="74"/>
        <v>18.75</v>
      </c>
      <c r="N107" s="61">
        <f t="shared" ref="N107:N116" si="75">K106*L107</f>
        <v>0</v>
      </c>
      <c r="O107" s="61">
        <f t="shared" ref="O107:O116" si="76">L106*K107</f>
        <v>270.95507139208888</v>
      </c>
      <c r="Q107" s="89">
        <f t="shared" ref="Q107:Q116" si="77">ABS(K106*L107-L106*K107)</f>
        <v>270.95507139208888</v>
      </c>
    </row>
    <row r="108" spans="3:18" ht="14.4" thickBot="1">
      <c r="C108" s="10">
        <v>3</v>
      </c>
      <c r="D108" s="11" t="s">
        <v>6</v>
      </c>
      <c r="E108" s="12">
        <f t="shared" si="66"/>
        <v>6</v>
      </c>
      <c r="F108" s="45">
        <f t="shared" si="67"/>
        <v>30.857142857142858</v>
      </c>
      <c r="G108" s="45">
        <f t="shared" si="68"/>
        <v>74.571428571428569</v>
      </c>
      <c r="H108" s="45">
        <f t="shared" si="69"/>
        <v>59.142857142857139</v>
      </c>
      <c r="I108" s="45">
        <f t="shared" si="70"/>
        <v>1.0322375861795035</v>
      </c>
      <c r="J108" s="63">
        <f t="shared" si="71"/>
        <v>18.299999999999997</v>
      </c>
      <c r="K108" s="63">
        <f t="shared" si="72"/>
        <v>15.709612922914147</v>
      </c>
      <c r="L108" s="63">
        <f t="shared" si="73"/>
        <v>9.3860567765280809</v>
      </c>
      <c r="M108" s="2">
        <f t="shared" si="74"/>
        <v>18.299999999999997</v>
      </c>
      <c r="N108" s="61">
        <f t="shared" si="75"/>
        <v>90.26440759447614</v>
      </c>
      <c r="O108" s="61">
        <f t="shared" si="76"/>
        <v>252.86059240552379</v>
      </c>
      <c r="Q108" s="89">
        <f t="shared" si="77"/>
        <v>162.59618481104764</v>
      </c>
    </row>
    <row r="109" spans="3:18" ht="14.4" thickBot="1">
      <c r="C109" s="10">
        <v>4</v>
      </c>
      <c r="D109" s="11" t="s">
        <v>7</v>
      </c>
      <c r="E109" s="12">
        <f t="shared" si="66"/>
        <v>7</v>
      </c>
      <c r="F109" s="45">
        <f t="shared" si="67"/>
        <v>36</v>
      </c>
      <c r="G109" s="45">
        <f t="shared" si="68"/>
        <v>110.57142857142857</v>
      </c>
      <c r="H109" s="45">
        <f t="shared" si="69"/>
        <v>92.571428571428569</v>
      </c>
      <c r="I109" s="45">
        <f t="shared" si="70"/>
        <v>1.6156762218461793</v>
      </c>
      <c r="J109" s="63">
        <f t="shared" si="71"/>
        <v>26.95</v>
      </c>
      <c r="K109" s="63">
        <f t="shared" si="72"/>
        <v>26.922863143288431</v>
      </c>
      <c r="L109" s="63">
        <f t="shared" si="73"/>
        <v>-1.2091071779463756</v>
      </c>
      <c r="M109" s="2">
        <f t="shared" si="74"/>
        <v>26.950000000000003</v>
      </c>
      <c r="N109" s="61">
        <f t="shared" si="75"/>
        <v>-18.994605747854635</v>
      </c>
      <c r="O109" s="61">
        <f t="shared" si="76"/>
        <v>252.69952204960049</v>
      </c>
      <c r="Q109" s="89">
        <f t="shared" si="77"/>
        <v>271.69412779745511</v>
      </c>
    </row>
    <row r="110" spans="3:18" ht="14.4" thickBot="1">
      <c r="C110" s="10">
        <v>5</v>
      </c>
      <c r="D110" s="11" t="s">
        <v>8</v>
      </c>
      <c r="E110" s="12">
        <f t="shared" si="66"/>
        <v>4</v>
      </c>
      <c r="F110" s="45">
        <f t="shared" si="67"/>
        <v>20.571428571428569</v>
      </c>
      <c r="G110" s="45">
        <f t="shared" si="68"/>
        <v>131.14285714285714</v>
      </c>
      <c r="H110" s="45">
        <f t="shared" si="69"/>
        <v>120.85714285714286</v>
      </c>
      <c r="I110" s="45">
        <f t="shared" si="70"/>
        <v>2.1093550674102897</v>
      </c>
      <c r="J110" s="63">
        <f t="shared" si="71"/>
        <v>12.1</v>
      </c>
      <c r="K110" s="63">
        <f t="shared" si="72"/>
        <v>10.387230402582581</v>
      </c>
      <c r="L110" s="63">
        <f t="shared" si="73"/>
        <v>-6.2060812566114629</v>
      </c>
      <c r="M110" s="2">
        <f t="shared" si="74"/>
        <v>12.1</v>
      </c>
      <c r="N110" s="61">
        <f t="shared" si="75"/>
        <v>-167.0854763278779</v>
      </c>
      <c r="O110" s="61">
        <f t="shared" si="76"/>
        <v>-12.55927483874542</v>
      </c>
      <c r="Q110" s="89">
        <f t="shared" si="77"/>
        <v>154.52620148913249</v>
      </c>
    </row>
    <row r="111" spans="3:18" ht="14.4" thickBot="1">
      <c r="C111" s="10">
        <v>6</v>
      </c>
      <c r="D111" s="11" t="s">
        <v>9</v>
      </c>
      <c r="E111" s="12">
        <f t="shared" si="66"/>
        <v>10</v>
      </c>
      <c r="F111" s="45">
        <f t="shared" si="67"/>
        <v>51.428571428571423</v>
      </c>
      <c r="G111" s="45">
        <f t="shared" si="68"/>
        <v>182.57142857142856</v>
      </c>
      <c r="H111" s="45">
        <f t="shared" si="69"/>
        <v>156.85714285714283</v>
      </c>
      <c r="I111" s="45">
        <f t="shared" si="70"/>
        <v>2.7376735981282478</v>
      </c>
      <c r="J111" s="63">
        <f t="shared" si="71"/>
        <v>39.25</v>
      </c>
      <c r="K111" s="63">
        <f t="shared" si="72"/>
        <v>15.426232492416521</v>
      </c>
      <c r="L111" s="63">
        <f t="shared" si="73"/>
        <v>-36.091465072644432</v>
      </c>
      <c r="M111" s="2">
        <f t="shared" si="74"/>
        <v>39.25</v>
      </c>
      <c r="N111" s="61">
        <f t="shared" si="75"/>
        <v>-374.89036327631959</v>
      </c>
      <c r="O111" s="61">
        <f t="shared" si="76"/>
        <v>-95.736452331316897</v>
      </c>
      <c r="Q111" s="89">
        <f t="shared" si="77"/>
        <v>279.15391094500268</v>
      </c>
    </row>
    <row r="112" spans="3:18" ht="14.4" thickBot="1">
      <c r="C112" s="10">
        <v>7</v>
      </c>
      <c r="D112" s="11" t="s">
        <v>10</v>
      </c>
      <c r="E112" s="12">
        <f t="shared" si="66"/>
        <v>10</v>
      </c>
      <c r="F112" s="45">
        <f t="shared" si="67"/>
        <v>51.428571428571423</v>
      </c>
      <c r="G112" s="45">
        <f t="shared" si="68"/>
        <v>233.99999999999997</v>
      </c>
      <c r="H112" s="45">
        <f t="shared" si="69"/>
        <v>208.28571428571428</v>
      </c>
      <c r="I112" s="45">
        <f t="shared" si="70"/>
        <v>3.6352714991539035</v>
      </c>
      <c r="J112" s="63">
        <f t="shared" si="71"/>
        <v>36.75</v>
      </c>
      <c r="K112" s="63">
        <f t="shared" si="72"/>
        <v>-17.414673345882697</v>
      </c>
      <c r="L112" s="63">
        <f t="shared" si="73"/>
        <v>-32.361885795735127</v>
      </c>
      <c r="M112" s="2">
        <f t="shared" si="74"/>
        <v>36.75</v>
      </c>
      <c r="N112" s="61">
        <f t="shared" si="75"/>
        <v>-499.22197417804188</v>
      </c>
      <c r="O112" s="61">
        <f t="shared" si="76"/>
        <v>628.52107481443727</v>
      </c>
      <c r="Q112" s="89">
        <f t="shared" si="77"/>
        <v>1127.7430489924791</v>
      </c>
    </row>
    <row r="113" spans="3:18" ht="14.4" thickBot="1">
      <c r="C113" s="10">
        <v>8</v>
      </c>
      <c r="D113" s="11" t="s">
        <v>11</v>
      </c>
      <c r="E113" s="12">
        <f t="shared" si="66"/>
        <v>5</v>
      </c>
      <c r="F113" s="45">
        <f t="shared" si="67"/>
        <v>25.714285714285712</v>
      </c>
      <c r="G113" s="45">
        <f t="shared" si="68"/>
        <v>259.71428571428567</v>
      </c>
      <c r="H113" s="45">
        <f t="shared" si="69"/>
        <v>246.85714285714283</v>
      </c>
      <c r="I113" s="45">
        <f t="shared" si="70"/>
        <v>4.3084699249231448</v>
      </c>
      <c r="J113" s="63">
        <f t="shared" si="71"/>
        <v>13.875</v>
      </c>
      <c r="K113" s="63">
        <f t="shared" si="72"/>
        <v>-12.758447844151377</v>
      </c>
      <c r="L113" s="63">
        <f t="shared" si="73"/>
        <v>-5.4532223141981921</v>
      </c>
      <c r="M113" s="2">
        <f t="shared" si="74"/>
        <v>13.875</v>
      </c>
      <c r="N113" s="61">
        <f t="shared" si="75"/>
        <v>94.966085284240009</v>
      </c>
      <c r="O113" s="61">
        <f t="shared" si="76"/>
        <v>412.8874320632699</v>
      </c>
      <c r="Q113" s="89">
        <f t="shared" si="77"/>
        <v>317.92134677902988</v>
      </c>
    </row>
    <row r="114" spans="3:18" ht="14.4" thickBot="1">
      <c r="C114" s="10">
        <v>9</v>
      </c>
      <c r="D114" s="47" t="s">
        <v>71</v>
      </c>
      <c r="E114" s="12">
        <f t="shared" si="66"/>
        <v>6</v>
      </c>
      <c r="F114" s="45">
        <f t="shared" si="67"/>
        <v>30.857142857142858</v>
      </c>
      <c r="G114" s="45">
        <f t="shared" si="68"/>
        <v>290.5714285714285</v>
      </c>
      <c r="H114" s="45">
        <f t="shared" si="69"/>
        <v>275.14285714285711</v>
      </c>
      <c r="I114" s="45">
        <f t="shared" si="70"/>
        <v>4.8021487704872543</v>
      </c>
      <c r="J114" s="63">
        <f t="shared" si="71"/>
        <v>23.549999999999997</v>
      </c>
      <c r="K114" s="63">
        <f t="shared" si="72"/>
        <v>-23.455194623587879</v>
      </c>
      <c r="L114" s="63">
        <f t="shared" si="73"/>
        <v>2.1110057246758336</v>
      </c>
      <c r="M114" s="2">
        <f t="shared" si="74"/>
        <v>23.549999999999997</v>
      </c>
      <c r="N114" s="61">
        <f t="shared" si="75"/>
        <v>-26.933156436981605</v>
      </c>
      <c r="O114" s="61">
        <f t="shared" si="76"/>
        <v>127.90639070521088</v>
      </c>
      <c r="Q114" s="89">
        <f t="shared" si="77"/>
        <v>154.83954714219249</v>
      </c>
    </row>
    <row r="115" spans="3:18" ht="14.4" thickBot="1">
      <c r="C115" s="6">
        <v>10</v>
      </c>
      <c r="D115" s="28" t="s">
        <v>12</v>
      </c>
      <c r="E115" s="29">
        <f t="shared" si="66"/>
        <v>10</v>
      </c>
      <c r="F115" s="45">
        <f t="shared" si="67"/>
        <v>51.428571428571423</v>
      </c>
      <c r="G115" s="45">
        <f t="shared" si="68"/>
        <v>341.99999999999994</v>
      </c>
      <c r="H115" s="45">
        <f t="shared" si="69"/>
        <v>316.28571428571422</v>
      </c>
      <c r="I115" s="45">
        <f t="shared" si="70"/>
        <v>5.5202270913077784</v>
      </c>
      <c r="J115" s="63">
        <f t="shared" si="71"/>
        <v>21.5</v>
      </c>
      <c r="K115" s="63">
        <f t="shared" si="72"/>
        <v>-14.857846953217607</v>
      </c>
      <c r="L115" s="63">
        <f t="shared" si="73"/>
        <v>15.540089572288903</v>
      </c>
      <c r="M115" s="2">
        <f t="shared" si="74"/>
        <v>21.5</v>
      </c>
      <c r="N115" s="61">
        <f t="shared" si="75"/>
        <v>-364.49582538602471</v>
      </c>
      <c r="O115" s="61">
        <f t="shared" si="76"/>
        <v>-31.364999974599758</v>
      </c>
      <c r="Q115" s="89">
        <f t="shared" si="77"/>
        <v>333.13082541142495</v>
      </c>
    </row>
    <row r="116" spans="3:18" ht="14.4" thickTop="1">
      <c r="E116" s="2">
        <f>SUM(E106:E115)</f>
        <v>70</v>
      </c>
      <c r="F116" s="65">
        <f>SUM(F106:F115)</f>
        <v>359.99999999999994</v>
      </c>
      <c r="G116" s="64">
        <f>G115-G105</f>
        <v>359.99999999999994</v>
      </c>
      <c r="K116" s="66">
        <f>K106</f>
        <v>0</v>
      </c>
      <c r="L116" s="66">
        <f>L106</f>
        <v>28.175000000000004</v>
      </c>
      <c r="N116" s="61">
        <f t="shared" si="75"/>
        <v>-418.61983790690613</v>
      </c>
      <c r="O116" s="61">
        <f t="shared" si="76"/>
        <v>0</v>
      </c>
      <c r="P116" s="61"/>
      <c r="Q116" s="89">
        <f t="shared" si="77"/>
        <v>418.61983790690613</v>
      </c>
    </row>
    <row r="117" spans="3:18" ht="16.2">
      <c r="E117" s="2">
        <f>C115*10</f>
        <v>100</v>
      </c>
      <c r="F117" s="102" t="s">
        <v>66</v>
      </c>
      <c r="G117" s="45">
        <f>P117</f>
        <v>1745.5900513333795</v>
      </c>
      <c r="H117" s="1" t="s">
        <v>31</v>
      </c>
      <c r="N117" s="61">
        <f>SUM(N107:N116)</f>
        <v>-1685.0107463812901</v>
      </c>
      <c r="O117" s="61">
        <f>SUM(O107:O116)</f>
        <v>1806.1693562854691</v>
      </c>
      <c r="P117" s="74">
        <f>ABS(N117-O117)/2</f>
        <v>1745.5900513333795</v>
      </c>
      <c r="Q117" s="89">
        <f>SUM(Q107:Q116)/2</f>
        <v>1745.59005133338</v>
      </c>
    </row>
    <row r="118" spans="3:18" ht="16.8" thickBot="1">
      <c r="E118" s="15">
        <f>PI()*E117^2</f>
        <v>31415.926535897932</v>
      </c>
      <c r="F118" s="102" t="s">
        <v>67</v>
      </c>
      <c r="G118" s="68">
        <f>G117/E118</f>
        <v>5.5563857056348538E-2</v>
      </c>
    </row>
    <row r="119" spans="3:18">
      <c r="C119" s="37" t="s">
        <v>0</v>
      </c>
      <c r="D119" s="158" t="s">
        <v>55</v>
      </c>
      <c r="E119" s="172" t="str">
        <f>I40</f>
        <v>Усереднені оцінки</v>
      </c>
      <c r="G119" s="1">
        <f>G104</f>
        <v>0</v>
      </c>
      <c r="H119" s="2" t="s">
        <v>28</v>
      </c>
      <c r="I119" s="2" t="s">
        <v>29</v>
      </c>
      <c r="J119" s="101">
        <f>I42</f>
        <v>0.72499999999999998</v>
      </c>
    </row>
    <row r="120" spans="3:18" ht="16.8" thickBot="1">
      <c r="C120" s="38" t="s">
        <v>1</v>
      </c>
      <c r="D120" s="171"/>
      <c r="E120" s="173"/>
      <c r="F120" s="2" t="s">
        <v>33</v>
      </c>
      <c r="G120" s="45">
        <f>G119-F121/2</f>
        <v>-18</v>
      </c>
      <c r="H120" s="2">
        <v>360</v>
      </c>
      <c r="I120" s="45">
        <f>RADIANS(H120)</f>
        <v>6.2831853071795862</v>
      </c>
      <c r="J120" s="77" t="s">
        <v>50</v>
      </c>
      <c r="K120" s="2" t="s">
        <v>26</v>
      </c>
      <c r="L120" s="2" t="s">
        <v>27</v>
      </c>
      <c r="M120" s="2" t="s">
        <v>30</v>
      </c>
      <c r="N120" s="1" t="s">
        <v>34</v>
      </c>
      <c r="R120" s="36" t="s">
        <v>44</v>
      </c>
    </row>
    <row r="121" spans="3:18">
      <c r="C121" s="39">
        <v>1</v>
      </c>
      <c r="D121" s="40" t="s">
        <v>4</v>
      </c>
      <c r="E121" s="44">
        <f t="shared" ref="E121:E130" si="78">J16</f>
        <v>7.25</v>
      </c>
      <c r="F121" s="45">
        <f t="shared" ref="F121:F130" si="79">E121/$E$131*$H$105</f>
        <v>36</v>
      </c>
      <c r="G121" s="45">
        <f t="shared" ref="G121:G130" si="80">G120+F121</f>
        <v>18</v>
      </c>
      <c r="H121" s="45">
        <f t="shared" ref="H121:H130" si="81">(G121+G120)/2</f>
        <v>0</v>
      </c>
      <c r="I121" s="45">
        <f t="shared" ref="I121:I130" si="82">RADIANS(H121)</f>
        <v>0</v>
      </c>
      <c r="J121" s="81">
        <f t="shared" ref="J121:J130" si="83">SUMPRODUCT(E16:H16,L16:O16,$E$42:$H$42)/$F$36</f>
        <v>69.370689655172413</v>
      </c>
      <c r="K121" s="63">
        <f t="shared" ref="K121:K130" si="84">J121*SIN(I121)</f>
        <v>0</v>
      </c>
      <c r="L121" s="63">
        <f t="shared" ref="L121:L130" si="85">J121*COS(I121)</f>
        <v>69.370689655172413</v>
      </c>
      <c r="M121" s="45">
        <f t="shared" ref="M121:M130" si="86">SQRT(K121^2+L121^2)</f>
        <v>69.370689655172413</v>
      </c>
      <c r="N121" s="61"/>
      <c r="O121" s="61"/>
      <c r="Q121" s="72"/>
    </row>
    <row r="122" spans="3:18">
      <c r="C122" s="46">
        <v>2</v>
      </c>
      <c r="D122" s="47" t="s">
        <v>5</v>
      </c>
      <c r="E122" s="51">
        <f t="shared" si="78"/>
        <v>6.25</v>
      </c>
      <c r="F122" s="45">
        <f t="shared" si="79"/>
        <v>31.03448275862069</v>
      </c>
      <c r="G122" s="45">
        <f t="shared" si="80"/>
        <v>49.03448275862069</v>
      </c>
      <c r="H122" s="45">
        <f t="shared" si="81"/>
        <v>33.517241379310349</v>
      </c>
      <c r="I122" s="45">
        <f t="shared" si="82"/>
        <v>0.58498621825465125</v>
      </c>
      <c r="J122" s="81">
        <f t="shared" si="83"/>
        <v>52.08620689655173</v>
      </c>
      <c r="K122" s="45">
        <f t="shared" si="84"/>
        <v>28.761372802552529</v>
      </c>
      <c r="L122" s="45">
        <f t="shared" si="85"/>
        <v>43.425296583707805</v>
      </c>
      <c r="M122" s="45">
        <f t="shared" si="86"/>
        <v>52.08620689655173</v>
      </c>
      <c r="N122" s="61">
        <f t="shared" ref="N122:N131" si="87">K121*L122</f>
        <v>0</v>
      </c>
      <c r="O122" s="61">
        <f t="shared" ref="O122:O131" si="88">L121*K122</f>
        <v>1995.196266742588</v>
      </c>
      <c r="Q122" s="89">
        <f t="shared" ref="Q122:Q131" si="89">ABS(K121*L122-L121*K122)</f>
        <v>1995.196266742588</v>
      </c>
    </row>
    <row r="123" spans="3:18">
      <c r="C123" s="46">
        <v>3</v>
      </c>
      <c r="D123" s="47" t="s">
        <v>6</v>
      </c>
      <c r="E123" s="51">
        <f t="shared" si="78"/>
        <v>7.75</v>
      </c>
      <c r="F123" s="45">
        <f t="shared" si="79"/>
        <v>38.482758620689658</v>
      </c>
      <c r="G123" s="45">
        <f t="shared" si="80"/>
        <v>87.517241379310349</v>
      </c>
      <c r="H123" s="45">
        <f t="shared" si="81"/>
        <v>68.275862068965523</v>
      </c>
      <c r="I123" s="45">
        <f t="shared" si="82"/>
        <v>1.1916385927409561</v>
      </c>
      <c r="J123" s="81">
        <f t="shared" si="83"/>
        <v>64.758620689655174</v>
      </c>
      <c r="K123" s="45">
        <f t="shared" si="84"/>
        <v>60.159251028135664</v>
      </c>
      <c r="L123" s="45">
        <f t="shared" si="85"/>
        <v>23.969636404426179</v>
      </c>
      <c r="M123" s="45">
        <f t="shared" si="86"/>
        <v>64.75862068965516</v>
      </c>
      <c r="N123" s="61">
        <f t="shared" si="87"/>
        <v>689.39964856933614</v>
      </c>
      <c r="O123" s="61">
        <f t="shared" si="88"/>
        <v>2612.4333181505199</v>
      </c>
      <c r="Q123" s="89">
        <f t="shared" si="89"/>
        <v>1923.0336695811839</v>
      </c>
    </row>
    <row r="124" spans="3:18">
      <c r="C124" s="46">
        <v>4</v>
      </c>
      <c r="D124" s="47" t="s">
        <v>7</v>
      </c>
      <c r="E124" s="51">
        <f t="shared" si="78"/>
        <v>7</v>
      </c>
      <c r="F124" s="45">
        <f t="shared" si="79"/>
        <v>34.758620689655174</v>
      </c>
      <c r="G124" s="45">
        <f t="shared" si="80"/>
        <v>122.27586206896552</v>
      </c>
      <c r="H124" s="45">
        <f t="shared" si="81"/>
        <v>104.89655172413794</v>
      </c>
      <c r="I124" s="45">
        <f t="shared" si="82"/>
        <v>1.8307902015747417</v>
      </c>
      <c r="J124" s="81">
        <f t="shared" si="83"/>
        <v>49.706896551724142</v>
      </c>
      <c r="K124" s="45">
        <f t="shared" si="84"/>
        <v>48.036324943060315</v>
      </c>
      <c r="L124" s="45">
        <f t="shared" si="85"/>
        <v>-12.77838216553751</v>
      </c>
      <c r="M124" s="45">
        <f t="shared" si="86"/>
        <v>49.706896551724142</v>
      </c>
      <c r="N124" s="61">
        <f t="shared" si="87"/>
        <v>-768.73790043002282</v>
      </c>
      <c r="O124" s="61">
        <f t="shared" si="88"/>
        <v>1151.4132430900238</v>
      </c>
      <c r="Q124" s="89">
        <f t="shared" si="89"/>
        <v>1920.1511435200466</v>
      </c>
    </row>
    <row r="125" spans="3:18">
      <c r="C125" s="46">
        <v>5</v>
      </c>
      <c r="D125" s="47" t="s">
        <v>8</v>
      </c>
      <c r="E125" s="51">
        <f t="shared" si="78"/>
        <v>6</v>
      </c>
      <c r="F125" s="45">
        <f t="shared" si="79"/>
        <v>29.793103448275861</v>
      </c>
      <c r="G125" s="45">
        <f t="shared" si="80"/>
        <v>152.06896551724139</v>
      </c>
      <c r="H125" s="45">
        <f t="shared" si="81"/>
        <v>137.17241379310346</v>
      </c>
      <c r="I125" s="45">
        <f t="shared" si="82"/>
        <v>2.3941102635977392</v>
      </c>
      <c r="J125" s="81">
        <f t="shared" si="83"/>
        <v>44.344827586206897</v>
      </c>
      <c r="K125" s="45">
        <f t="shared" si="84"/>
        <v>30.145369653342861</v>
      </c>
      <c r="L125" s="45">
        <f t="shared" si="85"/>
        <v>-32.522614011080535</v>
      </c>
      <c r="M125" s="45">
        <f t="shared" si="86"/>
        <v>44.344827586206904</v>
      </c>
      <c r="N125" s="61">
        <f t="shared" si="87"/>
        <v>-1562.2668546339908</v>
      </c>
      <c r="O125" s="61">
        <f t="shared" si="88"/>
        <v>-385.20905395181205</v>
      </c>
      <c r="Q125" s="89">
        <f t="shared" si="89"/>
        <v>1177.0578006821788</v>
      </c>
    </row>
    <row r="126" spans="3:18">
      <c r="C126" s="46">
        <v>6</v>
      </c>
      <c r="D126" s="47" t="s">
        <v>9</v>
      </c>
      <c r="E126" s="51">
        <f t="shared" si="78"/>
        <v>8.75</v>
      </c>
      <c r="F126" s="45">
        <f t="shared" si="79"/>
        <v>43.448275862068968</v>
      </c>
      <c r="G126" s="45">
        <f t="shared" si="80"/>
        <v>195.51724137931035</v>
      </c>
      <c r="H126" s="45">
        <f t="shared" si="81"/>
        <v>173.79310344827587</v>
      </c>
      <c r="I126" s="45">
        <f t="shared" si="82"/>
        <v>3.0332618724315248</v>
      </c>
      <c r="J126" s="81">
        <f t="shared" si="83"/>
        <v>67.844827586206904</v>
      </c>
      <c r="K126" s="45">
        <f t="shared" si="84"/>
        <v>7.3353161637622382</v>
      </c>
      <c r="L126" s="45">
        <f t="shared" si="85"/>
        <v>-67.447118300041467</v>
      </c>
      <c r="M126" s="45">
        <f t="shared" si="86"/>
        <v>67.84482758620689</v>
      </c>
      <c r="N126" s="61">
        <f t="shared" si="87"/>
        <v>-2033.2183132074961</v>
      </c>
      <c r="O126" s="61">
        <f t="shared" si="88"/>
        <v>-238.5636562432793</v>
      </c>
      <c r="Q126" s="89">
        <f t="shared" si="89"/>
        <v>1794.6546569642169</v>
      </c>
    </row>
    <row r="127" spans="3:18">
      <c r="C127" s="46">
        <v>7</v>
      </c>
      <c r="D127" s="47" t="s">
        <v>10</v>
      </c>
      <c r="E127" s="51">
        <f t="shared" si="78"/>
        <v>8</v>
      </c>
      <c r="F127" s="45">
        <f t="shared" si="79"/>
        <v>39.724137931034484</v>
      </c>
      <c r="G127" s="45">
        <f t="shared" si="80"/>
        <v>235.24137931034483</v>
      </c>
      <c r="H127" s="45">
        <f t="shared" si="81"/>
        <v>215.37931034482759</v>
      </c>
      <c r="I127" s="45">
        <f t="shared" si="82"/>
        <v>3.7590781061919252</v>
      </c>
      <c r="J127" s="81">
        <f t="shared" si="83"/>
        <v>70.396551724137936</v>
      </c>
      <c r="K127" s="45">
        <f t="shared" si="84"/>
        <v>-40.758673496582396</v>
      </c>
      <c r="L127" s="45">
        <f t="shared" si="85"/>
        <v>-57.396907838734826</v>
      </c>
      <c r="M127" s="45">
        <f t="shared" si="86"/>
        <v>70.396551724137936</v>
      </c>
      <c r="N127" s="61">
        <f t="shared" si="87"/>
        <v>-421.02446581944309</v>
      </c>
      <c r="O127" s="61">
        <f t="shared" si="88"/>
        <v>2749.0550730767577</v>
      </c>
      <c r="Q127" s="89">
        <f t="shared" si="89"/>
        <v>3170.0795388962006</v>
      </c>
    </row>
    <row r="128" spans="3:18">
      <c r="C128" s="46">
        <v>8</v>
      </c>
      <c r="D128" s="47" t="s">
        <v>11</v>
      </c>
      <c r="E128" s="51">
        <f t="shared" si="78"/>
        <v>6.5</v>
      </c>
      <c r="F128" s="45">
        <f t="shared" si="79"/>
        <v>32.275862068965516</v>
      </c>
      <c r="G128" s="45">
        <f t="shared" si="80"/>
        <v>267.51724137931035</v>
      </c>
      <c r="H128" s="45">
        <f t="shared" si="81"/>
        <v>251.37931034482759</v>
      </c>
      <c r="I128" s="45">
        <f t="shared" si="82"/>
        <v>4.3873966369098838</v>
      </c>
      <c r="J128" s="81">
        <f t="shared" si="83"/>
        <v>46.232758620689651</v>
      </c>
      <c r="K128" s="45">
        <f t="shared" si="84"/>
        <v>-43.812620319425598</v>
      </c>
      <c r="L128" s="45">
        <f t="shared" si="85"/>
        <v>-14.762190569993619</v>
      </c>
      <c r="M128" s="45">
        <f t="shared" si="86"/>
        <v>46.232758620689651</v>
      </c>
      <c r="N128" s="61">
        <f t="shared" si="87"/>
        <v>601.68730553669752</v>
      </c>
      <c r="O128" s="61">
        <f t="shared" si="88"/>
        <v>2514.7089306475518</v>
      </c>
      <c r="Q128" s="89">
        <f t="shared" si="89"/>
        <v>1913.0216251108543</v>
      </c>
    </row>
    <row r="129" spans="3:17">
      <c r="C129" s="46">
        <v>9</v>
      </c>
      <c r="D129" s="47" t="s">
        <v>71</v>
      </c>
      <c r="E129" s="51">
        <f t="shared" si="78"/>
        <v>7.25</v>
      </c>
      <c r="F129" s="45">
        <f t="shared" si="79"/>
        <v>36</v>
      </c>
      <c r="G129" s="45">
        <f t="shared" si="80"/>
        <v>303.51724137931035</v>
      </c>
      <c r="H129" s="45">
        <f t="shared" si="81"/>
        <v>285.51724137931035</v>
      </c>
      <c r="I129" s="45">
        <f t="shared" si="82"/>
        <v>4.9832159332803618</v>
      </c>
      <c r="J129" s="81">
        <f t="shared" si="83"/>
        <v>53.84482758620689</v>
      </c>
      <c r="K129" s="45">
        <f t="shared" si="84"/>
        <v>-51.882183217888496</v>
      </c>
      <c r="L129" s="45">
        <f t="shared" si="85"/>
        <v>14.405017262530293</v>
      </c>
      <c r="M129" s="45">
        <f t="shared" si="86"/>
        <v>53.84482758620689</v>
      </c>
      <c r="N129" s="61">
        <f t="shared" si="87"/>
        <v>-631.12155201801124</v>
      </c>
      <c r="O129" s="61">
        <f t="shared" si="88"/>
        <v>765.89467584979479</v>
      </c>
      <c r="Q129" s="89">
        <f t="shared" si="89"/>
        <v>1397.016227867806</v>
      </c>
    </row>
    <row r="130" spans="3:17" ht="14.4" thickBot="1">
      <c r="C130" s="38">
        <v>10</v>
      </c>
      <c r="D130" s="105" t="s">
        <v>12</v>
      </c>
      <c r="E130" s="104">
        <f t="shared" si="78"/>
        <v>7.75</v>
      </c>
      <c r="F130" s="45">
        <f t="shared" si="79"/>
        <v>38.482758620689658</v>
      </c>
      <c r="G130" s="45">
        <f t="shared" si="80"/>
        <v>342</v>
      </c>
      <c r="H130" s="45">
        <f t="shared" si="81"/>
        <v>322.75862068965517</v>
      </c>
      <c r="I130" s="45">
        <f t="shared" si="82"/>
        <v>5.6332006202299736</v>
      </c>
      <c r="J130" s="81">
        <f t="shared" si="83"/>
        <v>45.344827586206897</v>
      </c>
      <c r="K130" s="45">
        <f t="shared" si="84"/>
        <v>-27.441520447579371</v>
      </c>
      <c r="L130" s="45">
        <f t="shared" si="85"/>
        <v>36.098702806997281</v>
      </c>
      <c r="M130" s="45">
        <f t="shared" si="86"/>
        <v>45.344827586206897</v>
      </c>
      <c r="N130" s="61">
        <f t="shared" si="87"/>
        <v>-1872.8795129607386</v>
      </c>
      <c r="O130" s="61">
        <f t="shared" si="88"/>
        <v>-395.29557575745889</v>
      </c>
      <c r="Q130" s="89">
        <f t="shared" si="89"/>
        <v>1477.5839372032797</v>
      </c>
    </row>
    <row r="131" spans="3:17">
      <c r="E131" s="45">
        <f>SUM(E121:E130)</f>
        <v>72.5</v>
      </c>
      <c r="F131" s="64">
        <f>SUM(F121:F130)</f>
        <v>360</v>
      </c>
      <c r="G131" s="64">
        <f>G130-G120</f>
        <v>360</v>
      </c>
      <c r="K131" s="103">
        <f>K121</f>
        <v>0</v>
      </c>
      <c r="L131" s="103">
        <f>L121</f>
        <v>69.370689655172413</v>
      </c>
      <c r="N131" s="61">
        <f t="shared" si="87"/>
        <v>-1903.6371986350966</v>
      </c>
      <c r="O131" s="61">
        <f t="shared" si="88"/>
        <v>0</v>
      </c>
      <c r="P131" s="61"/>
      <c r="Q131" s="89">
        <f t="shared" si="89"/>
        <v>1903.6371986350966</v>
      </c>
    </row>
    <row r="132" spans="3:17" ht="16.2">
      <c r="E132" s="2">
        <f>C130*10</f>
        <v>100</v>
      </c>
      <c r="F132" s="102" t="s">
        <v>69</v>
      </c>
      <c r="G132" s="45">
        <f>P132</f>
        <v>9335.7160326017256</v>
      </c>
      <c r="H132" s="1" t="s">
        <v>31</v>
      </c>
      <c r="N132" s="61">
        <f>SUM(N122:N131)</f>
        <v>-7901.7988435987654</v>
      </c>
      <c r="O132" s="61">
        <f>SUM(O122:O131)</f>
        <v>10769.633221604687</v>
      </c>
      <c r="P132" s="74">
        <f>ABS(N132-O132)/2</f>
        <v>9335.7160326017256</v>
      </c>
      <c r="Q132" s="89">
        <f>SUM(Q122:Q131)/2</f>
        <v>9335.7160326017256</v>
      </c>
    </row>
    <row r="133" spans="3:17" ht="16.2">
      <c r="E133" s="15">
        <f>PI()*E132^2</f>
        <v>31415.926535897932</v>
      </c>
      <c r="F133" s="102" t="s">
        <v>68</v>
      </c>
      <c r="G133" s="68">
        <f>G132/E133</f>
        <v>0.29716507077816451</v>
      </c>
    </row>
    <row r="134" spans="3:17" ht="14.4" thickBot="1">
      <c r="E134" s="15"/>
      <c r="F134" s="67"/>
      <c r="G134" s="68"/>
    </row>
    <row r="135" spans="3:17" ht="16.8" thickBot="1">
      <c r="D135" s="57" t="s">
        <v>17</v>
      </c>
      <c r="E135" s="92" t="s">
        <v>18</v>
      </c>
      <c r="F135" s="77" t="s">
        <v>57</v>
      </c>
      <c r="G135" s="90" t="s">
        <v>58</v>
      </c>
    </row>
    <row r="136" spans="3:17" ht="16.8">
      <c r="D136" s="91" t="s">
        <v>51</v>
      </c>
      <c r="E136" s="43">
        <f t="array" ref="E136:E140">TRANSPOSE(E42:I42)</f>
        <v>0.7</v>
      </c>
      <c r="F136" s="45">
        <f>G72</f>
        <v>4710.5110917905076</v>
      </c>
      <c r="G136" s="68">
        <f>G73</f>
        <v>0.14994022494953199</v>
      </c>
      <c r="H136" s="15">
        <f>E136*F136</f>
        <v>3297.3577642533551</v>
      </c>
      <c r="I136" s="62">
        <f>H136/$E$133</f>
        <v>0.10495815746467239</v>
      </c>
    </row>
    <row r="137" spans="3:17" ht="16.8">
      <c r="D137" s="83" t="s">
        <v>52</v>
      </c>
      <c r="E137" s="50">
        <v>0.8</v>
      </c>
      <c r="F137" s="45">
        <f>G87</f>
        <v>4146.6255172170313</v>
      </c>
      <c r="G137" s="68">
        <f>G88</f>
        <v>0.13199118964321555</v>
      </c>
      <c r="H137" s="15">
        <f>E137*F137</f>
        <v>3317.3004137736252</v>
      </c>
      <c r="I137" s="62">
        <f>H137/$E$133</f>
        <v>0.10559295171457243</v>
      </c>
    </row>
    <row r="138" spans="3:17" ht="16.8">
      <c r="D138" s="83" t="s">
        <v>53</v>
      </c>
      <c r="E138" s="50">
        <v>0.9</v>
      </c>
      <c r="F138" s="45">
        <f>G102</f>
        <v>10809.4338859566</v>
      </c>
      <c r="G138" s="68">
        <f>G103</f>
        <v>0.34407496699500556</v>
      </c>
      <c r="H138" s="15">
        <f>E138*F138</f>
        <v>9728.4904973609391</v>
      </c>
      <c r="I138" s="62">
        <f>H138/$E$133</f>
        <v>0.30966747029550495</v>
      </c>
    </row>
    <row r="139" spans="3:17" ht="17.399999999999999" thickBot="1">
      <c r="D139" s="93" t="s">
        <v>54</v>
      </c>
      <c r="E139" s="56">
        <v>0.5</v>
      </c>
      <c r="F139" s="45">
        <f>G117</f>
        <v>1745.5900513333795</v>
      </c>
      <c r="G139" s="68">
        <f>G118</f>
        <v>5.5563857056348538E-2</v>
      </c>
      <c r="H139" s="15">
        <f>E139*F139</f>
        <v>872.79502566668975</v>
      </c>
      <c r="I139" s="62">
        <f>H139/$E$133</f>
        <v>2.7781928528174269E-2</v>
      </c>
    </row>
    <row r="140" spans="3:17" ht="14.4" thickBot="1">
      <c r="D140" s="94" t="s">
        <v>56</v>
      </c>
      <c r="E140" s="95">
        <v>0.72499999999999998</v>
      </c>
      <c r="F140" s="45">
        <f>G132</f>
        <v>9335.7160326017256</v>
      </c>
      <c r="G140" s="68">
        <f>G133</f>
        <v>0.29716507077816451</v>
      </c>
      <c r="H140" s="15">
        <f>AVERAGE(H136:H139)</f>
        <v>4303.9859252636525</v>
      </c>
      <c r="I140" s="62">
        <f>H140/$E$133</f>
        <v>0.13700012700073103</v>
      </c>
    </row>
    <row r="141" spans="3:17">
      <c r="E141" s="15"/>
      <c r="F141" s="68"/>
      <c r="G141" s="68"/>
    </row>
    <row r="142" spans="3:17">
      <c r="F142" s="62">
        <f>AVERAGE(F136:F139)</f>
        <v>5353.0401365743792</v>
      </c>
      <c r="G142" s="62">
        <f>AVERAGE(G136:G139)</f>
        <v>0.1703925596610254</v>
      </c>
    </row>
  </sheetData>
  <mergeCells count="26">
    <mergeCell ref="D119:D120"/>
    <mergeCell ref="E119:E120"/>
    <mergeCell ref="D59:D60"/>
    <mergeCell ref="E59:E60"/>
    <mergeCell ref="D74:D75"/>
    <mergeCell ref="E74:E75"/>
    <mergeCell ref="D89:D90"/>
    <mergeCell ref="E89:E90"/>
    <mergeCell ref="D104:D105"/>
    <mergeCell ref="E104:E105"/>
    <mergeCell ref="O14:O15"/>
    <mergeCell ref="D40:D41"/>
    <mergeCell ref="E40:G40"/>
    <mergeCell ref="H40:H41"/>
    <mergeCell ref="H14:H15"/>
    <mergeCell ref="G14:G15"/>
    <mergeCell ref="F14:F15"/>
    <mergeCell ref="E14:E15"/>
    <mergeCell ref="M14:M15"/>
    <mergeCell ref="J14:J15"/>
    <mergeCell ref="D14:D15"/>
    <mergeCell ref="N14:N15"/>
    <mergeCell ref="I40:J40"/>
    <mergeCell ref="D30:D31"/>
    <mergeCell ref="E30:F30"/>
    <mergeCell ref="L14:L15"/>
  </mergeCells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T38"/>
  <sheetViews>
    <sheetView workbookViewId="0">
      <selection activeCell="D8" sqref="D8"/>
    </sheetView>
  </sheetViews>
  <sheetFormatPr defaultColWidth="9.109375" defaultRowHeight="13.2"/>
  <cols>
    <col min="1" max="2" width="3.88671875" style="129" customWidth="1"/>
    <col min="3" max="3" width="32" style="129" customWidth="1"/>
    <col min="4" max="18" width="5" style="129" customWidth="1"/>
    <col min="19" max="16384" width="9.109375" style="129"/>
  </cols>
  <sheetData>
    <row r="2" spans="2:19">
      <c r="D2" s="129">
        <v>3</v>
      </c>
      <c r="E2" s="129">
        <v>4</v>
      </c>
    </row>
    <row r="3" spans="2:19">
      <c r="D3" s="129">
        <f t="shared" ref="D3:R3" ca="1" si="0">INT($D$2+$E$2*RAND())</f>
        <v>4</v>
      </c>
      <c r="E3" s="129">
        <f t="shared" ca="1" si="0"/>
        <v>5</v>
      </c>
      <c r="F3" s="129">
        <f t="shared" ca="1" si="0"/>
        <v>3</v>
      </c>
      <c r="G3" s="129">
        <f t="shared" ca="1" si="0"/>
        <v>5</v>
      </c>
      <c r="H3" s="129">
        <f t="shared" ca="1" si="0"/>
        <v>5</v>
      </c>
      <c r="I3" s="129">
        <f t="shared" ca="1" si="0"/>
        <v>5</v>
      </c>
      <c r="J3" s="129">
        <f t="shared" ca="1" si="0"/>
        <v>3</v>
      </c>
      <c r="K3" s="129">
        <f t="shared" ca="1" si="0"/>
        <v>5</v>
      </c>
      <c r="L3" s="129">
        <f t="shared" ca="1" si="0"/>
        <v>4</v>
      </c>
      <c r="M3" s="129">
        <f t="shared" ca="1" si="0"/>
        <v>6</v>
      </c>
      <c r="N3" s="129">
        <f t="shared" ca="1" si="0"/>
        <v>6</v>
      </c>
      <c r="O3" s="129">
        <f t="shared" ca="1" si="0"/>
        <v>3</v>
      </c>
      <c r="P3" s="129">
        <f t="shared" ca="1" si="0"/>
        <v>3</v>
      </c>
      <c r="Q3" s="129">
        <f t="shared" ca="1" si="0"/>
        <v>3</v>
      </c>
      <c r="R3" s="129">
        <f t="shared" ca="1" si="0"/>
        <v>4</v>
      </c>
    </row>
    <row r="4" spans="2:19" ht="14.4" thickBot="1">
      <c r="C4" s="36" t="s">
        <v>14</v>
      </c>
      <c r="D4" s="1"/>
    </row>
    <row r="5" spans="2:19" ht="16.5" customHeight="1" thickBot="1">
      <c r="C5" s="150" t="s">
        <v>49</v>
      </c>
      <c r="D5" s="152" t="s">
        <v>46</v>
      </c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53"/>
    </row>
    <row r="6" spans="2:19" ht="14.4" thickBot="1">
      <c r="C6" s="151"/>
      <c r="D6" s="80">
        <v>1</v>
      </c>
      <c r="E6" s="137">
        <v>2</v>
      </c>
      <c r="F6" s="131">
        <v>3</v>
      </c>
      <c r="G6" s="137">
        <v>4</v>
      </c>
      <c r="H6" s="131">
        <v>5</v>
      </c>
      <c r="I6" s="137">
        <v>6</v>
      </c>
      <c r="J6" s="131">
        <v>7</v>
      </c>
      <c r="K6" s="137">
        <v>8</v>
      </c>
      <c r="L6" s="131">
        <v>9</v>
      </c>
      <c r="M6" s="137">
        <v>10</v>
      </c>
      <c r="N6" s="131">
        <v>11</v>
      </c>
      <c r="O6" s="137">
        <v>12</v>
      </c>
      <c r="P6" s="131">
        <v>13</v>
      </c>
      <c r="Q6" s="137">
        <v>14</v>
      </c>
      <c r="R6" s="78">
        <v>15</v>
      </c>
    </row>
    <row r="7" spans="2:19" ht="16.8">
      <c r="B7" s="129">
        <v>5</v>
      </c>
      <c r="C7" s="82" t="s">
        <v>51</v>
      </c>
      <c r="D7" s="132">
        <f ca="1">INT($B7+D$3*RAND())</f>
        <v>6</v>
      </c>
      <c r="E7" s="138">
        <f t="shared" ref="D7:R10" ca="1" si="1">INT($B7+E$3*RAND())</f>
        <v>5</v>
      </c>
      <c r="F7" s="138">
        <f t="shared" ca="1" si="1"/>
        <v>5</v>
      </c>
      <c r="G7" s="138">
        <f t="shared" ca="1" si="1"/>
        <v>5</v>
      </c>
      <c r="H7" s="138">
        <f t="shared" ca="1" si="1"/>
        <v>9</v>
      </c>
      <c r="I7" s="138">
        <f t="shared" ca="1" si="1"/>
        <v>8</v>
      </c>
      <c r="J7" s="138">
        <f t="shared" ca="1" si="1"/>
        <v>6</v>
      </c>
      <c r="K7" s="138">
        <f t="shared" ca="1" si="1"/>
        <v>8</v>
      </c>
      <c r="L7" s="138">
        <f t="shared" ca="1" si="1"/>
        <v>7</v>
      </c>
      <c r="M7" s="138">
        <f t="shared" ca="1" si="1"/>
        <v>10</v>
      </c>
      <c r="N7" s="138">
        <f t="shared" ca="1" si="1"/>
        <v>8</v>
      </c>
      <c r="O7" s="138">
        <f t="shared" ca="1" si="1"/>
        <v>6</v>
      </c>
      <c r="P7" s="138">
        <f t="shared" ca="1" si="1"/>
        <v>6</v>
      </c>
      <c r="Q7" s="138">
        <f t="shared" ca="1" si="1"/>
        <v>6</v>
      </c>
      <c r="R7" s="139">
        <f t="shared" ca="1" si="1"/>
        <v>5</v>
      </c>
    </row>
    <row r="8" spans="2:19" ht="16.8">
      <c r="B8" s="129">
        <v>6</v>
      </c>
      <c r="C8" s="83" t="s">
        <v>52</v>
      </c>
      <c r="D8" s="133">
        <f ca="1">INT($B8+D$3*RAND())</f>
        <v>6</v>
      </c>
      <c r="E8" s="140">
        <f t="shared" ca="1" si="1"/>
        <v>9</v>
      </c>
      <c r="F8" s="140">
        <f t="shared" ca="1" si="1"/>
        <v>8</v>
      </c>
      <c r="G8" s="140">
        <f t="shared" ca="1" si="1"/>
        <v>6</v>
      </c>
      <c r="H8" s="140">
        <f t="shared" ca="1" si="1"/>
        <v>10</v>
      </c>
      <c r="I8" s="140">
        <f t="shared" ca="1" si="1"/>
        <v>7</v>
      </c>
      <c r="J8" s="140">
        <f t="shared" ca="1" si="1"/>
        <v>8</v>
      </c>
      <c r="K8" s="140">
        <f t="shared" ca="1" si="1"/>
        <v>9</v>
      </c>
      <c r="L8" s="140">
        <f t="shared" ca="1" si="1"/>
        <v>6</v>
      </c>
      <c r="M8" s="140">
        <f t="shared" ca="1" si="1"/>
        <v>6</v>
      </c>
      <c r="N8" s="140">
        <f t="shared" ca="1" si="1"/>
        <v>9</v>
      </c>
      <c r="O8" s="140">
        <f t="shared" ca="1" si="1"/>
        <v>8</v>
      </c>
      <c r="P8" s="140">
        <f t="shared" ca="1" si="1"/>
        <v>7</v>
      </c>
      <c r="Q8" s="140">
        <f t="shared" ca="1" si="1"/>
        <v>6</v>
      </c>
      <c r="R8" s="141">
        <f t="shared" ca="1" si="1"/>
        <v>9</v>
      </c>
    </row>
    <row r="9" spans="2:19" ht="16.8">
      <c r="B9" s="129">
        <v>6</v>
      </c>
      <c r="C9" s="83" t="s">
        <v>53</v>
      </c>
      <c r="D9" s="133">
        <f t="shared" ca="1" si="1"/>
        <v>7</v>
      </c>
      <c r="E9" s="140">
        <f t="shared" ca="1" si="1"/>
        <v>7</v>
      </c>
      <c r="F9" s="140">
        <f t="shared" ca="1" si="1"/>
        <v>8</v>
      </c>
      <c r="G9" s="140">
        <f t="shared" ca="1" si="1"/>
        <v>7</v>
      </c>
      <c r="H9" s="140">
        <f t="shared" ca="1" si="1"/>
        <v>6</v>
      </c>
      <c r="I9" s="140">
        <f t="shared" ca="1" si="1"/>
        <v>9</v>
      </c>
      <c r="J9" s="140">
        <f t="shared" ca="1" si="1"/>
        <v>7</v>
      </c>
      <c r="K9" s="140">
        <f t="shared" ca="1" si="1"/>
        <v>6</v>
      </c>
      <c r="L9" s="140">
        <f t="shared" ca="1" si="1"/>
        <v>6</v>
      </c>
      <c r="M9" s="140">
        <f t="shared" ca="1" si="1"/>
        <v>8</v>
      </c>
      <c r="N9" s="140">
        <f t="shared" ca="1" si="1"/>
        <v>10</v>
      </c>
      <c r="O9" s="140">
        <f t="shared" ca="1" si="1"/>
        <v>7</v>
      </c>
      <c r="P9" s="140">
        <f t="shared" ca="1" si="1"/>
        <v>7</v>
      </c>
      <c r="Q9" s="140">
        <f t="shared" ca="1" si="1"/>
        <v>6</v>
      </c>
      <c r="R9" s="141">
        <f t="shared" ca="1" si="1"/>
        <v>6</v>
      </c>
    </row>
    <row r="10" spans="2:19" ht="17.399999999999999" thickBot="1">
      <c r="B10" s="129">
        <v>5</v>
      </c>
      <c r="C10" s="84" t="s">
        <v>54</v>
      </c>
      <c r="D10" s="134">
        <f t="shared" ca="1" si="1"/>
        <v>5</v>
      </c>
      <c r="E10" s="142">
        <f t="shared" ca="1" si="1"/>
        <v>7</v>
      </c>
      <c r="F10" s="142">
        <f t="shared" ca="1" si="1"/>
        <v>6</v>
      </c>
      <c r="G10" s="142">
        <f t="shared" ca="1" si="1"/>
        <v>6</v>
      </c>
      <c r="H10" s="142">
        <f t="shared" ca="1" si="1"/>
        <v>7</v>
      </c>
      <c r="I10" s="142">
        <f t="shared" ca="1" si="1"/>
        <v>7</v>
      </c>
      <c r="J10" s="142">
        <f t="shared" ca="1" si="1"/>
        <v>5</v>
      </c>
      <c r="K10" s="142">
        <f t="shared" ca="1" si="1"/>
        <v>9</v>
      </c>
      <c r="L10" s="142">
        <f t="shared" ca="1" si="1"/>
        <v>8</v>
      </c>
      <c r="M10" s="142">
        <f t="shared" ca="1" si="1"/>
        <v>10</v>
      </c>
      <c r="N10" s="142">
        <f t="shared" ca="1" si="1"/>
        <v>9</v>
      </c>
      <c r="O10" s="142">
        <f t="shared" ca="1" si="1"/>
        <v>7</v>
      </c>
      <c r="P10" s="142">
        <f t="shared" ca="1" si="1"/>
        <v>5</v>
      </c>
      <c r="Q10" s="142">
        <f t="shared" ca="1" si="1"/>
        <v>6</v>
      </c>
      <c r="R10" s="143">
        <f t="shared" ca="1" si="1"/>
        <v>8</v>
      </c>
    </row>
    <row r="11" spans="2:19" ht="13.8">
      <c r="B11" s="88"/>
      <c r="C11" s="1"/>
      <c r="D11" s="135">
        <f t="shared" ref="D11:R11" ca="1" si="2">SUM(D7:D10)</f>
        <v>24</v>
      </c>
      <c r="E11" s="136">
        <f t="shared" ca="1" si="2"/>
        <v>28</v>
      </c>
      <c r="F11" s="136">
        <f t="shared" ca="1" si="2"/>
        <v>27</v>
      </c>
      <c r="G11" s="136">
        <f t="shared" ca="1" si="2"/>
        <v>24</v>
      </c>
      <c r="H11" s="136">
        <f t="shared" ca="1" si="2"/>
        <v>32</v>
      </c>
      <c r="I11" s="136">
        <f t="shared" ca="1" si="2"/>
        <v>31</v>
      </c>
      <c r="J11" s="136">
        <f t="shared" ca="1" si="2"/>
        <v>26</v>
      </c>
      <c r="K11" s="136">
        <f t="shared" ca="1" si="2"/>
        <v>32</v>
      </c>
      <c r="L11" s="136">
        <f t="shared" ca="1" si="2"/>
        <v>27</v>
      </c>
      <c r="M11" s="136">
        <f t="shared" ca="1" si="2"/>
        <v>34</v>
      </c>
      <c r="N11" s="136">
        <f t="shared" ca="1" si="2"/>
        <v>36</v>
      </c>
      <c r="O11" s="136">
        <f t="shared" ca="1" si="2"/>
        <v>28</v>
      </c>
      <c r="P11" s="136">
        <f t="shared" ca="1" si="2"/>
        <v>25</v>
      </c>
      <c r="Q11" s="136">
        <f t="shared" ca="1" si="2"/>
        <v>24</v>
      </c>
      <c r="R11" s="136">
        <f t="shared" ca="1" si="2"/>
        <v>28</v>
      </c>
      <c r="S11" s="130"/>
    </row>
    <row r="12" spans="2:19">
      <c r="B12" s="88"/>
      <c r="C12" s="88"/>
      <c r="D12" s="88"/>
      <c r="E12" s="88"/>
      <c r="F12" s="88"/>
      <c r="G12" s="88"/>
      <c r="H12" s="88"/>
      <c r="I12" s="88"/>
      <c r="J12" s="88"/>
      <c r="K12" s="88"/>
      <c r="P12" s="130"/>
      <c r="Q12" s="130"/>
      <c r="R12" s="130"/>
      <c r="S12" s="130"/>
    </row>
    <row r="13" spans="2:19">
      <c r="B13" s="88"/>
      <c r="C13" s="88"/>
      <c r="D13" s="88"/>
      <c r="E13" s="88"/>
      <c r="F13" s="88"/>
      <c r="G13" s="88"/>
      <c r="H13" s="88"/>
      <c r="I13" s="88"/>
      <c r="J13" s="88"/>
      <c r="K13" s="88"/>
      <c r="P13" s="130"/>
      <c r="Q13" s="130"/>
      <c r="R13" s="130"/>
      <c r="S13" s="130"/>
    </row>
    <row r="14" spans="2:19">
      <c r="B14" s="88"/>
      <c r="C14" s="88"/>
      <c r="D14" s="88"/>
      <c r="E14" s="88"/>
      <c r="F14" s="88"/>
      <c r="G14" s="88"/>
      <c r="H14" s="88"/>
      <c r="I14" s="88"/>
      <c r="J14" s="88"/>
      <c r="K14" s="88"/>
      <c r="P14" s="130"/>
      <c r="Q14" s="130"/>
      <c r="R14" s="130"/>
      <c r="S14" s="130"/>
    </row>
    <row r="15" spans="2:19">
      <c r="B15" s="88"/>
      <c r="C15" s="88"/>
      <c r="D15" s="88"/>
      <c r="E15" s="88"/>
      <c r="F15" s="88"/>
      <c r="G15" s="88"/>
      <c r="H15" s="88"/>
      <c r="I15" s="88"/>
      <c r="J15" s="88"/>
      <c r="K15" s="88"/>
      <c r="P15" s="130"/>
      <c r="Q15" s="130"/>
      <c r="R15" s="130"/>
      <c r="S15" s="130"/>
    </row>
    <row r="16" spans="2:19">
      <c r="B16" s="88"/>
      <c r="C16" s="88"/>
      <c r="D16" s="88"/>
      <c r="E16" s="88"/>
      <c r="F16" s="88"/>
      <c r="G16" s="88"/>
      <c r="H16" s="88"/>
      <c r="I16" s="88"/>
      <c r="J16" s="88"/>
      <c r="K16" s="88"/>
      <c r="P16" s="130"/>
      <c r="Q16" s="130"/>
      <c r="R16" s="130"/>
      <c r="S16" s="130"/>
    </row>
    <row r="17" spans="2:20">
      <c r="B17" s="88"/>
      <c r="C17" s="88"/>
      <c r="D17" s="88"/>
      <c r="E17" s="88"/>
      <c r="F17" s="88"/>
      <c r="G17" s="88"/>
      <c r="H17" s="88"/>
      <c r="I17" s="88"/>
      <c r="J17" s="88"/>
      <c r="K17" s="88"/>
      <c r="P17" s="130"/>
      <c r="Q17" s="130"/>
      <c r="R17" s="130"/>
      <c r="S17" s="130"/>
    </row>
    <row r="18" spans="2:20">
      <c r="B18" s="88"/>
      <c r="C18" s="88"/>
      <c r="D18" s="88"/>
      <c r="E18" s="88"/>
      <c r="F18" s="88"/>
      <c r="G18" s="88"/>
      <c r="H18" s="88"/>
      <c r="I18" s="88"/>
      <c r="J18" s="88"/>
      <c r="K18" s="88"/>
      <c r="P18" s="130"/>
      <c r="Q18" s="130"/>
      <c r="R18" s="130"/>
      <c r="S18" s="130"/>
    </row>
    <row r="19" spans="2:20">
      <c r="B19" s="88"/>
      <c r="C19" s="88"/>
      <c r="D19" s="88"/>
      <c r="E19" s="88"/>
      <c r="F19" s="88"/>
      <c r="G19" s="88"/>
      <c r="H19" s="88"/>
      <c r="I19" s="88"/>
      <c r="J19" s="88"/>
      <c r="K19" s="88"/>
      <c r="P19" s="130"/>
      <c r="Q19" s="130"/>
      <c r="R19" s="130"/>
      <c r="S19" s="130"/>
    </row>
    <row r="20" spans="2:20">
      <c r="B20" s="88"/>
      <c r="C20" s="88"/>
      <c r="D20" s="88"/>
      <c r="E20" s="88"/>
      <c r="F20" s="88"/>
      <c r="G20" s="88"/>
      <c r="H20" s="88"/>
      <c r="I20" s="88"/>
      <c r="J20" s="88"/>
      <c r="K20" s="88"/>
      <c r="P20" s="130"/>
      <c r="Q20" s="130"/>
      <c r="R20" s="130"/>
      <c r="S20" s="130"/>
    </row>
    <row r="21" spans="2:20">
      <c r="R21" s="130"/>
      <c r="S21" s="130"/>
      <c r="T21" s="130"/>
    </row>
    <row r="27" spans="2:20">
      <c r="P27" s="130"/>
      <c r="Q27" s="130"/>
    </row>
    <row r="28" spans="2:20">
      <c r="P28" s="130"/>
      <c r="Q28" s="130"/>
      <c r="R28" s="130"/>
      <c r="S28" s="130"/>
    </row>
    <row r="29" spans="2:20">
      <c r="P29" s="130"/>
      <c r="Q29" s="130"/>
      <c r="R29" s="130"/>
      <c r="S29" s="130"/>
    </row>
    <row r="30" spans="2:20">
      <c r="P30" s="130"/>
      <c r="Q30" s="130"/>
      <c r="R30" s="130"/>
      <c r="S30" s="130"/>
    </row>
    <row r="31" spans="2:20">
      <c r="P31" s="130"/>
      <c r="Q31" s="130"/>
      <c r="R31" s="130"/>
      <c r="S31" s="130"/>
    </row>
    <row r="32" spans="2:20">
      <c r="P32" s="130"/>
      <c r="Q32" s="130"/>
      <c r="R32" s="130"/>
      <c r="S32" s="130"/>
    </row>
    <row r="33" spans="16:20">
      <c r="P33" s="130"/>
      <c r="Q33" s="130"/>
      <c r="R33" s="130"/>
      <c r="S33" s="130"/>
    </row>
    <row r="34" spans="16:20">
      <c r="P34" s="130"/>
      <c r="Q34" s="130"/>
      <c r="R34" s="130"/>
      <c r="S34" s="130"/>
    </row>
    <row r="35" spans="16:20">
      <c r="P35" s="130"/>
      <c r="Q35" s="130"/>
      <c r="R35" s="130"/>
      <c r="S35" s="130"/>
    </row>
    <row r="36" spans="16:20">
      <c r="P36" s="130"/>
      <c r="Q36" s="130"/>
      <c r="R36" s="130"/>
      <c r="S36" s="130"/>
    </row>
    <row r="37" spans="16:20">
      <c r="P37" s="130"/>
      <c r="Q37" s="130"/>
      <c r="R37" s="130"/>
      <c r="S37" s="130"/>
    </row>
    <row r="38" spans="16:20">
      <c r="R38" s="130"/>
      <c r="S38" s="130"/>
      <c r="T38" s="130"/>
    </row>
  </sheetData>
  <mergeCells count="2">
    <mergeCell ref="C5:C6"/>
    <mergeCell ref="D5:R5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 (5)</vt:lpstr>
      <vt:lpstr>Лист3</vt:lpstr>
    </vt:vector>
  </TitlesOfParts>
  <Company>NYLPPZ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2017-11-18T08:17:54Z</dcterms:created>
  <dcterms:modified xsi:type="dcterms:W3CDTF">2023-10-19T13:52:11Z</dcterms:modified>
</cp:coreProperties>
</file>