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ФМ\"/>
    </mc:Choice>
  </mc:AlternateContent>
  <xr:revisionPtr revIDLastSave="0" documentId="13_ncr:1000001_{6756EBA6-B4B4-CC49-B8BF-947051B08D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8" i="1" l="1"/>
  <c r="C237" i="1"/>
  <c r="C239" i="1"/>
  <c r="C242" i="1"/>
  <c r="C236" i="1"/>
  <c r="C238" i="1"/>
  <c r="C241" i="1"/>
  <c r="C213" i="1"/>
  <c r="C214" i="1"/>
  <c r="C216" i="1"/>
  <c r="C202" i="1"/>
  <c r="C195" i="1"/>
  <c r="C187" i="1"/>
  <c r="C168" i="1"/>
  <c r="C169" i="1"/>
  <c r="C121" i="1"/>
  <c r="C170" i="1"/>
  <c r="C171" i="1"/>
  <c r="C172" i="1"/>
  <c r="C174" i="1"/>
  <c r="C175" i="1"/>
  <c r="C177" i="1"/>
  <c r="C179" i="1"/>
  <c r="C147" i="1"/>
  <c r="C148" i="1"/>
  <c r="C149" i="1"/>
  <c r="C150" i="1"/>
  <c r="C151" i="1"/>
  <c r="C153" i="1"/>
  <c r="C154" i="1"/>
  <c r="C155" i="1"/>
  <c r="C134" i="1"/>
  <c r="C122" i="1"/>
  <c r="C123" i="1"/>
  <c r="C124" i="1"/>
  <c r="C125" i="1"/>
  <c r="C127" i="1"/>
  <c r="C302" i="1"/>
  <c r="C304" i="1"/>
  <c r="C292" i="1"/>
  <c r="C294" i="1"/>
  <c r="C280" i="1"/>
  <c r="C283" i="1"/>
  <c r="C270" i="1"/>
  <c r="C273" i="1"/>
  <c r="C260" i="1"/>
  <c r="C263" i="1"/>
  <c r="C253" i="1"/>
  <c r="C109" i="1"/>
  <c r="C110" i="1"/>
  <c r="C42" i="1"/>
  <c r="C99" i="1"/>
  <c r="C100" i="1"/>
  <c r="C88" i="1"/>
  <c r="C87" i="1"/>
  <c r="C74" i="1"/>
  <c r="C73" i="1"/>
  <c r="C60" i="1"/>
  <c r="C63" i="1"/>
  <c r="I49" i="1"/>
  <c r="I52" i="1"/>
  <c r="F49" i="1"/>
  <c r="F52" i="1"/>
  <c r="C49" i="1"/>
  <c r="C52" i="1"/>
  <c r="C36" i="1"/>
  <c r="C29" i="1"/>
  <c r="C21" i="1"/>
  <c r="C12" i="1"/>
  <c r="C76" i="1"/>
  <c r="C90" i="1"/>
  <c r="F59" i="1"/>
  <c r="F60" i="1"/>
</calcChain>
</file>

<file path=xl/sharedStrings.xml><?xml version="1.0" encoding="utf-8"?>
<sst xmlns="http://schemas.openxmlformats.org/spreadsheetml/2006/main" count="237" uniqueCount="82">
  <si>
    <t>Задача 1</t>
  </si>
  <si>
    <t>N</t>
  </si>
  <si>
    <t>n</t>
  </si>
  <si>
    <t>c</t>
  </si>
  <si>
    <t>i</t>
  </si>
  <si>
    <t>P</t>
  </si>
  <si>
    <t>больше</t>
  </si>
  <si>
    <t>меньше</t>
  </si>
  <si>
    <t>равен</t>
  </si>
  <si>
    <t>Задача 2</t>
  </si>
  <si>
    <t>Задача 3</t>
  </si>
  <si>
    <t>Задача 4</t>
  </si>
  <si>
    <t>V</t>
  </si>
  <si>
    <t>K</t>
  </si>
  <si>
    <t>Задача 5</t>
  </si>
  <si>
    <t>Задача 6</t>
  </si>
  <si>
    <t>p</t>
  </si>
  <si>
    <t>Задача 7</t>
  </si>
  <si>
    <t>Задача 8</t>
  </si>
  <si>
    <t>p2</t>
  </si>
  <si>
    <t xml:space="preserve">V(p1) </t>
  </si>
  <si>
    <t>p1</t>
  </si>
  <si>
    <t xml:space="preserve">V(p2) </t>
  </si>
  <si>
    <t>dV</t>
  </si>
  <si>
    <t>Задача 9</t>
  </si>
  <si>
    <t>Задача 10</t>
  </si>
  <si>
    <t>Тема 3. Облигации</t>
  </si>
  <si>
    <t xml:space="preserve">ИД23-1 </t>
  </si>
  <si>
    <t>Маслов Александр Николаевич</t>
  </si>
  <si>
    <t>3.2. Текущая стоимость облигации.</t>
  </si>
  <si>
    <t>а</t>
  </si>
  <si>
    <t>б</t>
  </si>
  <si>
    <t>в</t>
  </si>
  <si>
    <t>3.3. Курс и текущая доходность облигации</t>
  </si>
  <si>
    <t>3.4. Доходность облигации к погашению</t>
  </si>
  <si>
    <t>Прибл. Формула</t>
  </si>
  <si>
    <t>Точная формула</t>
  </si>
  <si>
    <t>Задача 11</t>
  </si>
  <si>
    <t>I</t>
  </si>
  <si>
    <t xml:space="preserve">V </t>
  </si>
  <si>
    <t>J</t>
  </si>
  <si>
    <t>Домашнее задание</t>
  </si>
  <si>
    <t>Пример 10</t>
  </si>
  <si>
    <t>k</t>
  </si>
  <si>
    <t>C</t>
  </si>
  <si>
    <t>w1</t>
  </si>
  <si>
    <t>w2</t>
  </si>
  <si>
    <t>w3</t>
  </si>
  <si>
    <t>w4</t>
  </si>
  <si>
    <t>D</t>
  </si>
  <si>
    <t>лет</t>
  </si>
  <si>
    <t>Пример 11</t>
  </si>
  <si>
    <t>Пример 12</t>
  </si>
  <si>
    <t>MD</t>
  </si>
  <si>
    <t>dP/P</t>
  </si>
  <si>
    <t>di</t>
  </si>
  <si>
    <t>Пример 13</t>
  </si>
  <si>
    <t>W</t>
  </si>
  <si>
    <t>Пример 14</t>
  </si>
  <si>
    <t>dp</t>
  </si>
  <si>
    <t>dV/V</t>
  </si>
  <si>
    <t>Пример 15</t>
  </si>
  <si>
    <t>Пример 16</t>
  </si>
  <si>
    <t>n1</t>
  </si>
  <si>
    <t>n2</t>
  </si>
  <si>
    <t>x1</t>
  </si>
  <si>
    <t>x2</t>
  </si>
  <si>
    <t>D1</t>
  </si>
  <si>
    <t>D2</t>
  </si>
  <si>
    <t>Пример 17</t>
  </si>
  <si>
    <t>N1</t>
  </si>
  <si>
    <t>N2</t>
  </si>
  <si>
    <t>t</t>
  </si>
  <si>
    <t>wa+wb = 1</t>
  </si>
  <si>
    <t>2wa + 10wb = 4</t>
  </si>
  <si>
    <t>wa</t>
  </si>
  <si>
    <t>wb</t>
  </si>
  <si>
    <t xml:space="preserve">P(i) </t>
  </si>
  <si>
    <t xml:space="preserve">P(wa) </t>
  </si>
  <si>
    <t xml:space="preserve">P(wb) </t>
  </si>
  <si>
    <t>Na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</si>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</sst>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  <numFmt numFmtId="165" formatCode="0.000"/>
    <numFmt numFmtId="166" formatCode="0.0000"/>
  </numFmts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2" applyFont="1"/>
    <xf numFmtId="164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FE-0B14-FF41-AA12-D3ACA6B912CB}">
  <dimension ref="A1:I304"/>
  <sheetViews>
    <sheetView tabSelected="1" topLeftCell="A281" zoomScaleNormal="60" zoomScaleSheetLayoutView="100" workbookViewId="0">
      <selection activeCell="F297" sqref="F297"/>
    </sheetView>
  </sheetViews>
  <sheetFormatPr defaultRowHeight="15" x14ac:dyDescent="0.2"/>
  <cols>
    <col min="3" max="3" width="13.046875" bestFit="1" customWidth="1"/>
    <col min="6" max="6" width="11.8359375" bestFit="1" customWidth="1"/>
    <col min="9" max="9" width="11.8359375" bestFit="1" customWidth="1"/>
  </cols>
  <sheetData>
    <row r="1" spans="1:5" x14ac:dyDescent="0.2">
      <c r="A1" t="s">
        <v>27</v>
      </c>
      <c r="B1" s="15" t="s">
        <v>28</v>
      </c>
      <c r="C1" s="15"/>
      <c r="D1" s="15"/>
    </row>
    <row r="2" spans="1:5" x14ac:dyDescent="0.2">
      <c r="B2" s="1"/>
      <c r="C2" s="1"/>
      <c r="D2" s="1"/>
    </row>
    <row r="3" spans="1:5" ht="18.75" x14ac:dyDescent="0.25">
      <c r="A3" s="14" t="s">
        <v>26</v>
      </c>
      <c r="B3" s="14"/>
      <c r="C3" s="14"/>
      <c r="D3" s="14"/>
    </row>
    <row r="4" spans="1:5" ht="18.75" x14ac:dyDescent="0.25">
      <c r="A4" s="2"/>
      <c r="B4" s="2"/>
      <c r="C4" s="2"/>
      <c r="D4" s="2"/>
    </row>
    <row r="5" spans="1:5" ht="18.75" x14ac:dyDescent="0.25">
      <c r="A5" s="14" t="s">
        <v>29</v>
      </c>
      <c r="B5" s="14"/>
      <c r="C5" s="14"/>
      <c r="D5" s="14"/>
      <c r="E5" s="14"/>
    </row>
    <row r="6" spans="1:5" x14ac:dyDescent="0.2">
      <c r="A6" t="s">
        <v>0</v>
      </c>
    </row>
    <row r="7" spans="1:5" x14ac:dyDescent="0.2">
      <c r="B7" t="s">
        <v>1</v>
      </c>
      <c r="C7" s="5">
        <v>100000</v>
      </c>
    </row>
    <row r="8" spans="1:5" x14ac:dyDescent="0.2">
      <c r="B8" t="s">
        <v>2</v>
      </c>
      <c r="C8">
        <v>5</v>
      </c>
    </row>
    <row r="9" spans="1:5" x14ac:dyDescent="0.2">
      <c r="B9" t="s">
        <v>3</v>
      </c>
      <c r="C9" s="3">
        <v>0.1</v>
      </c>
    </row>
    <row r="10" spans="1:5" x14ac:dyDescent="0.2">
      <c r="B10" t="s">
        <v>4</v>
      </c>
      <c r="C10" s="3">
        <v>0.12</v>
      </c>
      <c r="D10" t="s">
        <v>6</v>
      </c>
    </row>
    <row r="12" spans="1:5" x14ac:dyDescent="0.2">
      <c r="B12" t="s">
        <v>5</v>
      </c>
      <c r="C12" s="4">
        <f>C7 *(C9+(C10 - C9)*((1+C10)^(-C8)))/ C10</f>
        <v>92790.447595309975</v>
      </c>
    </row>
    <row r="15" spans="1:5" x14ac:dyDescent="0.2">
      <c r="A15" t="s">
        <v>9</v>
      </c>
    </row>
    <row r="16" spans="1:5" x14ac:dyDescent="0.2">
      <c r="B16" t="s">
        <v>1</v>
      </c>
      <c r="C16" s="5">
        <v>100000</v>
      </c>
    </row>
    <row r="17" spans="1:5" x14ac:dyDescent="0.2">
      <c r="B17" t="s">
        <v>2</v>
      </c>
      <c r="C17">
        <v>5</v>
      </c>
    </row>
    <row r="18" spans="1:5" x14ac:dyDescent="0.2">
      <c r="B18" t="s">
        <v>3</v>
      </c>
      <c r="C18" s="3">
        <v>0.1</v>
      </c>
    </row>
    <row r="19" spans="1:5" x14ac:dyDescent="0.2">
      <c r="B19" t="s">
        <v>4</v>
      </c>
      <c r="C19" s="3">
        <v>0.08</v>
      </c>
      <c r="D19" t="s">
        <v>7</v>
      </c>
    </row>
    <row r="21" spans="1:5" x14ac:dyDescent="0.2">
      <c r="B21" t="s">
        <v>5</v>
      </c>
      <c r="C21" s="5">
        <f>C16 *(C18+(C19 - C18)*((1+C19)^(-C17)))/ C19</f>
        <v>107985.42007415617</v>
      </c>
    </row>
    <row r="23" spans="1:5" x14ac:dyDescent="0.2">
      <c r="A23" t="s">
        <v>10</v>
      </c>
    </row>
    <row r="24" spans="1:5" x14ac:dyDescent="0.2">
      <c r="B24" t="s">
        <v>1</v>
      </c>
      <c r="C24">
        <v>100000</v>
      </c>
    </row>
    <row r="25" spans="1:5" x14ac:dyDescent="0.2">
      <c r="B25" t="s">
        <v>2</v>
      </c>
      <c r="C25">
        <v>5</v>
      </c>
    </row>
    <row r="26" spans="1:5" x14ac:dyDescent="0.2">
      <c r="B26" t="s">
        <v>3</v>
      </c>
      <c r="C26" s="3">
        <v>0.1</v>
      </c>
    </row>
    <row r="27" spans="1:5" x14ac:dyDescent="0.2">
      <c r="B27" t="s">
        <v>4</v>
      </c>
      <c r="C27" s="3">
        <v>0.1</v>
      </c>
      <c r="D27" t="s">
        <v>8</v>
      </c>
    </row>
    <row r="29" spans="1:5" x14ac:dyDescent="0.2">
      <c r="B29" t="s">
        <v>5</v>
      </c>
      <c r="C29" s="5">
        <f>C24 *(C26+(C27 - C26)*((1+C27)^(-C25)))/ C27</f>
        <v>100000</v>
      </c>
    </row>
    <row r="31" spans="1:5" ht="18.75" x14ac:dyDescent="0.25">
      <c r="A31" s="14" t="s">
        <v>33</v>
      </c>
      <c r="B31" s="14"/>
      <c r="C31" s="14"/>
      <c r="D31" s="14"/>
      <c r="E31" s="14"/>
    </row>
    <row r="32" spans="1:5" x14ac:dyDescent="0.2">
      <c r="A32" t="s">
        <v>11</v>
      </c>
    </row>
    <row r="33" spans="1:9" x14ac:dyDescent="0.2">
      <c r="B33" t="s">
        <v>1</v>
      </c>
      <c r="C33" s="5">
        <v>1000</v>
      </c>
    </row>
    <row r="34" spans="1:9" x14ac:dyDescent="0.2">
      <c r="B34" t="s">
        <v>12</v>
      </c>
      <c r="C34" s="5">
        <v>1500</v>
      </c>
    </row>
    <row r="36" spans="1:9" x14ac:dyDescent="0.2">
      <c r="B36" t="s">
        <v>13</v>
      </c>
      <c r="C36">
        <f>C34 /C33 *100</f>
        <v>150</v>
      </c>
    </row>
    <row r="38" spans="1:9" x14ac:dyDescent="0.2">
      <c r="A38" t="s">
        <v>14</v>
      </c>
    </row>
    <row r="39" spans="1:9" x14ac:dyDescent="0.2">
      <c r="B39" t="s">
        <v>13</v>
      </c>
      <c r="C39">
        <v>120</v>
      </c>
    </row>
    <row r="40" spans="1:9" x14ac:dyDescent="0.2">
      <c r="B40" t="s">
        <v>3</v>
      </c>
      <c r="C40" s="3">
        <v>0.2</v>
      </c>
    </row>
    <row r="42" spans="1:9" x14ac:dyDescent="0.2">
      <c r="B42" t="s">
        <v>4</v>
      </c>
      <c r="C42" s="6">
        <f>100*C40/C39</f>
        <v>0.16666666666666666</v>
      </c>
    </row>
    <row r="44" spans="1:9" ht="18.75" x14ac:dyDescent="0.25">
      <c r="A44" s="14" t="s">
        <v>34</v>
      </c>
      <c r="B44" s="14"/>
      <c r="C44" s="14"/>
      <c r="D44" s="14"/>
      <c r="E44" s="14"/>
    </row>
    <row r="45" spans="1:9" x14ac:dyDescent="0.2">
      <c r="A45" t="s">
        <v>15</v>
      </c>
    </row>
    <row r="46" spans="1:9" x14ac:dyDescent="0.2">
      <c r="A46" t="s">
        <v>30</v>
      </c>
      <c r="B46" t="s">
        <v>1</v>
      </c>
      <c r="C46" s="5">
        <v>10000</v>
      </c>
      <c r="D46" t="s">
        <v>31</v>
      </c>
      <c r="E46" t="s">
        <v>1</v>
      </c>
      <c r="F46" s="5">
        <v>10000</v>
      </c>
      <c r="G46" t="s">
        <v>32</v>
      </c>
      <c r="H46" t="s">
        <v>1</v>
      </c>
      <c r="I46" s="5">
        <v>10000</v>
      </c>
    </row>
    <row r="47" spans="1:9" x14ac:dyDescent="0.2">
      <c r="B47" t="s">
        <v>3</v>
      </c>
      <c r="C47" s="3">
        <v>0.09</v>
      </c>
      <c r="E47" t="s">
        <v>3</v>
      </c>
      <c r="F47" s="3">
        <v>0.09</v>
      </c>
      <c r="H47" t="s">
        <v>3</v>
      </c>
      <c r="I47" s="3">
        <v>0.09</v>
      </c>
    </row>
    <row r="48" spans="1:9" x14ac:dyDescent="0.2">
      <c r="B48" t="s">
        <v>12</v>
      </c>
      <c r="C48" s="5">
        <v>10000</v>
      </c>
      <c r="E48" t="s">
        <v>12</v>
      </c>
      <c r="F48" s="5">
        <v>12200</v>
      </c>
      <c r="H48" t="s">
        <v>12</v>
      </c>
      <c r="I48" s="5">
        <v>7800</v>
      </c>
    </row>
    <row r="49" spans="1:9" x14ac:dyDescent="0.2">
      <c r="B49" t="s">
        <v>13</v>
      </c>
      <c r="C49">
        <f>C48/C46</f>
        <v>1</v>
      </c>
      <c r="E49" t="s">
        <v>13</v>
      </c>
      <c r="F49">
        <f>F48/F46</f>
        <v>1.22</v>
      </c>
      <c r="H49" t="s">
        <v>13</v>
      </c>
      <c r="I49">
        <f>I48/I46</f>
        <v>0.78</v>
      </c>
    </row>
    <row r="50" spans="1:9" x14ac:dyDescent="0.2">
      <c r="B50" t="s">
        <v>2</v>
      </c>
      <c r="C50">
        <v>7</v>
      </c>
      <c r="E50" t="s">
        <v>2</v>
      </c>
      <c r="F50">
        <v>7</v>
      </c>
      <c r="H50" t="s">
        <v>2</v>
      </c>
      <c r="I50">
        <v>7</v>
      </c>
    </row>
    <row r="52" spans="1:9" x14ac:dyDescent="0.2">
      <c r="B52" t="s">
        <v>16</v>
      </c>
      <c r="C52" s="6">
        <f>(2*(C47*C50 +1 -C49)) /(C49-1+C50*(C49+1))</f>
        <v>8.9999999999999983E-2</v>
      </c>
      <c r="E52" t="s">
        <v>16</v>
      </c>
      <c r="F52" s="6">
        <f>(2*(F47*F50 +1 -F49)) /(F49-1+F50*(F49+1))</f>
        <v>5.2030456852791868E-2</v>
      </c>
      <c r="H52" t="s">
        <v>16</v>
      </c>
      <c r="I52" s="6">
        <f>(2*(I47*I50 +1 -I49)) /(I49-1+I50*(I49+1))</f>
        <v>0.13888888888888887</v>
      </c>
    </row>
    <row r="55" spans="1:9" x14ac:dyDescent="0.2">
      <c r="A55" t="s">
        <v>17</v>
      </c>
    </row>
    <row r="56" spans="1:9" x14ac:dyDescent="0.2">
      <c r="B56" s="15" t="s">
        <v>35</v>
      </c>
      <c r="C56" s="15"/>
      <c r="E56" s="15" t="s">
        <v>36</v>
      </c>
      <c r="F56" s="15"/>
    </row>
    <row r="57" spans="1:9" x14ac:dyDescent="0.2">
      <c r="B57" t="s">
        <v>1</v>
      </c>
      <c r="C57" s="5">
        <v>10000</v>
      </c>
      <c r="E57" t="s">
        <v>1</v>
      </c>
      <c r="F57" s="5">
        <v>10000</v>
      </c>
    </row>
    <row r="58" spans="1:9" x14ac:dyDescent="0.2">
      <c r="B58" t="s">
        <v>3</v>
      </c>
      <c r="C58" s="3">
        <v>0.05</v>
      </c>
      <c r="E58" t="s">
        <v>3</v>
      </c>
      <c r="F58" s="3">
        <v>0.05</v>
      </c>
    </row>
    <row r="59" spans="1:9" x14ac:dyDescent="0.2">
      <c r="B59" t="s">
        <v>12</v>
      </c>
      <c r="C59" s="5">
        <v>7120</v>
      </c>
      <c r="E59" t="s">
        <v>12</v>
      </c>
      <c r="F59" s="7">
        <f>(F57*F58)/(1+F63) + (F57+(F57*F58))/((1+F63)^2)</f>
        <v>7120.0000073941528</v>
      </c>
    </row>
    <row r="60" spans="1:9" x14ac:dyDescent="0.2">
      <c r="B60" t="s">
        <v>13</v>
      </c>
      <c r="C60">
        <f>C59/C57</f>
        <v>0.71199999999999997</v>
      </c>
      <c r="E60" t="s">
        <v>13</v>
      </c>
      <c r="F60" s="8">
        <f>F59/F57</f>
        <v>0.71200000073941527</v>
      </c>
    </row>
    <row r="61" spans="1:9" x14ac:dyDescent="0.2">
      <c r="B61" t="s">
        <v>2</v>
      </c>
      <c r="C61">
        <v>2</v>
      </c>
      <c r="E61" t="s">
        <v>2</v>
      </c>
      <c r="F61">
        <v>2</v>
      </c>
    </row>
    <row r="63" spans="1:9" x14ac:dyDescent="0.2">
      <c r="B63" t="s">
        <v>16</v>
      </c>
      <c r="C63" s="6">
        <f>(2*(C58*C61 +1 -C60)) /(C60-1+C61*(C60+1))</f>
        <v>0.24744897959183682</v>
      </c>
      <c r="E63" t="s">
        <v>16</v>
      </c>
      <c r="F63" s="6">
        <v>0.24999999933217557</v>
      </c>
    </row>
    <row r="65" spans="1:3" x14ac:dyDescent="0.2">
      <c r="A65" t="s">
        <v>18</v>
      </c>
    </row>
    <row r="66" spans="1:3" x14ac:dyDescent="0.2">
      <c r="B66" t="s">
        <v>1</v>
      </c>
      <c r="C66" s="5">
        <v>10000</v>
      </c>
    </row>
    <row r="67" spans="1:3" x14ac:dyDescent="0.2">
      <c r="B67" t="s">
        <v>3</v>
      </c>
      <c r="C67" s="3">
        <v>7.0000000000000007E-2</v>
      </c>
    </row>
    <row r="68" spans="1:3" x14ac:dyDescent="0.2">
      <c r="B68" t="s">
        <v>12</v>
      </c>
      <c r="C68" s="5">
        <v>7120</v>
      </c>
    </row>
    <row r="69" spans="1:3" x14ac:dyDescent="0.2">
      <c r="B69" t="s">
        <v>21</v>
      </c>
      <c r="C69" s="3">
        <v>7.0000000000000007E-2</v>
      </c>
    </row>
    <row r="70" spans="1:3" x14ac:dyDescent="0.2">
      <c r="B70" t="s">
        <v>19</v>
      </c>
      <c r="C70" s="3">
        <v>0.08</v>
      </c>
    </row>
    <row r="71" spans="1:3" x14ac:dyDescent="0.2">
      <c r="B71" t="s">
        <v>2</v>
      </c>
      <c r="C71">
        <v>5</v>
      </c>
    </row>
    <row r="73" spans="1:3" x14ac:dyDescent="0.2">
      <c r="B73" t="s">
        <v>20</v>
      </c>
      <c r="C73" s="5">
        <f>C66*(C67+(C69 - C67) *(1+C69) ^(-C71)) /C69</f>
        <v>10000</v>
      </c>
    </row>
    <row r="74" spans="1:3" x14ac:dyDescent="0.2">
      <c r="B74" t="s">
        <v>22</v>
      </c>
      <c r="C74" s="5">
        <f>C66*(C67+(C70 - C67) *(1+C70) ^(-C71)) /C70</f>
        <v>9600.7289962921914</v>
      </c>
    </row>
    <row r="76" spans="1:3" x14ac:dyDescent="0.2">
      <c r="B76" t="s">
        <v>23</v>
      </c>
      <c r="C76" s="5">
        <f xml:space="preserve"> ABS(C74 - C73)</f>
        <v>399.27100370780863</v>
      </c>
    </row>
    <row r="79" spans="1:3" x14ac:dyDescent="0.2">
      <c r="A79" t="s">
        <v>24</v>
      </c>
    </row>
    <row r="80" spans="1:3" x14ac:dyDescent="0.2">
      <c r="B80" t="s">
        <v>1</v>
      </c>
      <c r="C80" s="5">
        <v>10000</v>
      </c>
    </row>
    <row r="81" spans="1:3" x14ac:dyDescent="0.2">
      <c r="B81" t="s">
        <v>3</v>
      </c>
      <c r="C81" s="3">
        <v>7.0000000000000007E-2</v>
      </c>
    </row>
    <row r="82" spans="1:3" x14ac:dyDescent="0.2">
      <c r="B82" t="s">
        <v>12</v>
      </c>
      <c r="C82" s="5">
        <v>7120</v>
      </c>
    </row>
    <row r="83" spans="1:3" x14ac:dyDescent="0.2">
      <c r="B83" t="s">
        <v>21</v>
      </c>
      <c r="C83" s="3">
        <v>7.0000000000000007E-2</v>
      </c>
    </row>
    <row r="84" spans="1:3" x14ac:dyDescent="0.2">
      <c r="B84" t="s">
        <v>19</v>
      </c>
      <c r="C84" s="3">
        <v>0.06</v>
      </c>
    </row>
    <row r="85" spans="1:3" x14ac:dyDescent="0.2">
      <c r="B85" t="s">
        <v>2</v>
      </c>
      <c r="C85">
        <v>5</v>
      </c>
    </row>
    <row r="87" spans="1:3" x14ac:dyDescent="0.2">
      <c r="B87" t="s">
        <v>20</v>
      </c>
      <c r="C87" s="5">
        <f>C80*(C81+(C83 - C81) *(1+C83) ^(-C85)) /C83</f>
        <v>10000</v>
      </c>
    </row>
    <row r="88" spans="1:3" x14ac:dyDescent="0.2">
      <c r="B88" t="s">
        <v>22</v>
      </c>
      <c r="C88" s="5">
        <f>C80*(C81+(C84 - C81) *(1+C84) ^(-C85)) /C84</f>
        <v>10421.23637855657</v>
      </c>
    </row>
    <row r="90" spans="1:3" x14ac:dyDescent="0.2">
      <c r="B90" t="s">
        <v>23</v>
      </c>
      <c r="C90" s="5">
        <f>ABS( C88- C87)</f>
        <v>421.23637855657034</v>
      </c>
    </row>
    <row r="93" spans="1:3" x14ac:dyDescent="0.2">
      <c r="A93" t="s">
        <v>25</v>
      </c>
    </row>
    <row r="94" spans="1:3" x14ac:dyDescent="0.2">
      <c r="B94" t="s">
        <v>1</v>
      </c>
      <c r="C94" s="5">
        <v>100000</v>
      </c>
    </row>
    <row r="95" spans="1:3" x14ac:dyDescent="0.2">
      <c r="B95" t="s">
        <v>3</v>
      </c>
      <c r="C95" s="3">
        <v>0.09</v>
      </c>
    </row>
    <row r="96" spans="1:3" x14ac:dyDescent="0.2">
      <c r="B96" t="s">
        <v>16</v>
      </c>
      <c r="C96" s="3">
        <v>0.11</v>
      </c>
    </row>
    <row r="97" spans="1:3" x14ac:dyDescent="0.2">
      <c r="B97" t="s">
        <v>2</v>
      </c>
      <c r="C97">
        <v>6</v>
      </c>
    </row>
    <row r="99" spans="1:3" x14ac:dyDescent="0.2">
      <c r="B99" t="s">
        <v>39</v>
      </c>
      <c r="C99" s="5">
        <f>C94*(C95+(C96 - C95) *(1+C96) ^(-C97)) /C96</f>
        <v>91538.924292523472</v>
      </c>
    </row>
    <row r="100" spans="1:3" x14ac:dyDescent="0.2">
      <c r="B100" t="s">
        <v>38</v>
      </c>
      <c r="C100" s="5">
        <f>ABS( C94- C99)</f>
        <v>8461.0757074765279</v>
      </c>
    </row>
    <row r="103" spans="1:3" x14ac:dyDescent="0.2">
      <c r="A103" t="s">
        <v>37</v>
      </c>
    </row>
    <row r="104" spans="1:3" x14ac:dyDescent="0.2">
      <c r="B104" t="s">
        <v>1</v>
      </c>
      <c r="C104" s="5">
        <v>100000</v>
      </c>
    </row>
    <row r="105" spans="1:3" x14ac:dyDescent="0.2">
      <c r="B105" t="s">
        <v>3</v>
      </c>
      <c r="C105" s="3">
        <v>0.09</v>
      </c>
    </row>
    <row r="106" spans="1:3" x14ac:dyDescent="0.2">
      <c r="B106" t="s">
        <v>16</v>
      </c>
      <c r="C106" s="3">
        <v>7.0000000000000007E-2</v>
      </c>
    </row>
    <row r="107" spans="1:3" x14ac:dyDescent="0.2">
      <c r="B107" t="s">
        <v>2</v>
      </c>
      <c r="C107">
        <v>6</v>
      </c>
    </row>
    <row r="109" spans="1:3" x14ac:dyDescent="0.2">
      <c r="B109" t="s">
        <v>12</v>
      </c>
      <c r="C109" s="5">
        <f>C104*(C105+(C106 - C105) *(1+C106) ^(-C107)) /C106</f>
        <v>109533.07931952822</v>
      </c>
    </row>
    <row r="110" spans="1:3" x14ac:dyDescent="0.2">
      <c r="B110" t="s">
        <v>40</v>
      </c>
      <c r="C110" s="5">
        <f>C109-C104</f>
        <v>9533.0793195282167</v>
      </c>
    </row>
    <row r="112" spans="1:3" x14ac:dyDescent="0.2">
      <c r="A112" t="s">
        <v>42</v>
      </c>
    </row>
    <row r="113" spans="2:4" x14ac:dyDescent="0.2">
      <c r="B113" t="s">
        <v>43</v>
      </c>
      <c r="C113" t="s">
        <v>44</v>
      </c>
    </row>
    <row r="114" spans="2:4" x14ac:dyDescent="0.2">
      <c r="B114">
        <v>1</v>
      </c>
      <c r="C114">
        <v>80</v>
      </c>
    </row>
    <row r="115" spans="2:4" x14ac:dyDescent="0.2">
      <c r="B115">
        <v>2</v>
      </c>
      <c r="C115">
        <v>80</v>
      </c>
    </row>
    <row r="116" spans="2:4" x14ac:dyDescent="0.2">
      <c r="B116">
        <v>3</v>
      </c>
      <c r="C116">
        <v>80</v>
      </c>
    </row>
    <row r="117" spans="2:4" x14ac:dyDescent="0.2">
      <c r="B117">
        <v>4</v>
      </c>
      <c r="C117">
        <v>1080</v>
      </c>
    </row>
    <row r="119" spans="2:4" x14ac:dyDescent="0.2">
      <c r="B119" t="s">
        <v>4</v>
      </c>
      <c r="C119" s="9">
        <v>0.1</v>
      </c>
    </row>
    <row r="121" spans="2:4" x14ac:dyDescent="0.2">
      <c r="B121" t="s">
        <v>5</v>
      </c>
      <c r="C121">
        <f>C114*(1+C119) ^(-B114) +C115*(1+C119)^(-B115) +C116*(1+C119)^(-B116)+C117*(1+C119) ^(-B117)</f>
        <v>936.60269107301394</v>
      </c>
    </row>
    <row r="122" spans="2:4" x14ac:dyDescent="0.2">
      <c r="B122" t="s">
        <v>45</v>
      </c>
      <c r="C122">
        <f>C114*(1+C119) ^(-B114) /C121</f>
        <v>7.7650078758532179E-2</v>
      </c>
    </row>
    <row r="123" spans="2:4" x14ac:dyDescent="0.2">
      <c r="B123" t="s">
        <v>46</v>
      </c>
      <c r="C123">
        <f>C115*(1+$C$119) ^(-B115) /$C$121</f>
        <v>7.0590980689574714E-2</v>
      </c>
    </row>
    <row r="124" spans="2:4" x14ac:dyDescent="0.2">
      <c r="B124" t="s">
        <v>47</v>
      </c>
      <c r="C124">
        <f t="shared" ref="C124:C125" si="0">C116*(1+$C$119) ^(-B116) /$C$121</f>
        <v>6.4173618808704272E-2</v>
      </c>
    </row>
    <row r="125" spans="2:4" x14ac:dyDescent="0.2">
      <c r="B125" t="s">
        <v>48</v>
      </c>
      <c r="C125">
        <f t="shared" si="0"/>
        <v>0.78758532174318885</v>
      </c>
    </row>
    <row r="127" spans="2:4" x14ac:dyDescent="0.2">
      <c r="B127" t="s">
        <v>49</v>
      </c>
      <c r="C127" s="11">
        <f>B114*C122+B115*C123+B116*C124+B117*C125</f>
        <v>3.5616941835365497</v>
      </c>
      <c r="D127" t="s">
        <v>50</v>
      </c>
    </row>
    <row r="130" spans="1:4" x14ac:dyDescent="0.2">
      <c r="A130" t="s">
        <v>51</v>
      </c>
    </row>
    <row r="131" spans="1:4" x14ac:dyDescent="0.2">
      <c r="B131" t="s">
        <v>2</v>
      </c>
      <c r="C131">
        <v>8</v>
      </c>
    </row>
    <row r="132" spans="1:4" x14ac:dyDescent="0.2">
      <c r="B132" t="s">
        <v>4</v>
      </c>
      <c r="C132" s="9">
        <v>0.1</v>
      </c>
    </row>
    <row r="134" spans="1:4" x14ac:dyDescent="0.2">
      <c r="B134" t="s">
        <v>49</v>
      </c>
      <c r="C134" s="11">
        <f>(1+C132) /C132 *(1-(1+C132) ^(-C131))</f>
        <v>5.8684188176929357</v>
      </c>
      <c r="D134" t="s">
        <v>50</v>
      </c>
    </row>
    <row r="137" spans="1:4" x14ac:dyDescent="0.2">
      <c r="A137" t="s">
        <v>52</v>
      </c>
    </row>
    <row r="138" spans="1:4" x14ac:dyDescent="0.2">
      <c r="B138" t="s">
        <v>43</v>
      </c>
      <c r="C138" t="s">
        <v>44</v>
      </c>
    </row>
    <row r="139" spans="1:4" x14ac:dyDescent="0.2">
      <c r="B139">
        <v>1</v>
      </c>
      <c r="C139">
        <v>80</v>
      </c>
    </row>
    <row r="140" spans="1:4" x14ac:dyDescent="0.2">
      <c r="B140">
        <v>2</v>
      </c>
      <c r="C140">
        <v>80</v>
      </c>
    </row>
    <row r="141" spans="1:4" x14ac:dyDescent="0.2">
      <c r="B141">
        <v>3</v>
      </c>
      <c r="C141">
        <v>80</v>
      </c>
    </row>
    <row r="142" spans="1:4" x14ac:dyDescent="0.2">
      <c r="B142">
        <v>4</v>
      </c>
      <c r="C142">
        <v>1080</v>
      </c>
    </row>
    <row r="144" spans="1:4" x14ac:dyDescent="0.2">
      <c r="B144" t="s">
        <v>4</v>
      </c>
      <c r="C144" s="9">
        <v>0.1</v>
      </c>
    </row>
    <row r="145" spans="1:3" x14ac:dyDescent="0.2">
      <c r="B145" t="s">
        <v>55</v>
      </c>
      <c r="C145" s="9">
        <v>0.01</v>
      </c>
    </row>
    <row r="147" spans="1:3" x14ac:dyDescent="0.2">
      <c r="B147" t="s">
        <v>5</v>
      </c>
      <c r="C147">
        <f>C139*(1+C144) ^(-B139) +C140*(1+C144)^(-B140) +C141*(1+C144)^(-B141)+C142*(1+C144) ^(-B142)</f>
        <v>936.60269107301394</v>
      </c>
    </row>
    <row r="148" spans="1:3" x14ac:dyDescent="0.2">
      <c r="B148" t="s">
        <v>45</v>
      </c>
      <c r="C148">
        <f>C139*(1+C144) ^(-B139) /C147</f>
        <v>7.7650078758532179E-2</v>
      </c>
    </row>
    <row r="149" spans="1:3" x14ac:dyDescent="0.2">
      <c r="B149" t="s">
        <v>46</v>
      </c>
      <c r="C149">
        <f>C140*(1+$C$119) ^(-B140) /$C$121</f>
        <v>7.0590980689574714E-2</v>
      </c>
    </row>
    <row r="150" spans="1:3" x14ac:dyDescent="0.2">
      <c r="B150" t="s">
        <v>47</v>
      </c>
      <c r="C150">
        <f>C141*(1+$C$119) ^(-B141) /$C$121</f>
        <v>6.4173618808704272E-2</v>
      </c>
    </row>
    <row r="151" spans="1:3" x14ac:dyDescent="0.2">
      <c r="B151" t="s">
        <v>48</v>
      </c>
      <c r="C151">
        <f>C142*(1+$C$119) ^(-B142) /$C$121</f>
        <v>0.78758532174318885</v>
      </c>
    </row>
    <row r="153" spans="1:3" x14ac:dyDescent="0.2">
      <c r="B153" t="s">
        <v>49</v>
      </c>
      <c r="C153">
        <f>B139*C148+B140*C149+B141*C150+B142*C151</f>
        <v>3.5616941835365497</v>
      </c>
    </row>
    <row r="154" spans="1:3" x14ac:dyDescent="0.2">
      <c r="B154" t="s">
        <v>53</v>
      </c>
      <c r="C154">
        <f>C153/(1+C144)</f>
        <v>3.2379038032150449</v>
      </c>
    </row>
    <row r="155" spans="1:3" x14ac:dyDescent="0.2">
      <c r="B155" t="s">
        <v>54</v>
      </c>
      <c r="C155" s="9">
        <f>-C154*C145</f>
        <v>-3.2379038032150448E-2</v>
      </c>
    </row>
    <row r="158" spans="1:3" x14ac:dyDescent="0.2">
      <c r="A158" t="s">
        <v>56</v>
      </c>
    </row>
    <row r="159" spans="1:3" x14ac:dyDescent="0.2">
      <c r="B159" t="s">
        <v>43</v>
      </c>
      <c r="C159" t="s">
        <v>44</v>
      </c>
    </row>
    <row r="160" spans="1:3" x14ac:dyDescent="0.2">
      <c r="B160">
        <v>1</v>
      </c>
      <c r="C160">
        <v>80</v>
      </c>
    </row>
    <row r="161" spans="2:3" x14ac:dyDescent="0.2">
      <c r="B161">
        <v>2</v>
      </c>
      <c r="C161">
        <v>80</v>
      </c>
    </row>
    <row r="162" spans="2:3" x14ac:dyDescent="0.2">
      <c r="B162">
        <v>3</v>
      </c>
      <c r="C162">
        <v>80</v>
      </c>
    </row>
    <row r="163" spans="2:3" x14ac:dyDescent="0.2">
      <c r="B163">
        <v>4</v>
      </c>
      <c r="C163">
        <v>1080</v>
      </c>
    </row>
    <row r="165" spans="2:3" x14ac:dyDescent="0.2">
      <c r="B165" t="s">
        <v>4</v>
      </c>
      <c r="C165" s="9">
        <v>0.1</v>
      </c>
    </row>
    <row r="166" spans="2:3" x14ac:dyDescent="0.2">
      <c r="B166" t="s">
        <v>55</v>
      </c>
      <c r="C166" s="9">
        <v>0.01</v>
      </c>
    </row>
    <row r="168" spans="2:3" x14ac:dyDescent="0.2">
      <c r="B168" t="s">
        <v>5</v>
      </c>
      <c r="C168">
        <f>C160*(1+C165) ^(-B160) +C161*(1+C165)^(-B161) +C162*(1+C165)^(-B162)+C163*(1+C165) ^(-B163)</f>
        <v>936.60269107301394</v>
      </c>
    </row>
    <row r="169" spans="2:3" x14ac:dyDescent="0.2">
      <c r="B169" t="s">
        <v>45</v>
      </c>
      <c r="C169">
        <f>C160*(1+C165) ^(-B160) /C168</f>
        <v>7.7650078758532179E-2</v>
      </c>
    </row>
    <row r="170" spans="2:3" x14ac:dyDescent="0.2">
      <c r="B170" t="s">
        <v>46</v>
      </c>
      <c r="C170">
        <f>C161*(1+$C$119) ^(-B161) /$C$121</f>
        <v>7.0590980689574714E-2</v>
      </c>
    </row>
    <row r="171" spans="2:3" x14ac:dyDescent="0.2">
      <c r="B171" t="s">
        <v>47</v>
      </c>
      <c r="C171">
        <f>C162*(1+$C$119) ^(-B162) /$C$121</f>
        <v>6.4173618808704272E-2</v>
      </c>
    </row>
    <row r="172" spans="2:3" x14ac:dyDescent="0.2">
      <c r="B172" t="s">
        <v>48</v>
      </c>
      <c r="C172">
        <f>C163*(1+$C$119) ^(-B163) /$C$121</f>
        <v>0.78758532174318885</v>
      </c>
    </row>
    <row r="174" spans="2:3" x14ac:dyDescent="0.2">
      <c r="B174" t="s">
        <v>49</v>
      </c>
      <c r="C174">
        <f>B160*C169+B161*C170+B162*C171+B163*C172</f>
        <v>3.5616941835365497</v>
      </c>
    </row>
    <row r="175" spans="2:3" x14ac:dyDescent="0.2">
      <c r="B175" t="s">
        <v>53</v>
      </c>
      <c r="C175">
        <f>C174/(1+C165)</f>
        <v>3.2379038032150449</v>
      </c>
    </row>
    <row r="177" spans="1:3" x14ac:dyDescent="0.2">
      <c r="B177" t="s">
        <v>57</v>
      </c>
      <c r="C177">
        <f xml:space="preserve"> (B160*(B160+1)*C169+B161*(B161+1) *C170+B162*(B162+1) *C171+B163*(B163+1) *C172) /(1+C165) ^2</f>
        <v>14.132756943985735</v>
      </c>
    </row>
    <row r="179" spans="1:3" x14ac:dyDescent="0.2">
      <c r="B179" t="s">
        <v>54</v>
      </c>
      <c r="C179" s="9">
        <f>-C175*C166+(C177*C166^2) /2</f>
        <v>-3.1672400184951162E-2</v>
      </c>
    </row>
    <row r="182" spans="1:3" x14ac:dyDescent="0.2">
      <c r="A182" t="s">
        <v>58</v>
      </c>
    </row>
    <row r="183" spans="1:3" x14ac:dyDescent="0.2">
      <c r="B183" t="s">
        <v>49</v>
      </c>
      <c r="C183">
        <v>5.2511999999999999</v>
      </c>
    </row>
    <row r="184" spans="1:3" x14ac:dyDescent="0.2">
      <c r="B184" t="s">
        <v>16</v>
      </c>
      <c r="C184" s="9">
        <v>0.1</v>
      </c>
    </row>
    <row r="185" spans="1:3" x14ac:dyDescent="0.2">
      <c r="B185" t="s">
        <v>59</v>
      </c>
      <c r="C185" s="9">
        <v>0.01</v>
      </c>
    </row>
    <row r="187" spans="1:3" x14ac:dyDescent="0.2">
      <c r="B187" t="s">
        <v>60</v>
      </c>
      <c r="C187" s="9">
        <f>-C183/(1+C184) *C185</f>
        <v>-4.7738181818181812E-2</v>
      </c>
    </row>
    <row r="190" spans="1:3" x14ac:dyDescent="0.2">
      <c r="A190" t="s">
        <v>58</v>
      </c>
    </row>
    <row r="191" spans="1:3" x14ac:dyDescent="0.2">
      <c r="B191" t="s">
        <v>2</v>
      </c>
      <c r="C191">
        <v>10</v>
      </c>
    </row>
    <row r="192" spans="1:3" x14ac:dyDescent="0.2">
      <c r="B192" t="s">
        <v>16</v>
      </c>
      <c r="C192">
        <v>0.1</v>
      </c>
    </row>
    <row r="193" spans="1:4" x14ac:dyDescent="0.2">
      <c r="B193" t="s">
        <v>3</v>
      </c>
      <c r="C193">
        <v>0.05</v>
      </c>
    </row>
    <row r="195" spans="1:4" x14ac:dyDescent="0.2">
      <c r="B195" t="s">
        <v>49</v>
      </c>
      <c r="C195" s="10">
        <f>((1+C192) /C192)-(C191*(C193 -C192) +1+C192) /(C193 *((1+C192) ^C191 -1) +C192)</f>
        <v>7.6608625595095994</v>
      </c>
      <c r="D195" t="s">
        <v>50</v>
      </c>
    </row>
    <row r="198" spans="1:4" x14ac:dyDescent="0.2">
      <c r="A198" t="s">
        <v>61</v>
      </c>
    </row>
    <row r="199" spans="1:4" x14ac:dyDescent="0.2">
      <c r="B199" t="s">
        <v>2</v>
      </c>
      <c r="C199">
        <v>10</v>
      </c>
    </row>
    <row r="200" spans="1:4" x14ac:dyDescent="0.2">
      <c r="B200" t="s">
        <v>16</v>
      </c>
      <c r="C200">
        <v>0.05</v>
      </c>
    </row>
    <row r="202" spans="1:4" x14ac:dyDescent="0.2">
      <c r="B202" t="s">
        <v>49</v>
      </c>
      <c r="C202" s="10">
        <f>(1+C200) /C200 *(1-(1+C200) ^(-C199))</f>
        <v>8.107821675644054</v>
      </c>
      <c r="D202" t="s">
        <v>50</v>
      </c>
    </row>
    <row r="205" spans="1:4" x14ac:dyDescent="0.2">
      <c r="A205" t="s">
        <v>62</v>
      </c>
    </row>
    <row r="206" spans="1:4" x14ac:dyDescent="0.2">
      <c r="B206" t="s">
        <v>63</v>
      </c>
      <c r="C206">
        <v>15</v>
      </c>
    </row>
    <row r="207" spans="1:4" x14ac:dyDescent="0.2">
      <c r="B207" t="s">
        <v>64</v>
      </c>
      <c r="C207">
        <v>10</v>
      </c>
    </row>
    <row r="208" spans="1:4" x14ac:dyDescent="0.2">
      <c r="B208" t="s">
        <v>70</v>
      </c>
      <c r="C208">
        <v>1000</v>
      </c>
    </row>
    <row r="209" spans="1:4" x14ac:dyDescent="0.2">
      <c r="B209" t="s">
        <v>71</v>
      </c>
      <c r="C209">
        <v>2500</v>
      </c>
    </row>
    <row r="210" spans="1:4" x14ac:dyDescent="0.2">
      <c r="B210" t="s">
        <v>67</v>
      </c>
      <c r="C210">
        <v>4</v>
      </c>
    </row>
    <row r="211" spans="1:4" x14ac:dyDescent="0.2">
      <c r="B211" t="s">
        <v>68</v>
      </c>
      <c r="C211">
        <v>3</v>
      </c>
    </row>
    <row r="213" spans="1:4" x14ac:dyDescent="0.2">
      <c r="B213" t="s">
        <v>65</v>
      </c>
      <c r="C213">
        <f>(C206*C208) /(C206*C208+C207*C209)</f>
        <v>0.375</v>
      </c>
    </row>
    <row r="214" spans="1:4" x14ac:dyDescent="0.2">
      <c r="B214" t="s">
        <v>66</v>
      </c>
      <c r="C214">
        <f>(C207*C209) /(C206*C208+C207*C209)</f>
        <v>0.625</v>
      </c>
    </row>
    <row r="216" spans="1:4" x14ac:dyDescent="0.2">
      <c r="B216" t="s">
        <v>49</v>
      </c>
      <c r="C216">
        <f>C213*C210+C214*C211</f>
        <v>3.375</v>
      </c>
      <c r="D216" t="s">
        <v>50</v>
      </c>
    </row>
    <row r="219" spans="1:4" x14ac:dyDescent="0.2">
      <c r="A219" t="s">
        <v>69</v>
      </c>
    </row>
    <row r="220" spans="1:4" x14ac:dyDescent="0.2">
      <c r="B220" t="s">
        <v>1</v>
      </c>
      <c r="C220">
        <v>1000000</v>
      </c>
    </row>
    <row r="221" spans="1:4" x14ac:dyDescent="0.2">
      <c r="B221" t="s">
        <v>72</v>
      </c>
      <c r="C221">
        <v>4</v>
      </c>
    </row>
    <row r="222" spans="1:4" x14ac:dyDescent="0.2">
      <c r="B222" t="s">
        <v>4</v>
      </c>
      <c r="C222">
        <v>0.1</v>
      </c>
    </row>
    <row r="223" spans="1:4" x14ac:dyDescent="0.2">
      <c r="B223" t="s">
        <v>67</v>
      </c>
      <c r="C223">
        <v>2</v>
      </c>
    </row>
    <row r="224" spans="1:4" x14ac:dyDescent="0.2">
      <c r="B224" t="s">
        <v>68</v>
      </c>
      <c r="C224">
        <v>10</v>
      </c>
    </row>
    <row r="225" spans="2:3" x14ac:dyDescent="0.2">
      <c r="B225" t="s">
        <v>70</v>
      </c>
      <c r="C225">
        <v>1000</v>
      </c>
    </row>
    <row r="226" spans="2:3" x14ac:dyDescent="0.2">
      <c r="B226" t="s">
        <v>71</v>
      </c>
      <c r="C226">
        <v>1000</v>
      </c>
    </row>
    <row r="228" spans="2:3" x14ac:dyDescent="0.2">
      <c r="B228" t="s">
        <v>77</v>
      </c>
      <c r="C228">
        <f>C220/(1+C222) ^C221</f>
        <v>683013.45536507049</v>
      </c>
    </row>
    <row r="230" spans="2:3" x14ac:dyDescent="0.2">
      <c r="C230" t="s">
        <v>73</v>
      </c>
    </row>
    <row r="231" spans="2:3" x14ac:dyDescent="0.2">
      <c r="C231" t="s">
        <v>74</v>
      </c>
    </row>
    <row r="233" spans="2:3" x14ac:dyDescent="0.2">
      <c r="B233" t="s">
        <v>75</v>
      </c>
      <c r="C233">
        <v>0.75</v>
      </c>
    </row>
    <row r="234" spans="2:3" x14ac:dyDescent="0.2">
      <c r="B234" t="s">
        <v>76</v>
      </c>
      <c r="C234">
        <v>0.25</v>
      </c>
    </row>
    <row r="236" spans="2:3" x14ac:dyDescent="0.2">
      <c r="B236" t="s">
        <v>78</v>
      </c>
      <c r="C236">
        <f>C233 *C228</f>
        <v>512260.09152380284</v>
      </c>
    </row>
    <row r="237" spans="2:3" x14ac:dyDescent="0.2">
      <c r="B237" t="s">
        <v>79</v>
      </c>
      <c r="C237">
        <f>C234 *C228</f>
        <v>170753.36384126762</v>
      </c>
    </row>
    <row r="238" spans="2:3" x14ac:dyDescent="0.2">
      <c r="B238" t="s">
        <v>80</v>
      </c>
      <c r="C238">
        <f>C236*(1+C222) ^C223</f>
        <v>619834.71074380155</v>
      </c>
    </row>
    <row r="239" spans="2:3" x14ac:dyDescent="0.2">
      <c r="B239" t="s">
        <v>81</v>
      </c>
      <c r="C239">
        <f>C237*(1+C222) ^C224</f>
        <v>442890.25000000017</v>
      </c>
    </row>
    <row r="241" spans="1:3" x14ac:dyDescent="0.2">
      <c r="B241" t="s">
        <v>63</v>
      </c>
      <c r="C241" s="12">
        <f>C238/C225</f>
        <v>619.83471074380157</v>
      </c>
    </row>
    <row r="242" spans="1:3" x14ac:dyDescent="0.2">
      <c r="B242" t="s">
        <v>64</v>
      </c>
      <c r="C242" s="12">
        <f>C239/C226</f>
        <v>442.89025000000015</v>
      </c>
    </row>
    <row r="245" spans="1:3" x14ac:dyDescent="0.2">
      <c r="A245" s="13" t="s">
        <v>41</v>
      </c>
      <c r="B245" s="13"/>
      <c r="C245" s="13"/>
    </row>
    <row r="247" spans="1:3" x14ac:dyDescent="0.2">
      <c r="A247" t="s">
        <v>0</v>
      </c>
    </row>
    <row r="248" spans="1:3" x14ac:dyDescent="0.2">
      <c r="B248" t="s">
        <v>1</v>
      </c>
      <c r="C248" s="5">
        <v>100000</v>
      </c>
    </row>
    <row r="249" spans="1:3" x14ac:dyDescent="0.2">
      <c r="B249" t="s">
        <v>2</v>
      </c>
      <c r="C249">
        <v>6</v>
      </c>
    </row>
    <row r="250" spans="1:3" x14ac:dyDescent="0.2">
      <c r="B250" t="s">
        <v>3</v>
      </c>
      <c r="C250" s="3">
        <v>7.0000000000000007E-2</v>
      </c>
    </row>
    <row r="251" spans="1:3" x14ac:dyDescent="0.2">
      <c r="B251" t="s">
        <v>4</v>
      </c>
      <c r="C251" s="3">
        <v>0.11</v>
      </c>
    </row>
    <row r="253" spans="1:3" x14ac:dyDescent="0.2">
      <c r="B253" t="s">
        <v>5</v>
      </c>
      <c r="C253" s="4">
        <f>C248 *(C250+(C251 - C250)*((1+C251)^(-C249)))/ C251</f>
        <v>83077.848585046973</v>
      </c>
    </row>
    <row r="256" spans="1:3" x14ac:dyDescent="0.2">
      <c r="A256" t="s">
        <v>9</v>
      </c>
    </row>
    <row r="257" spans="1:3" x14ac:dyDescent="0.2">
      <c r="B257" t="s">
        <v>1</v>
      </c>
      <c r="C257" s="5">
        <v>10000</v>
      </c>
    </row>
    <row r="258" spans="1:3" x14ac:dyDescent="0.2">
      <c r="B258" t="s">
        <v>3</v>
      </c>
      <c r="C258" s="3">
        <v>0.08</v>
      </c>
    </row>
    <row r="259" spans="1:3" x14ac:dyDescent="0.2">
      <c r="B259" t="s">
        <v>12</v>
      </c>
      <c r="C259" s="5">
        <v>10000</v>
      </c>
    </row>
    <row r="260" spans="1:3" x14ac:dyDescent="0.2">
      <c r="B260" t="s">
        <v>13</v>
      </c>
      <c r="C260">
        <f>C259/C257</f>
        <v>1</v>
      </c>
    </row>
    <row r="261" spans="1:3" x14ac:dyDescent="0.2">
      <c r="B261" t="s">
        <v>2</v>
      </c>
      <c r="C261">
        <v>6</v>
      </c>
    </row>
    <row r="263" spans="1:3" x14ac:dyDescent="0.2">
      <c r="B263" t="s">
        <v>16</v>
      </c>
      <c r="C263" s="6">
        <f>(2*(C258*C261 +1 -C260)) /(C260-1+C261*(C260+1))</f>
        <v>0.08</v>
      </c>
    </row>
    <row r="266" spans="1:3" x14ac:dyDescent="0.2">
      <c r="A266" t="s">
        <v>10</v>
      </c>
    </row>
    <row r="267" spans="1:3" x14ac:dyDescent="0.2">
      <c r="B267" t="s">
        <v>1</v>
      </c>
      <c r="C267" s="5">
        <v>10000</v>
      </c>
    </row>
    <row r="268" spans="1:3" x14ac:dyDescent="0.2">
      <c r="B268" t="s">
        <v>3</v>
      </c>
      <c r="C268" s="3">
        <v>0.08</v>
      </c>
    </row>
    <row r="269" spans="1:3" x14ac:dyDescent="0.2">
      <c r="B269" t="s">
        <v>12</v>
      </c>
      <c r="C269" s="5">
        <v>12200</v>
      </c>
    </row>
    <row r="270" spans="1:3" x14ac:dyDescent="0.2">
      <c r="B270" t="s">
        <v>13</v>
      </c>
      <c r="C270">
        <f>C269/C267</f>
        <v>1.22</v>
      </c>
    </row>
    <row r="271" spans="1:3" x14ac:dyDescent="0.2">
      <c r="B271" t="s">
        <v>2</v>
      </c>
      <c r="C271">
        <v>6</v>
      </c>
    </row>
    <row r="273" spans="1:3" x14ac:dyDescent="0.2">
      <c r="B273" t="s">
        <v>16</v>
      </c>
      <c r="C273" s="6">
        <f>(2*(C268*C271 +1 -C270)) /(C270-1+C271*(C270+1))</f>
        <v>3.8404726735598228E-2</v>
      </c>
    </row>
    <row r="276" spans="1:3" x14ac:dyDescent="0.2">
      <c r="A276" t="s">
        <v>11</v>
      </c>
    </row>
    <row r="277" spans="1:3" x14ac:dyDescent="0.2">
      <c r="B277" t="s">
        <v>1</v>
      </c>
      <c r="C277" s="5">
        <v>10000</v>
      </c>
    </row>
    <row r="278" spans="1:3" x14ac:dyDescent="0.2">
      <c r="B278" t="s">
        <v>3</v>
      </c>
      <c r="C278" s="3">
        <v>0.08</v>
      </c>
    </row>
    <row r="279" spans="1:3" x14ac:dyDescent="0.2">
      <c r="B279" t="s">
        <v>12</v>
      </c>
      <c r="C279" s="5">
        <v>7800</v>
      </c>
    </row>
    <row r="280" spans="1:3" x14ac:dyDescent="0.2">
      <c r="B280" t="s">
        <v>13</v>
      </c>
      <c r="C280">
        <f>C279/C277</f>
        <v>0.78</v>
      </c>
    </row>
    <row r="281" spans="1:3" x14ac:dyDescent="0.2">
      <c r="B281" t="s">
        <v>2</v>
      </c>
      <c r="C281">
        <v>6</v>
      </c>
    </row>
    <row r="283" spans="1:3" x14ac:dyDescent="0.2">
      <c r="B283" t="s">
        <v>16</v>
      </c>
      <c r="C283" s="6">
        <f>(2*(C278*C281 +1 -C280)) /(C280-1+C281*(C280+1))</f>
        <v>0.13384321223709369</v>
      </c>
    </row>
    <row r="286" spans="1:3" x14ac:dyDescent="0.2">
      <c r="A286" t="s">
        <v>14</v>
      </c>
    </row>
    <row r="287" spans="1:3" x14ac:dyDescent="0.2">
      <c r="B287" t="s">
        <v>1</v>
      </c>
      <c r="C287" s="5">
        <v>100000</v>
      </c>
    </row>
    <row r="288" spans="1:3" x14ac:dyDescent="0.2">
      <c r="B288" t="s">
        <v>3</v>
      </c>
      <c r="C288" s="3">
        <v>0.08</v>
      </c>
    </row>
    <row r="289" spans="1:3" x14ac:dyDescent="0.2">
      <c r="B289" t="s">
        <v>16</v>
      </c>
      <c r="C289" s="3">
        <v>0.11</v>
      </c>
    </row>
    <row r="290" spans="1:3" x14ac:dyDescent="0.2">
      <c r="B290" t="s">
        <v>2</v>
      </c>
      <c r="C290">
        <v>7</v>
      </c>
    </row>
    <row r="292" spans="1:3" x14ac:dyDescent="0.2">
      <c r="B292" t="s">
        <v>39</v>
      </c>
      <c r="C292" s="5">
        <f>C287*(C288+(C289 - C288) *(1+C289) ^(-C290)) /C289</f>
        <v>85863.411206112796</v>
      </c>
    </row>
    <row r="294" spans="1:3" x14ac:dyDescent="0.2">
      <c r="B294" t="s">
        <v>38</v>
      </c>
      <c r="C294" s="5">
        <f>ABS( C287- C292)</f>
        <v>14136.588793887204</v>
      </c>
    </row>
    <row r="296" spans="1:3" x14ac:dyDescent="0.2">
      <c r="A296" t="s">
        <v>15</v>
      </c>
    </row>
    <row r="297" spans="1:3" x14ac:dyDescent="0.2">
      <c r="B297" t="s">
        <v>1</v>
      </c>
      <c r="C297" s="5">
        <v>100000</v>
      </c>
    </row>
    <row r="298" spans="1:3" x14ac:dyDescent="0.2">
      <c r="B298" t="s">
        <v>3</v>
      </c>
      <c r="C298" s="3">
        <v>0.08</v>
      </c>
    </row>
    <row r="299" spans="1:3" x14ac:dyDescent="0.2">
      <c r="B299" t="s">
        <v>16</v>
      </c>
      <c r="C299" s="3">
        <v>0.06</v>
      </c>
    </row>
    <row r="300" spans="1:3" x14ac:dyDescent="0.2">
      <c r="B300" t="s">
        <v>2</v>
      </c>
      <c r="C300">
        <v>7</v>
      </c>
    </row>
    <row r="302" spans="1:3" x14ac:dyDescent="0.2">
      <c r="B302" t="s">
        <v>12</v>
      </c>
      <c r="C302" s="5">
        <f>C297*(C298+(C299 - C298) *(1+C299) ^(-C300)) /C299</f>
        <v>111164.76287925548</v>
      </c>
    </row>
    <row r="304" spans="1:3" x14ac:dyDescent="0.2">
      <c r="B304" t="s">
        <v>40</v>
      </c>
      <c r="C304" s="5">
        <f>C302-C297</f>
        <v>11164.762879255475</v>
      </c>
    </row>
  </sheetData>
  <mergeCells count="8">
    <mergeCell ref="A245:C245"/>
    <mergeCell ref="A44:E44"/>
    <mergeCell ref="B56:C56"/>
    <mergeCell ref="E56:F56"/>
    <mergeCell ref="B1:D1"/>
    <mergeCell ref="A3:D3"/>
    <mergeCell ref="A5:E5"/>
    <mergeCell ref="A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2024-10-17T19:04:57Z</dcterms:created>
  <dcterms:modified xsi:type="dcterms:W3CDTF">2024-10-20T00:48:36Z</dcterms:modified>
</cp:coreProperties>
</file>