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alexm\Downloads\"/>
    </mc:Choice>
  </mc:AlternateContent>
  <xr:revisionPtr revIDLastSave="0" documentId="13_ncr:1000001_{6B1388DE-8AF5-DA4B-AF22-0E506A18C5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1" i="1" l="1"/>
  <c r="C579" i="1"/>
  <c r="C576" i="1"/>
  <c r="C574" i="1"/>
  <c r="C570" i="1"/>
  <c r="C572" i="1"/>
  <c r="C568" i="1"/>
  <c r="C566" i="1"/>
  <c r="C558" i="1"/>
  <c r="C546" i="1" a="1"/>
  <c r="C546" i="1"/>
  <c r="C549" i="1" a="1"/>
  <c r="C549" i="1"/>
  <c r="F542" i="1"/>
  <c r="C553" i="1" a="1"/>
  <c r="C553" i="1"/>
  <c r="F549" i="1"/>
  <c r="G556" i="1"/>
  <c r="C556" i="1" a="1"/>
  <c r="C556" i="1"/>
  <c r="C510" i="1" a="1"/>
  <c r="C510" i="1"/>
  <c r="C515" i="1" a="1"/>
  <c r="C515" i="1"/>
  <c r="C513" i="1" a="1"/>
  <c r="C513" i="1"/>
  <c r="C522" i="1"/>
  <c r="C532" i="1"/>
  <c r="C517" i="1" a="1"/>
  <c r="C517" i="1"/>
  <c r="C520" i="1"/>
  <c r="C530" i="1"/>
  <c r="C524" i="1" a="1"/>
  <c r="C524" i="1"/>
  <c r="C528" i="1" a="1"/>
  <c r="C528" i="1"/>
  <c r="F513" i="1"/>
  <c r="C483" i="1" a="1"/>
  <c r="C483" i="1"/>
  <c r="C486" i="1" a="1"/>
  <c r="C486" i="1"/>
  <c r="F486" i="1"/>
  <c r="G493" i="1"/>
  <c r="C490" i="1" a="1"/>
  <c r="C490" i="1"/>
  <c r="C495" i="1"/>
  <c r="C493" i="1" a="1"/>
  <c r="C493" i="1"/>
  <c r="C444" i="1" a="1"/>
  <c r="C444" i="1"/>
  <c r="C450" i="1" a="1"/>
  <c r="C450" i="1"/>
  <c r="C452" i="1" a="1"/>
  <c r="C452" i="1"/>
  <c r="C454" i="1"/>
  <c r="L439" i="1"/>
  <c r="L440" i="1"/>
  <c r="L441" i="1"/>
  <c r="L442" i="1"/>
  <c r="L443" i="1"/>
  <c r="L444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45" i="1"/>
  <c r="C466" i="1"/>
  <c r="F457" i="1"/>
  <c r="C464" i="1"/>
  <c r="C457" i="1" a="1"/>
  <c r="C457" i="1"/>
  <c r="C462" i="1" a="1"/>
  <c r="C462" i="1"/>
  <c r="E450" i="1"/>
  <c r="C447" i="1"/>
  <c r="E444" i="1" a="1"/>
  <c r="E444" i="1"/>
  <c r="C408" i="1" a="1"/>
  <c r="C408" i="1"/>
  <c r="C414" i="1" a="1"/>
  <c r="C414" i="1"/>
  <c r="C416" i="1" a="1"/>
  <c r="C416" i="1"/>
  <c r="C418" i="1"/>
  <c r="F421" i="1"/>
  <c r="C428" i="1"/>
  <c r="C421" i="1" a="1"/>
  <c r="C421" i="1"/>
  <c r="C426" i="1" a="1"/>
  <c r="C426" i="1"/>
  <c r="E414" i="1"/>
  <c r="C411" i="1"/>
  <c r="E408" i="1" a="1"/>
  <c r="E408" i="1"/>
  <c r="C376" i="1" a="1"/>
  <c r="C376" i="1"/>
  <c r="C370" i="1" a="1"/>
  <c r="C370" i="1"/>
  <c r="C378" i="1" a="1"/>
  <c r="C378" i="1"/>
  <c r="C380" i="1"/>
  <c r="F363" i="1"/>
  <c r="C392" i="1"/>
  <c r="F383" i="1"/>
  <c r="C390" i="1"/>
  <c r="C383" i="1" a="1"/>
  <c r="C383" i="1"/>
  <c r="C388" i="1" a="1"/>
  <c r="C388" i="1"/>
  <c r="E376" i="1"/>
  <c r="C373" i="1"/>
  <c r="E370" i="1" a="1"/>
  <c r="E370" i="1"/>
  <c r="C326" i="1" a="1"/>
  <c r="C326" i="1"/>
  <c r="K339" i="1" a="1"/>
  <c r="K339" i="1"/>
  <c r="C350" i="1" a="1"/>
  <c r="C350" i="1"/>
  <c r="N339" i="1"/>
  <c r="C352" i="1"/>
  <c r="C332" i="1" a="1"/>
  <c r="C332" i="1"/>
  <c r="E332" i="1"/>
  <c r="C354" i="1"/>
  <c r="C348" i="1"/>
  <c r="C334" i="1" a="1"/>
  <c r="C334" i="1"/>
  <c r="C336" i="1"/>
  <c r="F339" i="1"/>
  <c r="C339" i="1" a="1"/>
  <c r="C339" i="1"/>
  <c r="E326" i="1" a="1"/>
  <c r="E326" i="1"/>
  <c r="C346" i="1"/>
  <c r="C344" i="1" a="1"/>
  <c r="C344" i="1"/>
  <c r="C329" i="1"/>
  <c r="C290" i="1" a="1"/>
  <c r="C290" i="1"/>
  <c r="C296" i="1" a="1"/>
  <c r="C296" i="1"/>
  <c r="C298" i="1" a="1"/>
  <c r="C298" i="1"/>
  <c r="C300" i="1"/>
  <c r="F303" i="1"/>
  <c r="C310" i="1"/>
  <c r="C303" i="1" a="1"/>
  <c r="C303" i="1"/>
  <c r="C308" i="1" a="1"/>
  <c r="C308" i="1"/>
  <c r="E296" i="1"/>
  <c r="C293" i="1"/>
  <c r="E290" i="1" a="1"/>
  <c r="E290" i="1"/>
  <c r="C834" i="1" a="1"/>
  <c r="C834" i="1"/>
  <c r="C828" i="1" a="1"/>
  <c r="C828" i="1"/>
  <c r="E834" i="1"/>
  <c r="D841" i="1"/>
  <c r="C831" i="1"/>
  <c r="D839" i="1"/>
  <c r="E828" i="1" a="1"/>
  <c r="E828" i="1"/>
  <c r="D837" i="1" a="1"/>
  <c r="D837" i="1"/>
  <c r="C790" i="1"/>
  <c r="D790" i="1"/>
  <c r="C791" i="1"/>
  <c r="D791" i="1"/>
  <c r="C793" i="1"/>
  <c r="C794" i="1"/>
  <c r="C805" i="1" a="1"/>
  <c r="C805" i="1"/>
  <c r="C799" i="1" a="1"/>
  <c r="C799" i="1"/>
  <c r="E805" i="1"/>
  <c r="D812" i="1"/>
  <c r="C802" i="1"/>
  <c r="D810" i="1"/>
  <c r="E799" i="1" a="1"/>
  <c r="E799" i="1"/>
  <c r="D808" i="1" a="1"/>
  <c r="D808" i="1"/>
  <c r="C769" i="1" a="1"/>
  <c r="C769" i="1"/>
  <c r="C763" i="1" a="1"/>
  <c r="C763" i="1"/>
  <c r="E769" i="1"/>
  <c r="D776" i="1"/>
  <c r="C766" i="1"/>
  <c r="D774" i="1"/>
  <c r="E763" i="1" a="1"/>
  <c r="E763" i="1"/>
  <c r="D772" i="1" a="1"/>
  <c r="D772" i="1"/>
  <c r="C255" i="1" a="1"/>
  <c r="C255" i="1"/>
  <c r="E255" i="1" a="1"/>
  <c r="E255" i="1"/>
  <c r="C261" i="1" a="1"/>
  <c r="C261" i="1"/>
  <c r="E261" i="1"/>
  <c r="D268" i="1"/>
  <c r="C258" i="1"/>
  <c r="D266" i="1"/>
  <c r="D264" i="1" a="1"/>
  <c r="D264" i="1"/>
  <c r="C232" i="1" a="1"/>
  <c r="C232" i="1"/>
  <c r="C226" i="1" a="1"/>
  <c r="C226" i="1"/>
  <c r="E226" i="1" a="1"/>
  <c r="E226" i="1"/>
  <c r="E232" i="1"/>
  <c r="D239" i="1"/>
  <c r="C229" i="1"/>
  <c r="D237" i="1"/>
  <c r="D235" i="1" a="1"/>
  <c r="D235" i="1"/>
  <c r="C186" i="1"/>
  <c r="D186" i="1"/>
  <c r="C187" i="1"/>
  <c r="D187" i="1"/>
  <c r="C189" i="1"/>
  <c r="C190" i="1"/>
  <c r="C201" i="1" a="1"/>
  <c r="C201" i="1"/>
  <c r="C195" i="1" a="1"/>
  <c r="C195" i="1"/>
  <c r="E201" i="1"/>
  <c r="D208" i="1"/>
  <c r="C198" i="1"/>
  <c r="D206" i="1"/>
  <c r="E195" i="1" a="1"/>
  <c r="E195" i="1"/>
  <c r="D204" i="1" a="1"/>
  <c r="D204" i="1"/>
  <c r="C120" i="1" a="1"/>
  <c r="C120" i="1"/>
  <c r="E120" i="1" a="1"/>
  <c r="E120" i="1"/>
  <c r="C150" i="1"/>
  <c r="D150" i="1"/>
  <c r="C151" i="1"/>
  <c r="D151" i="1"/>
  <c r="C159" i="1" a="1"/>
  <c r="C159" i="1"/>
  <c r="E159" i="1" a="1"/>
  <c r="E159" i="1"/>
  <c r="C154" i="1"/>
  <c r="C153" i="1"/>
  <c r="C165" i="1" a="1"/>
  <c r="C165" i="1"/>
  <c r="E165" i="1"/>
  <c r="D172" i="1"/>
  <c r="C162" i="1"/>
  <c r="D170" i="1"/>
  <c r="D168" i="1" a="1"/>
  <c r="D168" i="1"/>
  <c r="C126" i="1" a="1"/>
  <c r="C126" i="1"/>
  <c r="E126" i="1"/>
  <c r="D133" i="1"/>
  <c r="C123" i="1"/>
  <c r="D131" i="1"/>
  <c r="D129" i="1" a="1"/>
  <c r="D129" i="1"/>
  <c r="B680" i="1"/>
  <c r="B682" i="1"/>
  <c r="B679" i="1"/>
  <c r="B681" i="1"/>
  <c r="C739" i="1"/>
  <c r="C740" i="1"/>
  <c r="C741" i="1"/>
  <c r="D745" i="1" a="1"/>
  <c r="D745" i="1"/>
  <c r="D744" i="1" a="1"/>
  <c r="D744" i="1"/>
  <c r="C725" i="1"/>
  <c r="C724" i="1"/>
  <c r="D730" i="1" a="1"/>
  <c r="D730" i="1"/>
  <c r="D729" i="1" a="1"/>
  <c r="D729" i="1"/>
  <c r="C707" i="1"/>
  <c r="C706" i="1"/>
  <c r="C705" i="1"/>
  <c r="C692" i="1"/>
  <c r="C691" i="1"/>
  <c r="B683" i="1"/>
  <c r="B678" i="1"/>
  <c r="B677" i="1"/>
  <c r="C104" i="1"/>
  <c r="C93" i="1" a="1"/>
  <c r="C93" i="1"/>
  <c r="C83" i="1" a="1"/>
  <c r="C83" i="1"/>
  <c r="C84" i="1"/>
  <c r="C81" i="1" a="1"/>
  <c r="C81" i="1"/>
  <c r="C54" i="1"/>
  <c r="C65" i="1" a="1"/>
  <c r="C65" i="1"/>
  <c r="C67" i="1" a="1"/>
  <c r="C67" i="1"/>
  <c r="C69" i="1"/>
  <c r="C36" i="1"/>
  <c r="C37" i="1"/>
  <c r="C41" i="1"/>
  <c r="C35" i="1"/>
  <c r="C39" i="1"/>
  <c r="D43" i="1"/>
  <c r="C44" i="1"/>
  <c r="C21" i="1"/>
  <c r="C22" i="1"/>
  <c r="C24" i="1"/>
  <c r="B13" i="1"/>
  <c r="B11" i="1"/>
  <c r="B10" i="1"/>
  <c r="B8" i="1"/>
  <c r="B7" i="1"/>
  <c r="E44" i="1"/>
  <c r="D45" i="1"/>
  <c r="C40" i="1"/>
  <c r="C710" i="1"/>
  <c r="C715" i="1"/>
  <c r="C711" i="1"/>
  <c r="E713" i="1"/>
  <c r="D715" i="1"/>
  <c r="E714" i="1"/>
  <c r="C709" i="1"/>
  <c r="C694" i="1"/>
  <c r="C697" i="1"/>
  <c r="D696" i="1"/>
  <c r="E43" i="1"/>
  <c r="C45" i="1"/>
  <c r="C714" i="1"/>
  <c r="D7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<sst xmlns="http://schemas.openxmlformats.org/spreadsheetml/2006/main" count="384" uniqueCount="77">
  <si>
    <t>Тема № 4. Портфельный анализ.</t>
  </si>
  <si>
    <t>Cisco</t>
  </si>
  <si>
    <t>S&amp;P</t>
  </si>
  <si>
    <t xml:space="preserve">r(S&amp;P) </t>
  </si>
  <si>
    <t xml:space="preserve">r(Cisco) </t>
  </si>
  <si>
    <t xml:space="preserve">v(S&amp;P) </t>
  </si>
  <si>
    <t xml:space="preserve">v(Cisco) </t>
  </si>
  <si>
    <t xml:space="preserve">cov(S&amp;P, Cisco) </t>
  </si>
  <si>
    <t>Задание 1</t>
  </si>
  <si>
    <t>Пример 1</t>
  </si>
  <si>
    <t>o1</t>
  </si>
  <si>
    <t>o2</t>
  </si>
  <si>
    <t>p12</t>
  </si>
  <si>
    <t>С</t>
  </si>
  <si>
    <t>Пример 2</t>
  </si>
  <si>
    <t>V</t>
  </si>
  <si>
    <t>o3</t>
  </si>
  <si>
    <t>p13</t>
  </si>
  <si>
    <t>p23</t>
  </si>
  <si>
    <t>C</t>
  </si>
  <si>
    <t>Пример 3</t>
  </si>
  <si>
    <t>x1</t>
  </si>
  <si>
    <t>x2</t>
  </si>
  <si>
    <t>u1</t>
  </si>
  <si>
    <t>u2</t>
  </si>
  <si>
    <t>u</t>
  </si>
  <si>
    <t>X</t>
  </si>
  <si>
    <t>u_</t>
  </si>
  <si>
    <t>o</t>
  </si>
  <si>
    <t>o^2</t>
  </si>
  <si>
    <t>Пример 4</t>
  </si>
  <si>
    <t>Пример 5</t>
  </si>
  <si>
    <t>Пример 6</t>
  </si>
  <si>
    <t>A</t>
  </si>
  <si>
    <t>B</t>
  </si>
  <si>
    <t>muA</t>
  </si>
  <si>
    <t>muB</t>
  </si>
  <si>
    <t>Xa</t>
  </si>
  <si>
    <t>Xb</t>
  </si>
  <si>
    <t>Доходность</t>
  </si>
  <si>
    <t>ДЗ</t>
  </si>
  <si>
    <t>Задание 2</t>
  </si>
  <si>
    <t>Задание 3</t>
  </si>
  <si>
    <t>Задание 4</t>
  </si>
  <si>
    <t>Задание 5</t>
  </si>
  <si>
    <t>Ответ:</t>
  </si>
  <si>
    <t>Риск</t>
  </si>
  <si>
    <t>o(S&amp;P)</t>
  </si>
  <si>
    <t>o(Cisco)</t>
  </si>
  <si>
    <t>Портфель Марковица</t>
  </si>
  <si>
    <t>X*</t>
  </si>
  <si>
    <t>u*</t>
  </si>
  <si>
    <t>-&gt;</t>
  </si>
  <si>
    <t>X*T</t>
  </si>
  <si>
    <t>p</t>
  </si>
  <si>
    <t>o*</t>
  </si>
  <si>
    <t>a</t>
  </si>
  <si>
    <t>u3</t>
  </si>
  <si>
    <t>ДЗ2</t>
  </si>
  <si>
    <t>Портфель Марковица мин. риск</t>
  </si>
  <si>
    <t>b</t>
  </si>
  <si>
    <t>y</t>
  </si>
  <si>
    <t>d</t>
  </si>
  <si>
    <t xml:space="preserve">o(u) </t>
  </si>
  <si>
    <t xml:space="preserve">a) </t>
  </si>
  <si>
    <t xml:space="preserve">б) </t>
  </si>
  <si>
    <t xml:space="preserve">а) </t>
  </si>
  <si>
    <t>o0</t>
  </si>
  <si>
    <t>u0</t>
  </si>
  <si>
    <t>Портфель Тобина</t>
  </si>
  <si>
    <t>uf</t>
  </si>
  <si>
    <t>Xf</t>
  </si>
  <si>
    <t>а</t>
  </si>
  <si>
    <t>ut</t>
  </si>
  <si>
    <t>ot</t>
  </si>
  <si>
    <t>Xt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</si>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</sst>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9" formatCode="0.000000"/>
  </numFmts>
  <fonts count="7" x14ac:knownFonts="1"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  <font>
      <b/>
      <sz val="14"/>
      <color theme="1"/>
      <name val="Aptos Narrow"/>
      <family val="2"/>
      <charset val="204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0" fontId="0" fillId="0" borderId="0" xfId="0" applyNumberFormat="1"/>
    <xf numFmtId="2" fontId="0" fillId="0" borderId="0" xfId="0" applyNumberFormat="1"/>
    <xf numFmtId="166" fontId="0" fillId="0" borderId="0" xfId="0" applyNumberFormat="1"/>
    <xf numFmtId="10" fontId="0" fillId="0" borderId="0" xfId="1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Лист1!$J$439:$J$461</c:f>
              <c:numCache>
                <c:formatCode>General</c:formatCode>
                <c:ptCount val="23"/>
                <c:pt idx="0">
                  <c:v>-0.26326530612244797</c:v>
                </c:pt>
                <c:pt idx="1">
                  <c:v>-0.21173469387755001</c:v>
                </c:pt>
                <c:pt idx="2">
                  <c:v>-0.16020408163265301</c:v>
                </c:pt>
                <c:pt idx="3">
                  <c:v>-0.108673469387755</c:v>
                </c:pt>
                <c:pt idx="4">
                  <c:v>-5.7142857142857197E-2</c:v>
                </c:pt>
                <c:pt idx="5">
                  <c:v>-5.6122448979591504E-3</c:v>
                </c:pt>
                <c:pt idx="6">
                  <c:v>4.5918367346939E-2</c:v>
                </c:pt>
                <c:pt idx="7">
                  <c:v>0.1</c:v>
                </c:pt>
                <c:pt idx="8">
                  <c:v>0.15</c:v>
                </c:pt>
                <c:pt idx="9">
                  <c:v>0.2</c:v>
                </c:pt>
                <c:pt idx="10">
                  <c:v>0.25</c:v>
                </c:pt>
                <c:pt idx="11">
                  <c:v>0.3</c:v>
                </c:pt>
                <c:pt idx="12">
                  <c:v>0.35</c:v>
                </c:pt>
                <c:pt idx="13">
                  <c:v>0.41428571428571398</c:v>
                </c:pt>
                <c:pt idx="14">
                  <c:v>0.46964285714285697</c:v>
                </c:pt>
                <c:pt idx="15">
                  <c:v>0.52500000000000002</c:v>
                </c:pt>
                <c:pt idx="16">
                  <c:v>0.58035714285714302</c:v>
                </c:pt>
                <c:pt idx="17">
                  <c:v>0.63571428571428501</c:v>
                </c:pt>
                <c:pt idx="18">
                  <c:v>0.691071428571428</c:v>
                </c:pt>
                <c:pt idx="19">
                  <c:v>0.746428571428571</c:v>
                </c:pt>
                <c:pt idx="20">
                  <c:v>0.80178571428571399</c:v>
                </c:pt>
                <c:pt idx="21">
                  <c:v>0.85714285714285599</c:v>
                </c:pt>
                <c:pt idx="22">
                  <c:v>0.91249999999999898</c:v>
                </c:pt>
              </c:numCache>
            </c:numRef>
          </c:cat>
          <c:val>
            <c:numRef>
              <c:f>Лист1!$L$439:$L$461</c:f>
              <c:numCache>
                <c:formatCode>General</c:formatCode>
                <c:ptCount val="23"/>
                <c:pt idx="0">
                  <c:v>2.4623259406929381</c:v>
                </c:pt>
                <c:pt idx="1">
                  <c:v>2.2581487406967566</c:v>
                </c:pt>
                <c:pt idx="2">
                  <c:v>2.0547430332520391</c:v>
                </c:pt>
                <c:pt idx="3">
                  <c:v>1.8523629857486514</c:v>
                </c:pt>
                <c:pt idx="4">
                  <c:v>1.651385730207201</c:v>
                </c:pt>
                <c:pt idx="5">
                  <c:v>1.4523937240220788</c:v>
                </c:pt>
                <c:pt idx="6">
                  <c:v>1.2563306610569989</c:v>
                </c:pt>
                <c:pt idx="7">
                  <c:v>1.05549707440337</c:v>
                </c:pt>
                <c:pt idx="8">
                  <c:v>0.87728537525119432</c:v>
                </c:pt>
                <c:pt idx="9">
                  <c:v>0.71180521680208708</c:v>
                </c:pt>
                <c:pt idx="10">
                  <c:v>0.57025010757139272</c:v>
                </c:pt>
                <c:pt idx="11">
                  <c:v>0.47453681120139168</c:v>
                </c:pt>
                <c:pt idx="12">
                  <c:v>0.45460605656619507</c:v>
                </c:pt>
                <c:pt idx="13">
                  <c:v>0.55007729821690066</c:v>
                </c:pt>
                <c:pt idx="14">
                  <c:v>0.70222018606725589</c:v>
                </c:pt>
                <c:pt idx="15">
                  <c:v>0.88516581413796014</c:v>
                </c:pt>
                <c:pt idx="16">
                  <c:v>1.0834209802325985</c:v>
                </c:pt>
                <c:pt idx="17">
                  <c:v>1.289946004834799</c:v>
                </c:pt>
                <c:pt idx="18">
                  <c:v>1.5013319231475168</c:v>
                </c:pt>
                <c:pt idx="19">
                  <c:v>1.7157830762150097</c:v>
                </c:pt>
                <c:pt idx="20">
                  <c:v>1.9322791617365549</c:v>
                </c:pt>
                <c:pt idx="21">
                  <c:v>2.1502025779512604</c:v>
                </c:pt>
                <c:pt idx="22">
                  <c:v>2.3691594852746074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4-46A6-B143-A1A8737AA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0368896"/>
        <c:axId val="1750371296"/>
      </c:barChart>
      <c:catAx>
        <c:axId val="175036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0371296"/>
        <c:crosses val="autoZero"/>
        <c:auto val="1"/>
        <c:lblAlgn val="ctr"/>
        <c:lblOffset val="100"/>
        <c:noMultiLvlLbl val="0"/>
      </c:catAx>
      <c:valAx>
        <c:axId val="175037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036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581025</xdr:colOff>
      <xdr:row>443</xdr:row>
      <xdr:rowOff>123825</xdr:rowOff>
    </xdr:from>
    <xdr:to>
      <xdr:col>20</xdr:col>
      <xdr:colOff>85725</xdr:colOff>
      <xdr:row>458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D4957D-724F-85F9-BA7D-024C75B78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9AFA-89D5-0B4E-83B9-0B463FDC5F65}">
  <dimension ref="A1:N841"/>
  <sheetViews>
    <sheetView tabSelected="1" topLeftCell="A533" zoomScaleNormal="60" zoomScaleSheetLayoutView="100" workbookViewId="0">
      <selection activeCell="G548" sqref="G548"/>
    </sheetView>
  </sheetViews>
  <sheetFormatPr defaultRowHeight="15" x14ac:dyDescent="0.2"/>
  <cols>
    <col min="1" max="1" width="14.52734375" bestFit="1" customWidth="1"/>
    <col min="2" max="2" width="11.97265625" bestFit="1" customWidth="1"/>
    <col min="3" max="3" width="13.046875" bestFit="1" customWidth="1"/>
    <col min="4" max="5" width="11.97265625" bestFit="1" customWidth="1"/>
    <col min="6" max="6" width="13.046875" bestFit="1" customWidth="1"/>
    <col min="11" max="11" width="11.97265625" bestFit="1" customWidth="1"/>
    <col min="14" max="14" width="11.97265625" bestFit="1" customWidth="1"/>
  </cols>
  <sheetData>
    <row r="1" spans="1:13" ht="16.5" x14ac:dyDescent="0.25">
      <c r="A1" s="8" t="s">
        <v>0</v>
      </c>
      <c r="B1" s="8"/>
      <c r="C1" s="8"/>
      <c r="D1" s="8"/>
    </row>
    <row r="2" spans="1:13" x14ac:dyDescent="0.2">
      <c r="A2" t="s">
        <v>8</v>
      </c>
    </row>
    <row r="3" spans="1:13" x14ac:dyDescent="0.2">
      <c r="A3" t="s">
        <v>2</v>
      </c>
      <c r="B3">
        <v>0.04</v>
      </c>
      <c r="C3">
        <v>-0.03</v>
      </c>
      <c r="D3">
        <v>0.04</v>
      </c>
      <c r="E3">
        <v>0.04</v>
      </c>
      <c r="F3">
        <v>-0.02</v>
      </c>
      <c r="G3">
        <v>0.05</v>
      </c>
      <c r="H3">
        <v>-0.03</v>
      </c>
      <c r="I3">
        <v>-0.01</v>
      </c>
      <c r="J3">
        <v>-0.03</v>
      </c>
      <c r="K3">
        <v>0.06</v>
      </c>
      <c r="L3">
        <v>0.02</v>
      </c>
      <c r="M3">
        <v>0.06</v>
      </c>
    </row>
    <row r="4" spans="1:13" x14ac:dyDescent="0.2">
      <c r="A4" t="s">
        <v>1</v>
      </c>
      <c r="B4">
        <v>0.2</v>
      </c>
      <c r="C4">
        <v>-0.12</v>
      </c>
      <c r="D4">
        <v>0.12</v>
      </c>
      <c r="E4">
        <v>0.04</v>
      </c>
      <c r="F4">
        <v>-0.04</v>
      </c>
      <c r="G4">
        <v>0.18</v>
      </c>
      <c r="H4">
        <v>-0.04</v>
      </c>
      <c r="I4">
        <v>0.09</v>
      </c>
      <c r="J4">
        <v>0.01</v>
      </c>
      <c r="K4">
        <v>0.08</v>
      </c>
      <c r="L4">
        <v>0.21</v>
      </c>
      <c r="M4">
        <v>0.2</v>
      </c>
    </row>
    <row r="7" spans="1:13" x14ac:dyDescent="0.2">
      <c r="A7" t="s">
        <v>3</v>
      </c>
      <c r="B7" s="1">
        <f>AVERAGE(B3:M3)</f>
        <v>1.5833333333333335E-2</v>
      </c>
    </row>
    <row r="8" spans="1:13" x14ac:dyDescent="0.2">
      <c r="A8" t="s">
        <v>4</v>
      </c>
      <c r="B8">
        <f>AVERAGE(B4:M4)</f>
        <v>7.7499999999999999E-2</v>
      </c>
    </row>
    <row r="10" spans="1:13" x14ac:dyDescent="0.2">
      <c r="A10" t="s">
        <v>5</v>
      </c>
      <c r="B10" s="1">
        <f>_xlfn.VAR.S(B3:M3)</f>
        <v>1.3719696969696968E-3</v>
      </c>
    </row>
    <row r="11" spans="1:13" x14ac:dyDescent="0.2">
      <c r="A11" t="s">
        <v>6</v>
      </c>
      <c r="B11" s="1">
        <f>_xlfn.VAR.S(B4:M4)</f>
        <v>1.2056818181818186E-2</v>
      </c>
    </row>
    <row r="13" spans="1:13" x14ac:dyDescent="0.2">
      <c r="A13" t="s">
        <v>7</v>
      </c>
      <c r="B13" s="1">
        <f>_xlfn.COVARIANCE.S(B3:M3,B4:M4)</f>
        <v>3.0977272727272728E-3</v>
      </c>
    </row>
    <row r="16" spans="1:13" x14ac:dyDescent="0.2">
      <c r="A16" t="s">
        <v>9</v>
      </c>
    </row>
    <row r="17" spans="1:5" x14ac:dyDescent="0.2">
      <c r="C17">
        <v>0.8</v>
      </c>
      <c r="D17">
        <v>0.2</v>
      </c>
    </row>
    <row r="18" spans="1:5" x14ac:dyDescent="0.2">
      <c r="B18" t="s">
        <v>15</v>
      </c>
      <c r="C18">
        <v>0.2</v>
      </c>
      <c r="D18">
        <v>0.2</v>
      </c>
    </row>
    <row r="21" spans="1:5" x14ac:dyDescent="0.2">
      <c r="B21" t="s">
        <v>10</v>
      </c>
      <c r="C21">
        <f>SQRT(C17)</f>
        <v>0.89442719099991586</v>
      </c>
    </row>
    <row r="22" spans="1:5" x14ac:dyDescent="0.2">
      <c r="B22" t="s">
        <v>11</v>
      </c>
      <c r="C22">
        <f>SQRT(D18)</f>
        <v>0.44721359549995793</v>
      </c>
    </row>
    <row r="24" spans="1:5" x14ac:dyDescent="0.2">
      <c r="B24" t="s">
        <v>12</v>
      </c>
      <c r="C24">
        <f>C18/(C21*C22)</f>
        <v>0.50000000000000011</v>
      </c>
    </row>
    <row r="26" spans="1:5" x14ac:dyDescent="0.2">
      <c r="C26">
        <v>1</v>
      </c>
      <c r="D26">
        <v>0.5</v>
      </c>
    </row>
    <row r="27" spans="1:5" x14ac:dyDescent="0.2">
      <c r="B27" t="s">
        <v>13</v>
      </c>
      <c r="C27">
        <v>0.5</v>
      </c>
      <c r="D27">
        <v>1</v>
      </c>
    </row>
    <row r="30" spans="1:5" x14ac:dyDescent="0.2">
      <c r="A30" t="s">
        <v>14</v>
      </c>
    </row>
    <row r="31" spans="1:5" x14ac:dyDescent="0.2">
      <c r="C31">
        <v>1.44</v>
      </c>
      <c r="D31">
        <v>0.06</v>
      </c>
      <c r="E31">
        <v>0.18</v>
      </c>
    </row>
    <row r="32" spans="1:5" x14ac:dyDescent="0.2">
      <c r="B32" t="s">
        <v>15</v>
      </c>
      <c r="C32">
        <v>0.06</v>
      </c>
      <c r="D32">
        <v>0.49</v>
      </c>
      <c r="E32">
        <v>-0.11</v>
      </c>
    </row>
    <row r="33" spans="1:5" x14ac:dyDescent="0.2">
      <c r="C33">
        <v>0.18</v>
      </c>
      <c r="D33">
        <v>-0.11</v>
      </c>
      <c r="E33">
        <v>0.25</v>
      </c>
    </row>
    <row r="35" spans="1:5" x14ac:dyDescent="0.2">
      <c r="B35" t="s">
        <v>10</v>
      </c>
      <c r="C35">
        <f>SQRT(C31)</f>
        <v>1.2</v>
      </c>
    </row>
    <row r="36" spans="1:5" x14ac:dyDescent="0.2">
      <c r="B36" t="s">
        <v>11</v>
      </c>
      <c r="C36">
        <f>SQRT(D32)</f>
        <v>0.7</v>
      </c>
    </row>
    <row r="37" spans="1:5" x14ac:dyDescent="0.2">
      <c r="B37" t="s">
        <v>16</v>
      </c>
      <c r="C37">
        <f>SQRT(E33)</f>
        <v>0.5</v>
      </c>
    </row>
    <row r="39" spans="1:5" x14ac:dyDescent="0.2">
      <c r="B39" t="s">
        <v>12</v>
      </c>
      <c r="C39" s="1">
        <f>C32/(C35*C36)</f>
        <v>7.1428571428571425E-2</v>
      </c>
    </row>
    <row r="40" spans="1:5" x14ac:dyDescent="0.2">
      <c r="B40" t="s">
        <v>17</v>
      </c>
      <c r="C40">
        <f>C33/(C35*C37)</f>
        <v>0.3</v>
      </c>
    </row>
    <row r="41" spans="1:5" x14ac:dyDescent="0.2">
      <c r="B41" t="s">
        <v>18</v>
      </c>
      <c r="C41" s="1">
        <f>D33/(C36*C37)</f>
        <v>-0.31428571428571433</v>
      </c>
    </row>
    <row r="43" spans="1:5" x14ac:dyDescent="0.2">
      <c r="C43">
        <v>1</v>
      </c>
      <c r="D43" s="1">
        <f>C39</f>
        <v>7.1428571428571425E-2</v>
      </c>
      <c r="E43">
        <f>C40</f>
        <v>0.3</v>
      </c>
    </row>
    <row r="44" spans="1:5" x14ac:dyDescent="0.2">
      <c r="B44" t="s">
        <v>19</v>
      </c>
      <c r="C44" s="1">
        <f>C39</f>
        <v>7.1428571428571425E-2</v>
      </c>
      <c r="D44">
        <v>1</v>
      </c>
      <c r="E44" s="1">
        <f>C41</f>
        <v>-0.31428571428571433</v>
      </c>
    </row>
    <row r="45" spans="1:5" x14ac:dyDescent="0.2">
      <c r="C45">
        <f>C40</f>
        <v>0.3</v>
      </c>
      <c r="D45" s="1">
        <f>C41</f>
        <v>-0.31428571428571433</v>
      </c>
      <c r="E45">
        <v>1</v>
      </c>
    </row>
    <row r="48" spans="1:5" x14ac:dyDescent="0.2">
      <c r="A48" t="s">
        <v>20</v>
      </c>
    </row>
    <row r="50" spans="2:4" x14ac:dyDescent="0.2">
      <c r="B50" t="s">
        <v>15</v>
      </c>
      <c r="C50">
        <v>1.44</v>
      </c>
      <c r="D50">
        <v>0.06</v>
      </c>
    </row>
    <row r="51" spans="2:4" x14ac:dyDescent="0.2">
      <c r="C51">
        <v>0.06</v>
      </c>
      <c r="D51">
        <v>0.49</v>
      </c>
    </row>
    <row r="54" spans="2:4" x14ac:dyDescent="0.2">
      <c r="B54" t="s">
        <v>21</v>
      </c>
      <c r="C54">
        <f>0.6</f>
        <v>0.6</v>
      </c>
    </row>
    <row r="55" spans="2:4" x14ac:dyDescent="0.2">
      <c r="B55" t="s">
        <v>22</v>
      </c>
      <c r="C55">
        <v>0.4</v>
      </c>
    </row>
    <row r="56" spans="2:4" x14ac:dyDescent="0.2">
      <c r="B56" t="s">
        <v>23</v>
      </c>
      <c r="C56">
        <v>0.25</v>
      </c>
    </row>
    <row r="57" spans="2:4" x14ac:dyDescent="0.2">
      <c r="B57" t="s">
        <v>24</v>
      </c>
      <c r="C57">
        <v>0.15</v>
      </c>
    </row>
    <row r="59" spans="2:4" x14ac:dyDescent="0.2">
      <c r="B59" t="s">
        <v>27</v>
      </c>
      <c r="C59">
        <v>0.25</v>
      </c>
      <c r="D59">
        <v>0.15</v>
      </c>
    </row>
    <row r="61" spans="2:4" x14ac:dyDescent="0.2">
      <c r="B61" t="s">
        <v>26</v>
      </c>
      <c r="C61">
        <v>0.6</v>
      </c>
    </row>
    <row r="62" spans="2:4" x14ac:dyDescent="0.2">
      <c r="C62">
        <v>0.4</v>
      </c>
    </row>
    <row r="65" spans="1:7" x14ac:dyDescent="0.2">
      <c r="B65" t="s">
        <v>25</v>
      </c>
      <c r="C65" s="4" cm="1">
        <f t="array" ref="C65">MMULT(TRANSPOSE(C56:C57),C54:C55)</f>
        <v>0.21</v>
      </c>
    </row>
    <row r="67" spans="1:7" x14ac:dyDescent="0.2">
      <c r="B67" t="s">
        <v>29</v>
      </c>
      <c r="C67" cm="1">
        <f t="array" ref="C67">MMULT(MMULT(TRANSPOSE(C61:C62),C50:D51),C61:C62)</f>
        <v>0.62559999999999993</v>
      </c>
      <c r="D67" s="2"/>
      <c r="F67" s="3"/>
      <c r="G67" s="1"/>
    </row>
    <row r="69" spans="1:7" x14ac:dyDescent="0.2">
      <c r="B69" t="s">
        <v>28</v>
      </c>
      <c r="C69" s="4">
        <f>SQRT(C67)</f>
        <v>0.79094879733140755</v>
      </c>
    </row>
    <row r="71" spans="1:7" x14ac:dyDescent="0.2">
      <c r="A71" t="s">
        <v>30</v>
      </c>
    </row>
    <row r="72" spans="1:7" x14ac:dyDescent="0.2">
      <c r="C72">
        <v>1.44</v>
      </c>
      <c r="D72">
        <v>0.06</v>
      </c>
      <c r="E72">
        <v>0.18</v>
      </c>
    </row>
    <row r="73" spans="1:7" x14ac:dyDescent="0.2">
      <c r="B73" t="s">
        <v>15</v>
      </c>
      <c r="C73">
        <v>0.06</v>
      </c>
      <c r="D73">
        <v>0.49</v>
      </c>
      <c r="E73">
        <v>-0.11</v>
      </c>
    </row>
    <row r="74" spans="1:7" x14ac:dyDescent="0.2">
      <c r="C74">
        <v>0.18</v>
      </c>
      <c r="D74">
        <v>-0.11</v>
      </c>
      <c r="E74">
        <v>0.25</v>
      </c>
    </row>
    <row r="76" spans="1:7" x14ac:dyDescent="0.2">
      <c r="C76">
        <v>0.2</v>
      </c>
      <c r="F76">
        <v>-0.15</v>
      </c>
    </row>
    <row r="77" spans="1:7" x14ac:dyDescent="0.2">
      <c r="B77" t="s">
        <v>26</v>
      </c>
      <c r="C77">
        <v>0.3</v>
      </c>
      <c r="E77" t="s">
        <v>27</v>
      </c>
      <c r="F77">
        <v>0.18</v>
      </c>
    </row>
    <row r="78" spans="1:7" x14ac:dyDescent="0.2">
      <c r="C78">
        <v>0.5</v>
      </c>
      <c r="F78">
        <v>0.23</v>
      </c>
    </row>
    <row r="81" spans="1:4" x14ac:dyDescent="0.2">
      <c r="B81" t="s">
        <v>25</v>
      </c>
      <c r="C81" s="4" cm="1">
        <f t="array" ref="C81">MMULT(TRANSPOSE(F76:F78),C76:C78)</f>
        <v>0.13900000000000001</v>
      </c>
    </row>
    <row r="83" spans="1:4" x14ac:dyDescent="0.2">
      <c r="B83" t="s">
        <v>29</v>
      </c>
      <c r="C83" cm="1">
        <f t="array" ref="C83">MMULT(MMULT(TRANSPOSE(C76:C78),C72:E74),C76:C78)</f>
        <v>0.1744</v>
      </c>
    </row>
    <row r="84" spans="1:4" x14ac:dyDescent="0.2">
      <c r="B84" t="s">
        <v>28</v>
      </c>
      <c r="C84" s="4">
        <f>SQRT(C83)</f>
        <v>0.41761226035642202</v>
      </c>
    </row>
    <row r="86" spans="1:4" x14ac:dyDescent="0.2">
      <c r="A86" t="s">
        <v>31</v>
      </c>
    </row>
    <row r="87" spans="1:4" x14ac:dyDescent="0.2">
      <c r="B87" t="s">
        <v>27</v>
      </c>
      <c r="C87">
        <v>1</v>
      </c>
      <c r="D87">
        <v>1</v>
      </c>
    </row>
    <row r="88" spans="1:4" x14ac:dyDescent="0.2">
      <c r="C88">
        <v>0.5</v>
      </c>
      <c r="D88">
        <v>0.8</v>
      </c>
    </row>
    <row r="90" spans="1:4" x14ac:dyDescent="0.2">
      <c r="B90" t="s">
        <v>25</v>
      </c>
      <c r="C90">
        <v>1</v>
      </c>
    </row>
    <row r="91" spans="1:4" x14ac:dyDescent="0.2">
      <c r="C91">
        <v>0.75</v>
      </c>
    </row>
    <row r="93" spans="1:4" x14ac:dyDescent="0.2">
      <c r="B93" t="s">
        <v>26</v>
      </c>
      <c r="C93" s="1" cm="1">
        <f t="array" ref="C93:C94">MMULT(MINVERSE(C87:D88),C90:C91)</f>
        <v>0.16666666666666652</v>
      </c>
    </row>
    <row r="94" spans="1:4" x14ac:dyDescent="0.2">
      <c r="C94" s="1">
        <v>0.83333333333333348</v>
      </c>
    </row>
    <row r="96" spans="1:4" x14ac:dyDescent="0.2">
      <c r="A96" t="s">
        <v>32</v>
      </c>
    </row>
    <row r="97" spans="1:6" x14ac:dyDescent="0.2">
      <c r="B97" t="s">
        <v>33</v>
      </c>
      <c r="C97">
        <v>100000</v>
      </c>
      <c r="E97" t="s">
        <v>35</v>
      </c>
      <c r="F97">
        <v>0.1</v>
      </c>
    </row>
    <row r="98" spans="1:6" x14ac:dyDescent="0.2">
      <c r="B98" t="s">
        <v>34</v>
      </c>
      <c r="C98">
        <v>300000</v>
      </c>
      <c r="E98" t="s">
        <v>36</v>
      </c>
      <c r="F98">
        <v>0.2</v>
      </c>
    </row>
    <row r="100" spans="1:6" x14ac:dyDescent="0.2">
      <c r="B100" t="s">
        <v>37</v>
      </c>
      <c r="C100">
        <v>0.25</v>
      </c>
    </row>
    <row r="101" spans="1:6" x14ac:dyDescent="0.2">
      <c r="B101" t="s">
        <v>38</v>
      </c>
      <c r="C101">
        <v>0.75</v>
      </c>
    </row>
    <row r="104" spans="1:6" x14ac:dyDescent="0.2">
      <c r="B104" t="s">
        <v>39</v>
      </c>
      <c r="C104" s="4">
        <f>SUMPRODUCT(C100:C101,F97:F98)</f>
        <v>0.17500000000000002</v>
      </c>
    </row>
    <row r="107" spans="1:6" ht="15" customHeight="1" x14ac:dyDescent="0.2">
      <c r="A107" s="10" t="s">
        <v>49</v>
      </c>
      <c r="B107" s="10"/>
      <c r="C107" s="10"/>
    </row>
    <row r="109" spans="1:6" x14ac:dyDescent="0.2">
      <c r="A109" t="s">
        <v>9</v>
      </c>
    </row>
    <row r="111" spans="1:6" x14ac:dyDescent="0.2">
      <c r="C111">
        <v>9</v>
      </c>
      <c r="D111">
        <v>-5</v>
      </c>
    </row>
    <row r="112" spans="1:6" x14ac:dyDescent="0.2">
      <c r="B112" t="s">
        <v>15</v>
      </c>
      <c r="C112">
        <v>-5</v>
      </c>
      <c r="D112">
        <v>3</v>
      </c>
    </row>
    <row r="114" spans="2:5" x14ac:dyDescent="0.2">
      <c r="B114" t="s">
        <v>23</v>
      </c>
      <c r="C114">
        <v>0.2</v>
      </c>
    </row>
    <row r="115" spans="2:5" x14ac:dyDescent="0.2">
      <c r="B115" t="s">
        <v>24</v>
      </c>
      <c r="C115">
        <v>0.1</v>
      </c>
    </row>
    <row r="117" spans="2:5" x14ac:dyDescent="0.2">
      <c r="C117">
        <v>1</v>
      </c>
    </row>
    <row r="118" spans="2:5" x14ac:dyDescent="0.2">
      <c r="C118">
        <v>1</v>
      </c>
    </row>
    <row r="120" spans="2:5" x14ac:dyDescent="0.2">
      <c r="B120" t="s">
        <v>56</v>
      </c>
      <c r="C120" cm="1">
        <f t="array" ref="C120">MMULT(TRANSPOSE(C117:C118),MMULT(MINVERSE(C111:D112),C117:C118))</f>
        <v>10.999999999999996</v>
      </c>
      <c r="D120" s="3" t="s">
        <v>50</v>
      </c>
      <c r="E120" s="2" cm="1">
        <f t="array" ref="E120:E121">MMULT(MINVERSE(C111:D112),C117:C118)*1/C120</f>
        <v>0.36363636363636365</v>
      </c>
    </row>
    <row r="121" spans="2:5" x14ac:dyDescent="0.2">
      <c r="E121" s="2">
        <v>0.63636363636363635</v>
      </c>
    </row>
    <row r="123" spans="2:5" x14ac:dyDescent="0.2">
      <c r="B123" t="s">
        <v>28</v>
      </c>
      <c r="C123" s="1">
        <f>1/SQRT(C120)</f>
        <v>0.30151134457776368</v>
      </c>
    </row>
    <row r="126" spans="2:5" x14ac:dyDescent="0.2">
      <c r="B126" t="s">
        <v>51</v>
      </c>
      <c r="C126" cm="1">
        <f t="array" ref="C126">MMULT(TRANSPOSE(C117:C118),MMULT(MINVERSE(C111:D112),C114:C115))</f>
        <v>1.4999999999999996</v>
      </c>
      <c r="D126" s="3" t="s">
        <v>52</v>
      </c>
      <c r="E126" s="1">
        <f>C126/C120</f>
        <v>0.13636363636363635</v>
      </c>
    </row>
    <row r="129" spans="1:5" x14ac:dyDescent="0.2">
      <c r="B129" t="s">
        <v>45</v>
      </c>
      <c r="C129" t="s">
        <v>53</v>
      </c>
      <c r="D129" s="2" cm="1">
        <f t="array" ref="D129:E129">TRANSPOSE(_xlfn.ANCHORARRAY(E120))</f>
        <v>0.36363636363636365</v>
      </c>
      <c r="E129" s="2">
        <v>0.63636363636363635</v>
      </c>
    </row>
    <row r="131" spans="1:5" x14ac:dyDescent="0.2">
      <c r="C131" t="s">
        <v>28</v>
      </c>
      <c r="D131" s="4">
        <f>C123</f>
        <v>0.30151134457776368</v>
      </c>
    </row>
    <row r="132" spans="1:5" x14ac:dyDescent="0.2">
      <c r="D132" s="4"/>
    </row>
    <row r="133" spans="1:5" x14ac:dyDescent="0.2">
      <c r="C133" t="s">
        <v>51</v>
      </c>
      <c r="D133" s="4">
        <f>E126</f>
        <v>0.13636363636363635</v>
      </c>
    </row>
    <row r="140" spans="1:5" x14ac:dyDescent="0.2">
      <c r="A140" t="s">
        <v>14</v>
      </c>
    </row>
    <row r="142" spans="1:5" x14ac:dyDescent="0.2">
      <c r="B142" t="s">
        <v>33</v>
      </c>
      <c r="C142">
        <v>0.04</v>
      </c>
      <c r="D142">
        <v>0.08</v>
      </c>
    </row>
    <row r="143" spans="1:5" x14ac:dyDescent="0.2">
      <c r="B143" t="s">
        <v>34</v>
      </c>
      <c r="C143">
        <v>0.1</v>
      </c>
      <c r="D143">
        <v>0.16</v>
      </c>
    </row>
    <row r="145" spans="2:5" x14ac:dyDescent="0.2">
      <c r="B145" t="s">
        <v>54</v>
      </c>
      <c r="C145">
        <v>-0.5</v>
      </c>
    </row>
    <row r="150" spans="2:5" x14ac:dyDescent="0.2">
      <c r="C150">
        <f>D142^2</f>
        <v>6.4000000000000003E-3</v>
      </c>
      <c r="D150">
        <f>C145*D142*D143</f>
        <v>-6.4000000000000003E-3</v>
      </c>
    </row>
    <row r="151" spans="2:5" x14ac:dyDescent="0.2">
      <c r="B151" t="s">
        <v>15</v>
      </c>
      <c r="C151">
        <f>C145*D142*D143</f>
        <v>-6.4000000000000003E-3</v>
      </c>
      <c r="D151">
        <f>D143^2</f>
        <v>2.5600000000000001E-2</v>
      </c>
    </row>
    <row r="153" spans="2:5" x14ac:dyDescent="0.2">
      <c r="B153" t="s">
        <v>23</v>
      </c>
      <c r="C153">
        <f>C142</f>
        <v>0.04</v>
      </c>
    </row>
    <row r="154" spans="2:5" x14ac:dyDescent="0.2">
      <c r="B154" t="s">
        <v>24</v>
      </c>
      <c r="C154">
        <f>C143</f>
        <v>0.1</v>
      </c>
    </row>
    <row r="156" spans="2:5" x14ac:dyDescent="0.2">
      <c r="C156">
        <v>1</v>
      </c>
    </row>
    <row r="157" spans="2:5" x14ac:dyDescent="0.2">
      <c r="C157">
        <v>1</v>
      </c>
    </row>
    <row r="159" spans="2:5" x14ac:dyDescent="0.2">
      <c r="B159" t="s">
        <v>56</v>
      </c>
      <c r="C159" cm="1">
        <f t="array" ref="C159">MMULT(TRANSPOSE(C156:C157),MMULT(MINVERSE(C150:D151),C156:C157))</f>
        <v>364.58333333333326</v>
      </c>
      <c r="D159" s="3" t="s">
        <v>50</v>
      </c>
      <c r="E159" s="2" cm="1">
        <f t="array" ref="E159:E160">MMULT(MINVERSE(C150:D151),C156:C157)*1/C159</f>
        <v>0.7142857142857143</v>
      </c>
    </row>
    <row r="160" spans="2:5" x14ac:dyDescent="0.2">
      <c r="E160" s="2">
        <v>0.28571428571428575</v>
      </c>
    </row>
    <row r="162" spans="1:5" x14ac:dyDescent="0.2">
      <c r="B162" t="s">
        <v>55</v>
      </c>
      <c r="C162" s="1">
        <f>1/SQRT(C159)</f>
        <v>5.2372293656638182E-2</v>
      </c>
    </row>
    <row r="165" spans="1:5" x14ac:dyDescent="0.2">
      <c r="B165" t="s">
        <v>51</v>
      </c>
      <c r="C165" cm="1">
        <f t="array" ref="C165">MMULT(TRANSPOSE(C156:C157),MMULT(MINVERSE(C150:D151),C153:C154))</f>
        <v>20.833333333333329</v>
      </c>
      <c r="D165" s="3" t="s">
        <v>52</v>
      </c>
      <c r="E165" s="1">
        <f>C165/C159</f>
        <v>5.7142857142857141E-2</v>
      </c>
    </row>
    <row r="168" spans="1:5" x14ac:dyDescent="0.2">
      <c r="B168" t="s">
        <v>45</v>
      </c>
      <c r="C168" t="s">
        <v>53</v>
      </c>
      <c r="D168" s="2" cm="1">
        <f t="array" ref="D168:E168">TRANSPOSE(_xlfn.ANCHORARRAY(E159))</f>
        <v>0.7142857142857143</v>
      </c>
      <c r="E168" s="2">
        <v>0.28571428571428575</v>
      </c>
    </row>
    <row r="170" spans="1:5" x14ac:dyDescent="0.2">
      <c r="C170" t="s">
        <v>55</v>
      </c>
      <c r="D170" s="4">
        <f>C162</f>
        <v>5.2372293656638182E-2</v>
      </c>
    </row>
    <row r="171" spans="1:5" x14ac:dyDescent="0.2">
      <c r="D171" s="4"/>
    </row>
    <row r="172" spans="1:5" x14ac:dyDescent="0.2">
      <c r="C172" t="s">
        <v>51</v>
      </c>
      <c r="D172" s="4">
        <f>E165</f>
        <v>5.7142857142857141E-2</v>
      </c>
    </row>
    <row r="176" spans="1:5" x14ac:dyDescent="0.2">
      <c r="A176" t="s">
        <v>20</v>
      </c>
    </row>
    <row r="178" spans="2:4" x14ac:dyDescent="0.2">
      <c r="B178" t="s">
        <v>33</v>
      </c>
      <c r="C178">
        <v>0.2</v>
      </c>
      <c r="D178">
        <v>0.3</v>
      </c>
    </row>
    <row r="179" spans="2:4" x14ac:dyDescent="0.2">
      <c r="B179" t="s">
        <v>34</v>
      </c>
      <c r="C179">
        <v>0.4</v>
      </c>
      <c r="D179">
        <v>0.5</v>
      </c>
    </row>
    <row r="181" spans="2:4" x14ac:dyDescent="0.2">
      <c r="B181" t="s">
        <v>54</v>
      </c>
      <c r="C181">
        <v>0.2</v>
      </c>
    </row>
    <row r="186" spans="2:4" x14ac:dyDescent="0.2">
      <c r="C186">
        <f>D178^2</f>
        <v>0.09</v>
      </c>
      <c r="D186">
        <f>C181*D178*D179</f>
        <v>0.03</v>
      </c>
    </row>
    <row r="187" spans="2:4" x14ac:dyDescent="0.2">
      <c r="B187" t="s">
        <v>15</v>
      </c>
      <c r="C187">
        <f>C181*D178*D179</f>
        <v>0.03</v>
      </c>
      <c r="D187">
        <f>D179^2</f>
        <v>0.25</v>
      </c>
    </row>
    <row r="189" spans="2:4" x14ac:dyDescent="0.2">
      <c r="B189" t="s">
        <v>23</v>
      </c>
      <c r="C189">
        <f>C178</f>
        <v>0.2</v>
      </c>
    </row>
    <row r="190" spans="2:4" x14ac:dyDescent="0.2">
      <c r="B190" t="s">
        <v>24</v>
      </c>
      <c r="C190">
        <f>C179</f>
        <v>0.4</v>
      </c>
    </row>
    <row r="192" spans="2:4" x14ac:dyDescent="0.2">
      <c r="C192">
        <v>1</v>
      </c>
    </row>
    <row r="193" spans="2:5" x14ac:dyDescent="0.2">
      <c r="C193">
        <v>1</v>
      </c>
    </row>
    <row r="195" spans="2:5" x14ac:dyDescent="0.2">
      <c r="B195" t="s">
        <v>56</v>
      </c>
      <c r="C195" cm="1">
        <f t="array" ref="C195">MMULT(TRANSPOSE(C192:C193),MMULT(MINVERSE(C186:D187),C192:C193))</f>
        <v>12.962962962962965</v>
      </c>
      <c r="D195" s="3" t="s">
        <v>50</v>
      </c>
      <c r="E195" s="2" cm="1">
        <f t="array" ref="E195:E196">MMULT(MINVERSE(C186:D187),C192:C193)*1/C195</f>
        <v>0.7857142857142857</v>
      </c>
    </row>
    <row r="196" spans="2:5" x14ac:dyDescent="0.2">
      <c r="E196" s="2">
        <v>0.21428571428571427</v>
      </c>
    </row>
    <row r="198" spans="2:5" x14ac:dyDescent="0.2">
      <c r="B198" t="s">
        <v>55</v>
      </c>
      <c r="C198" s="1">
        <f>1/SQRT(C195)</f>
        <v>0.27774602993176545</v>
      </c>
    </row>
    <row r="201" spans="2:5" x14ac:dyDescent="0.2">
      <c r="B201" t="s">
        <v>51</v>
      </c>
      <c r="C201" cm="1">
        <f t="array" ref="C201">MMULT(TRANSPOSE(C192:C193),MMULT(MINVERSE(C186:D187),C189:C190))</f>
        <v>3.1481481481481488</v>
      </c>
      <c r="D201" s="3" t="s">
        <v>52</v>
      </c>
      <c r="E201" s="1">
        <f>C201/C195</f>
        <v>0.24285714285714285</v>
      </c>
    </row>
    <row r="204" spans="2:5" x14ac:dyDescent="0.2">
      <c r="B204" t="s">
        <v>45</v>
      </c>
      <c r="C204" t="s">
        <v>53</v>
      </c>
      <c r="D204" s="2" cm="1">
        <f t="array" ref="D204:E204">TRANSPOSE(_xlfn.ANCHORARRAY(E195))</f>
        <v>0.7857142857142857</v>
      </c>
      <c r="E204" s="2">
        <v>0.21428571428571427</v>
      </c>
    </row>
    <row r="206" spans="2:5" x14ac:dyDescent="0.2">
      <c r="C206" t="s">
        <v>55</v>
      </c>
      <c r="D206" s="4">
        <f>C198</f>
        <v>0.27774602993176545</v>
      </c>
    </row>
    <row r="207" spans="2:5" x14ac:dyDescent="0.2">
      <c r="D207" s="4"/>
    </row>
    <row r="208" spans="2:5" x14ac:dyDescent="0.2">
      <c r="C208" t="s">
        <v>51</v>
      </c>
      <c r="D208" s="4">
        <f>E201</f>
        <v>0.24285714285714285</v>
      </c>
    </row>
    <row r="213" spans="1:5" x14ac:dyDescent="0.2">
      <c r="A213" t="s">
        <v>30</v>
      </c>
    </row>
    <row r="214" spans="1:5" x14ac:dyDescent="0.2">
      <c r="C214">
        <v>0.4</v>
      </c>
      <c r="D214">
        <v>0</v>
      </c>
      <c r="E214">
        <v>0</v>
      </c>
    </row>
    <row r="215" spans="1:5" x14ac:dyDescent="0.2">
      <c r="C215">
        <v>0</v>
      </c>
      <c r="D215">
        <v>0.5</v>
      </c>
      <c r="E215">
        <v>0</v>
      </c>
    </row>
    <row r="216" spans="1:5" x14ac:dyDescent="0.2">
      <c r="B216" t="s">
        <v>15</v>
      </c>
      <c r="C216">
        <v>0</v>
      </c>
      <c r="D216">
        <v>0</v>
      </c>
      <c r="E216">
        <v>0.8</v>
      </c>
    </row>
    <row r="218" spans="1:5" x14ac:dyDescent="0.2">
      <c r="B218" t="s">
        <v>23</v>
      </c>
      <c r="C218">
        <v>0.2</v>
      </c>
    </row>
    <row r="219" spans="1:5" x14ac:dyDescent="0.2">
      <c r="B219" t="s">
        <v>24</v>
      </c>
      <c r="C219">
        <v>0.4</v>
      </c>
    </row>
    <row r="220" spans="1:5" x14ac:dyDescent="0.2">
      <c r="B220" t="s">
        <v>57</v>
      </c>
      <c r="C220">
        <v>0.5</v>
      </c>
    </row>
    <row r="222" spans="1:5" x14ac:dyDescent="0.2">
      <c r="C222">
        <v>1</v>
      </c>
    </row>
    <row r="223" spans="1:5" x14ac:dyDescent="0.2">
      <c r="C223">
        <v>1</v>
      </c>
    </row>
    <row r="224" spans="1:5" x14ac:dyDescent="0.2">
      <c r="C224">
        <v>1</v>
      </c>
    </row>
    <row r="226" spans="2:6" x14ac:dyDescent="0.2">
      <c r="B226" t="s">
        <v>56</v>
      </c>
      <c r="C226" cm="1">
        <f t="array" ref="C226">MMULT(TRANSPOSE(C222:C224),MMULT(MINVERSE(C214:E216),C222:C224))</f>
        <v>5.75</v>
      </c>
      <c r="D226" s="3" t="s">
        <v>50</v>
      </c>
      <c r="E226" s="2" cm="1">
        <f t="array" ref="E226:E228">MMULT(MINVERSE(C214:E216),C222:C224)*1/C226</f>
        <v>0.43478260869565216</v>
      </c>
    </row>
    <row r="227" spans="2:6" x14ac:dyDescent="0.2">
      <c r="E227" s="2">
        <v>0.34782608695652173</v>
      </c>
    </row>
    <row r="228" spans="2:6" x14ac:dyDescent="0.2">
      <c r="E228" s="2">
        <v>0.21739130434782608</v>
      </c>
    </row>
    <row r="229" spans="2:6" x14ac:dyDescent="0.2">
      <c r="B229" t="s">
        <v>28</v>
      </c>
      <c r="C229" s="1">
        <f>1/SQRT(C226)</f>
        <v>0.41702882811414954</v>
      </c>
    </row>
    <row r="232" spans="2:6" x14ac:dyDescent="0.2">
      <c r="B232" t="s">
        <v>51</v>
      </c>
      <c r="C232" cm="1">
        <f t="array" ref="C232">MMULT(TRANSPOSE(C222:C224),MMULT(MINVERSE(C214:E216),C218:C220))</f>
        <v>1.925</v>
      </c>
      <c r="D232" s="3" t="s">
        <v>52</v>
      </c>
      <c r="E232" s="1">
        <f>C232/C226</f>
        <v>0.33478260869565218</v>
      </c>
    </row>
    <row r="235" spans="2:6" x14ac:dyDescent="0.2">
      <c r="B235" t="s">
        <v>45</v>
      </c>
      <c r="C235" t="s">
        <v>53</v>
      </c>
      <c r="D235" s="2" cm="1">
        <f t="array" ref="D235:F235">TRANSPOSE(_xlfn.ANCHORARRAY(E226))</f>
        <v>0.43478260869565216</v>
      </c>
      <c r="E235" s="2">
        <v>0.34782608695652173</v>
      </c>
      <c r="F235" s="2">
        <v>0.21739130434782608</v>
      </c>
    </row>
    <row r="237" spans="2:6" x14ac:dyDescent="0.2">
      <c r="C237" t="s">
        <v>28</v>
      </c>
      <c r="D237" s="4">
        <f>C229</f>
        <v>0.41702882811414954</v>
      </c>
    </row>
    <row r="238" spans="2:6" x14ac:dyDescent="0.2">
      <c r="D238" s="4"/>
    </row>
    <row r="239" spans="2:6" x14ac:dyDescent="0.2">
      <c r="C239" t="s">
        <v>51</v>
      </c>
      <c r="D239" s="4">
        <f>E232</f>
        <v>0.33478260869565218</v>
      </c>
    </row>
    <row r="242" spans="1:5" x14ac:dyDescent="0.2">
      <c r="A242" t="s">
        <v>31</v>
      </c>
    </row>
    <row r="243" spans="1:5" x14ac:dyDescent="0.2">
      <c r="C243">
        <v>4</v>
      </c>
      <c r="D243">
        <v>-3</v>
      </c>
      <c r="E243">
        <v>2</v>
      </c>
    </row>
    <row r="244" spans="1:5" x14ac:dyDescent="0.2">
      <c r="C244">
        <v>-3</v>
      </c>
      <c r="D244">
        <v>5</v>
      </c>
      <c r="E244">
        <v>0</v>
      </c>
    </row>
    <row r="245" spans="1:5" x14ac:dyDescent="0.2">
      <c r="B245" t="s">
        <v>15</v>
      </c>
      <c r="C245">
        <v>2</v>
      </c>
      <c r="D245">
        <v>0</v>
      </c>
      <c r="E245">
        <v>2</v>
      </c>
    </row>
    <row r="247" spans="1:5" x14ac:dyDescent="0.2">
      <c r="B247" t="s">
        <v>23</v>
      </c>
      <c r="C247">
        <v>0.1</v>
      </c>
    </row>
    <row r="248" spans="1:5" x14ac:dyDescent="0.2">
      <c r="B248" t="s">
        <v>24</v>
      </c>
      <c r="C248">
        <v>0.2</v>
      </c>
    </row>
    <row r="249" spans="1:5" x14ac:dyDescent="0.2">
      <c r="B249" t="s">
        <v>57</v>
      </c>
      <c r="C249">
        <v>0.3</v>
      </c>
    </row>
    <row r="251" spans="1:5" x14ac:dyDescent="0.2">
      <c r="C251">
        <v>1</v>
      </c>
    </row>
    <row r="252" spans="1:5" x14ac:dyDescent="0.2">
      <c r="C252">
        <v>1</v>
      </c>
    </row>
    <row r="253" spans="1:5" x14ac:dyDescent="0.2">
      <c r="C253">
        <v>1</v>
      </c>
    </row>
    <row r="255" spans="1:5" x14ac:dyDescent="0.2">
      <c r="B255" t="s">
        <v>56</v>
      </c>
      <c r="C255" cm="1">
        <f t="array" ref="C255">MMULT(TRANSPOSE(C251:C253),MMULT(MINVERSE(C243:E245),C251:C253))</f>
        <v>2.5</v>
      </c>
      <c r="D255" s="3" t="s">
        <v>50</v>
      </c>
      <c r="E255" s="2" cm="1">
        <f t="array" ref="E255:E257">MMULT(MINVERSE(C243:E245),C251:C253)*1/C255</f>
        <v>1.1999999999999997</v>
      </c>
    </row>
    <row r="256" spans="1:5" x14ac:dyDescent="0.2">
      <c r="E256" s="2">
        <v>0.79999999999999982</v>
      </c>
    </row>
    <row r="257" spans="2:6" x14ac:dyDescent="0.2">
      <c r="E257">
        <v>-0.99999999999999933</v>
      </c>
    </row>
    <row r="258" spans="2:6" x14ac:dyDescent="0.2">
      <c r="B258" t="s">
        <v>28</v>
      </c>
      <c r="C258" s="1">
        <f>1/SQRT(C255)</f>
        <v>0.63245553203367588</v>
      </c>
    </row>
    <row r="261" spans="2:6" x14ac:dyDescent="0.2">
      <c r="B261" t="s">
        <v>51</v>
      </c>
      <c r="C261" cm="1">
        <f t="array" ref="C261">MMULT(TRANSPOSE(C251:C253),MMULT(MINVERSE(C243:E245),C247:C249))</f>
        <v>-4.9999999999999711E-2</v>
      </c>
      <c r="D261" s="3" t="s">
        <v>52</v>
      </c>
      <c r="E261" s="1">
        <f>C261/C255</f>
        <v>-1.9999999999999886E-2</v>
      </c>
    </row>
    <row r="264" spans="2:6" x14ac:dyDescent="0.2">
      <c r="B264" t="s">
        <v>45</v>
      </c>
      <c r="C264" t="s">
        <v>53</v>
      </c>
      <c r="D264" s="2" cm="1">
        <f t="array" ref="D264:F264">TRANSPOSE(_xlfn.ANCHORARRAY(E255))</f>
        <v>1.1999999999999997</v>
      </c>
      <c r="E264" s="2">
        <v>0.79999999999999982</v>
      </c>
      <c r="F264" s="2">
        <v>-0.99999999999999933</v>
      </c>
    </row>
    <row r="266" spans="2:6" x14ac:dyDescent="0.2">
      <c r="C266" t="s">
        <v>28</v>
      </c>
      <c r="D266" s="4">
        <f>C258</f>
        <v>0.63245553203367588</v>
      </c>
    </row>
    <row r="267" spans="2:6" x14ac:dyDescent="0.2">
      <c r="D267" s="4"/>
    </row>
    <row r="268" spans="2:6" x14ac:dyDescent="0.2">
      <c r="C268" t="s">
        <v>51</v>
      </c>
      <c r="D268" s="4">
        <f>E261</f>
        <v>-1.9999999999999886E-2</v>
      </c>
    </row>
    <row r="274" spans="1:6" ht="18.75" x14ac:dyDescent="0.2">
      <c r="A274" s="10" t="s">
        <v>59</v>
      </c>
      <c r="B274" s="10"/>
      <c r="C274" s="10"/>
    </row>
    <row r="277" spans="1:6" x14ac:dyDescent="0.2">
      <c r="A277" t="s">
        <v>9</v>
      </c>
    </row>
    <row r="278" spans="1:6" x14ac:dyDescent="0.2">
      <c r="C278">
        <v>0.4</v>
      </c>
      <c r="D278">
        <v>0</v>
      </c>
      <c r="E278">
        <v>0</v>
      </c>
    </row>
    <row r="279" spans="1:6" x14ac:dyDescent="0.2">
      <c r="C279">
        <v>0</v>
      </c>
      <c r="D279">
        <v>0.5</v>
      </c>
      <c r="E279">
        <v>0</v>
      </c>
    </row>
    <row r="280" spans="1:6" x14ac:dyDescent="0.2">
      <c r="B280" t="s">
        <v>15</v>
      </c>
      <c r="C280">
        <v>0</v>
      </c>
      <c r="D280">
        <v>0</v>
      </c>
      <c r="E280">
        <v>0.8</v>
      </c>
    </row>
    <row r="282" spans="1:6" x14ac:dyDescent="0.2">
      <c r="B282" t="s">
        <v>23</v>
      </c>
      <c r="C282">
        <v>0.2</v>
      </c>
    </row>
    <row r="283" spans="1:6" x14ac:dyDescent="0.2">
      <c r="B283" t="s">
        <v>24</v>
      </c>
      <c r="C283">
        <v>0.4</v>
      </c>
      <c r="E283" t="s">
        <v>25</v>
      </c>
      <c r="F283">
        <v>0.4</v>
      </c>
    </row>
    <row r="284" spans="1:6" x14ac:dyDescent="0.2">
      <c r="B284" t="s">
        <v>57</v>
      </c>
      <c r="C284">
        <v>0.5</v>
      </c>
    </row>
    <row r="286" spans="1:6" x14ac:dyDescent="0.2">
      <c r="C286">
        <v>1</v>
      </c>
    </row>
    <row r="287" spans="1:6" x14ac:dyDescent="0.2">
      <c r="C287">
        <v>1</v>
      </c>
    </row>
    <row r="288" spans="1:6" x14ac:dyDescent="0.2">
      <c r="C288">
        <v>1</v>
      </c>
    </row>
    <row r="290" spans="2:6" x14ac:dyDescent="0.2">
      <c r="B290" t="s">
        <v>56</v>
      </c>
      <c r="C290" cm="1">
        <f t="array" ref="C290">MMULT(TRANSPOSE(C286:C288),MMULT(MINVERSE(C278:E280),C286:C288))</f>
        <v>5.75</v>
      </c>
      <c r="D290" s="3" t="s">
        <v>50</v>
      </c>
      <c r="E290" s="2" cm="1">
        <f t="array" ref="E290:E292">MMULT(MINVERSE(C278:E280),C286:C288)*1/C290</f>
        <v>0.43478260869565216</v>
      </c>
    </row>
    <row r="291" spans="2:6" x14ac:dyDescent="0.2">
      <c r="E291" s="2">
        <v>0.34782608695652173</v>
      </c>
    </row>
    <row r="292" spans="2:6" x14ac:dyDescent="0.2">
      <c r="E292" s="2">
        <v>0.21739130434782608</v>
      </c>
    </row>
    <row r="293" spans="2:6" x14ac:dyDescent="0.2">
      <c r="B293" t="s">
        <v>28</v>
      </c>
      <c r="C293" s="1">
        <f>1/SQRT(C290)</f>
        <v>0.41702882811414954</v>
      </c>
    </row>
    <row r="296" spans="2:6" x14ac:dyDescent="0.2">
      <c r="B296" t="s">
        <v>60</v>
      </c>
      <c r="C296" cm="1">
        <f t="array" ref="C296">MMULT(TRANSPOSE(C286:C288),MMULT(MINVERSE(C278:E280),C282:C284))</f>
        <v>1.925</v>
      </c>
      <c r="D296" s="3" t="s">
        <v>51</v>
      </c>
      <c r="E296" s="1">
        <f>C296/C290</f>
        <v>0.33478260869565218</v>
      </c>
    </row>
    <row r="298" spans="2:6" x14ac:dyDescent="0.2">
      <c r="B298" t="s">
        <v>61</v>
      </c>
      <c r="C298" cm="1">
        <f t="array" ref="C298">MMULT(MMULT(TRANSPOSE(C282:C284),MINVERSE(C278:E280)),C282:C284)</f>
        <v>0.73250000000000004</v>
      </c>
    </row>
    <row r="299" spans="2:6" x14ac:dyDescent="0.2">
      <c r="D299" s="2"/>
      <c r="E299" s="2"/>
      <c r="F299" s="2"/>
    </row>
    <row r="300" spans="2:6" x14ac:dyDescent="0.2">
      <c r="B300" t="s">
        <v>62</v>
      </c>
      <c r="C300">
        <f>C290*C298-C296 ^2</f>
        <v>0.50624999999999964</v>
      </c>
    </row>
    <row r="301" spans="2:6" x14ac:dyDescent="0.2">
      <c r="D301" s="4"/>
    </row>
    <row r="302" spans="2:6" x14ac:dyDescent="0.2">
      <c r="D302" s="4"/>
    </row>
    <row r="303" spans="2:6" x14ac:dyDescent="0.2">
      <c r="B303" t="s">
        <v>26</v>
      </c>
      <c r="C303" cm="1">
        <f t="array" ref="C303:C305">MMULT(MINVERSE(C278:E280),((C298-C296*F283)/C300 *C286:C288 + (C290*F283 -C296)/C300 *C282:C284))</f>
        <v>0.18518518518518562</v>
      </c>
      <c r="D303" s="4"/>
      <c r="E303" t="s">
        <v>63</v>
      </c>
      <c r="F303" s="1">
        <f>SQRT((C290*F283^2 - 2* C296 * F283 +C298)/C300)</f>
        <v>0.47140452079103218</v>
      </c>
    </row>
    <row r="304" spans="2:6" x14ac:dyDescent="0.2">
      <c r="C304">
        <v>0.4444444444444452</v>
      </c>
    </row>
    <row r="305" spans="1:9" x14ac:dyDescent="0.2">
      <c r="C305">
        <v>0.37037037037037096</v>
      </c>
    </row>
    <row r="307" spans="1:9" x14ac:dyDescent="0.2">
      <c r="A307" t="s">
        <v>45</v>
      </c>
      <c r="C307" s="2"/>
      <c r="D307" s="2"/>
    </row>
    <row r="308" spans="1:9" x14ac:dyDescent="0.2">
      <c r="B308" t="s">
        <v>26</v>
      </c>
      <c r="C308" s="2" cm="1">
        <f t="array" ref="C308:E308">TRANSPOSE(_xlfn.ANCHORARRAY(C303))</f>
        <v>0.18518518518518562</v>
      </c>
      <c r="D308" s="2">
        <v>0.4444444444444452</v>
      </c>
      <c r="E308" s="2">
        <v>0.37037037037037096</v>
      </c>
    </row>
    <row r="310" spans="1:9" x14ac:dyDescent="0.2">
      <c r="B310" t="s">
        <v>63</v>
      </c>
      <c r="C310" s="4">
        <f>F303</f>
        <v>0.47140452079103218</v>
      </c>
    </row>
    <row r="313" spans="1:9" x14ac:dyDescent="0.2">
      <c r="A313" t="s">
        <v>14</v>
      </c>
    </row>
    <row r="315" spans="1:9" x14ac:dyDescent="0.2">
      <c r="C315">
        <v>9</v>
      </c>
      <c r="D315">
        <v>-5</v>
      </c>
    </row>
    <row r="316" spans="1:9" x14ac:dyDescent="0.2">
      <c r="B316" t="s">
        <v>15</v>
      </c>
      <c r="C316">
        <v>-5</v>
      </c>
      <c r="D316">
        <v>3</v>
      </c>
    </row>
    <row r="318" spans="1:9" x14ac:dyDescent="0.2">
      <c r="B318" t="s">
        <v>23</v>
      </c>
      <c r="C318">
        <v>0.2</v>
      </c>
      <c r="E318" t="s">
        <v>64</v>
      </c>
      <c r="H318" t="s">
        <v>65</v>
      </c>
    </row>
    <row r="319" spans="1:9" x14ac:dyDescent="0.2">
      <c r="B319" t="s">
        <v>24</v>
      </c>
      <c r="C319">
        <v>0.1</v>
      </c>
      <c r="E319" t="s">
        <v>25</v>
      </c>
      <c r="F319">
        <v>0.18</v>
      </c>
      <c r="H319" t="s">
        <v>25</v>
      </c>
      <c r="I319">
        <v>0.12</v>
      </c>
    </row>
    <row r="322" spans="2:6" x14ac:dyDescent="0.2">
      <c r="C322">
        <v>1</v>
      </c>
    </row>
    <row r="323" spans="2:6" x14ac:dyDescent="0.2">
      <c r="C323">
        <v>1</v>
      </c>
    </row>
    <row r="326" spans="2:6" x14ac:dyDescent="0.2">
      <c r="B326" t="s">
        <v>56</v>
      </c>
      <c r="C326" cm="1">
        <f t="array" ref="C326">MMULT(TRANSPOSE(C322:C323),MMULT(MINVERSE(C315:D316),C322:C323))</f>
        <v>10.999999999999996</v>
      </c>
      <c r="D326" s="3" t="s">
        <v>50</v>
      </c>
      <c r="E326" s="2" cm="1">
        <f t="array" ref="E326:E327">MMULT(MINVERSE(C315:D316),C322:C323)*1/C326</f>
        <v>0.36363636363636365</v>
      </c>
    </row>
    <row r="327" spans="2:6" x14ac:dyDescent="0.2">
      <c r="E327" s="2">
        <v>0.63636363636363635</v>
      </c>
    </row>
    <row r="328" spans="2:6" x14ac:dyDescent="0.2">
      <c r="E328" s="2"/>
    </row>
    <row r="329" spans="2:6" x14ac:dyDescent="0.2">
      <c r="B329" t="s">
        <v>28</v>
      </c>
      <c r="C329" s="1">
        <f>1/SQRT(C326)</f>
        <v>0.30151134457776368</v>
      </c>
    </row>
    <row r="332" spans="2:6" x14ac:dyDescent="0.2">
      <c r="B332" t="s">
        <v>60</v>
      </c>
      <c r="C332" cm="1">
        <f t="array" ref="C332">MMULT(TRANSPOSE(C322:C323),MMULT(MINVERSE(C315:D316),C318:C319))</f>
        <v>1.4999999999999996</v>
      </c>
      <c r="D332" s="3" t="s">
        <v>51</v>
      </c>
      <c r="E332" s="1">
        <f>C332/C326</f>
        <v>0.13636363636363635</v>
      </c>
    </row>
    <row r="334" spans="2:6" x14ac:dyDescent="0.2">
      <c r="B334" t="s">
        <v>61</v>
      </c>
      <c r="C334" cm="1">
        <f t="array" ref="C334">MMULT(MMULT(TRANSPOSE(C318:C319),MINVERSE(C315:D316)),C318:C319)</f>
        <v>0.20499999999999996</v>
      </c>
    </row>
    <row r="335" spans="2:6" x14ac:dyDescent="0.2">
      <c r="D335" s="2"/>
      <c r="E335" s="2"/>
      <c r="F335" s="2"/>
    </row>
    <row r="336" spans="2:6" x14ac:dyDescent="0.2">
      <c r="B336" t="s">
        <v>62</v>
      </c>
      <c r="C336">
        <f>C326*C334-C332 ^2</f>
        <v>5.0000000000003375E-3</v>
      </c>
    </row>
    <row r="337" spans="1:14" x14ac:dyDescent="0.2">
      <c r="D337" s="4"/>
    </row>
    <row r="338" spans="1:14" x14ac:dyDescent="0.2">
      <c r="D338" s="4"/>
    </row>
    <row r="339" spans="1:14" x14ac:dyDescent="0.2">
      <c r="A339" t="s">
        <v>66</v>
      </c>
      <c r="B339" t="s">
        <v>26</v>
      </c>
      <c r="C339" cm="1">
        <f t="array" ref="C339:C340">MMULT(MINVERSE(C315:D316),((C334-C332*F319)/C336 *C322:C323 + (C326*F319 -C332)/C336 *C318:C319))</f>
        <v>0.79999999999996518</v>
      </c>
      <c r="D339" s="4"/>
      <c r="E339" t="s">
        <v>63</v>
      </c>
      <c r="F339" s="1">
        <f>SQRT((C326*F319^2 - 2* C332 * F319 +C334)/C336)</f>
        <v>2.0688160865576517</v>
      </c>
      <c r="I339" t="s">
        <v>65</v>
      </c>
      <c r="J339" t="s">
        <v>26</v>
      </c>
      <c r="K339" cm="1">
        <f t="array" ref="K339:K340">1/C326 * MMULT(MINVERSE(C315:D316),C322:C323)</f>
        <v>0.36363636363636365</v>
      </c>
      <c r="M339" t="s">
        <v>63</v>
      </c>
      <c r="N339" s="1">
        <f>1/SQRT(C326)</f>
        <v>0.30151134457776368</v>
      </c>
    </row>
    <row r="340" spans="1:14" x14ac:dyDescent="0.2">
      <c r="C340">
        <v>0.20000000000002061</v>
      </c>
      <c r="K340">
        <v>0.63636363636363635</v>
      </c>
    </row>
    <row r="343" spans="1:14" x14ac:dyDescent="0.2">
      <c r="A343" t="s">
        <v>45</v>
      </c>
      <c r="C343" s="2"/>
      <c r="D343" s="2"/>
    </row>
    <row r="344" spans="1:14" x14ac:dyDescent="0.2">
      <c r="A344" t="s">
        <v>66</v>
      </c>
      <c r="B344" t="s">
        <v>26</v>
      </c>
      <c r="C344" s="2" cm="1">
        <f t="array" ref="C344:D344">TRANSPOSE(_xlfn.ANCHORARRAY(C339))</f>
        <v>0.79999999999996518</v>
      </c>
      <c r="D344" s="2">
        <v>0.20000000000002061</v>
      </c>
      <c r="E344" s="2"/>
    </row>
    <row r="346" spans="1:14" x14ac:dyDescent="0.2">
      <c r="B346" t="s">
        <v>63</v>
      </c>
      <c r="C346" s="4">
        <f>F339</f>
        <v>2.0688160865576517</v>
      </c>
    </row>
    <row r="348" spans="1:14" x14ac:dyDescent="0.2">
      <c r="B348" t="s">
        <v>25</v>
      </c>
      <c r="C348" s="4">
        <f>F319</f>
        <v>0.18</v>
      </c>
    </row>
    <row r="350" spans="1:14" x14ac:dyDescent="0.2">
      <c r="A350" t="s">
        <v>65</v>
      </c>
      <c r="B350" t="s">
        <v>26</v>
      </c>
      <c r="C350" s="2" cm="1">
        <f t="array" ref="C350:D350">TRANSPOSE(_xlfn.ANCHORARRAY(K339))</f>
        <v>0.36363636363636365</v>
      </c>
      <c r="D350" s="2">
        <v>0.63636363636363635</v>
      </c>
    </row>
    <row r="352" spans="1:14" x14ac:dyDescent="0.2">
      <c r="B352" t="s">
        <v>63</v>
      </c>
      <c r="C352" s="4">
        <f>N339</f>
        <v>0.30151134457776368</v>
      </c>
    </row>
    <row r="354" spans="1:6" x14ac:dyDescent="0.2">
      <c r="B354" t="s">
        <v>25</v>
      </c>
      <c r="C354" s="4">
        <f>E332</f>
        <v>0.13636363636363635</v>
      </c>
    </row>
    <row r="357" spans="1:6" x14ac:dyDescent="0.2">
      <c r="A357" t="s">
        <v>20</v>
      </c>
    </row>
    <row r="359" spans="1:6" x14ac:dyDescent="0.2">
      <c r="C359">
        <v>9</v>
      </c>
      <c r="D359">
        <v>-5</v>
      </c>
    </row>
    <row r="360" spans="1:6" x14ac:dyDescent="0.2">
      <c r="B360" t="s">
        <v>15</v>
      </c>
      <c r="C360">
        <v>-5</v>
      </c>
      <c r="D360">
        <v>3</v>
      </c>
    </row>
    <row r="362" spans="1:6" x14ac:dyDescent="0.2">
      <c r="B362" t="s">
        <v>23</v>
      </c>
      <c r="C362">
        <v>0.2</v>
      </c>
      <c r="E362" t="s">
        <v>67</v>
      </c>
      <c r="F362">
        <v>0.5</v>
      </c>
    </row>
    <row r="363" spans="1:6" x14ac:dyDescent="0.2">
      <c r="B363" t="s">
        <v>24</v>
      </c>
      <c r="C363">
        <v>0.1</v>
      </c>
      <c r="E363" t="s">
        <v>68</v>
      </c>
      <c r="F363" s="1">
        <f>C376/C370 + SQRT((F362 ^2 - 1/C370)* C380/C370)</f>
        <v>0.14486740315175922</v>
      </c>
    </row>
    <row r="366" spans="1:6" x14ac:dyDescent="0.2">
      <c r="C366">
        <v>1</v>
      </c>
    </row>
    <row r="367" spans="1:6" x14ac:dyDescent="0.2">
      <c r="C367">
        <v>1</v>
      </c>
    </row>
    <row r="370" spans="2:6" x14ac:dyDescent="0.2">
      <c r="B370" t="s">
        <v>56</v>
      </c>
      <c r="C370" cm="1">
        <f t="array" ref="C370">MMULT(TRANSPOSE(C366:C367),MMULT(MINVERSE(C359:D360),C366:C367))</f>
        <v>10.999999999999996</v>
      </c>
      <c r="D370" s="3" t="s">
        <v>50</v>
      </c>
      <c r="E370" s="2" cm="1">
        <f t="array" ref="E370:E371">MMULT(MINVERSE(C359:D360),C366:C367)*1/C370</f>
        <v>0.36363636363636365</v>
      </c>
    </row>
    <row r="371" spans="2:6" x14ac:dyDescent="0.2">
      <c r="E371" s="2">
        <v>0.63636363636363635</v>
      </c>
    </row>
    <row r="372" spans="2:6" x14ac:dyDescent="0.2">
      <c r="E372" s="2"/>
    </row>
    <row r="373" spans="2:6" x14ac:dyDescent="0.2">
      <c r="B373" t="s">
        <v>28</v>
      </c>
      <c r="C373" s="1">
        <f>1/SQRT(C370)</f>
        <v>0.30151134457776368</v>
      </c>
    </row>
    <row r="376" spans="2:6" x14ac:dyDescent="0.2">
      <c r="B376" t="s">
        <v>60</v>
      </c>
      <c r="C376" cm="1">
        <f t="array" ref="C376">MMULT(TRANSPOSE(C366:C367),MMULT(MINVERSE(C359:D360),C362:C363))</f>
        <v>1.4999999999999996</v>
      </c>
      <c r="D376" s="3" t="s">
        <v>51</v>
      </c>
      <c r="E376" s="1">
        <f>C376/C370</f>
        <v>0.13636363636363635</v>
      </c>
    </row>
    <row r="378" spans="2:6" x14ac:dyDescent="0.2">
      <c r="B378" t="s">
        <v>61</v>
      </c>
      <c r="C378" cm="1">
        <f t="array" ref="C378">MMULT(MMULT(TRANSPOSE(C362:C363),MINVERSE(C359:D360)),C362:C363)</f>
        <v>0.20499999999999996</v>
      </c>
    </row>
    <row r="379" spans="2:6" x14ac:dyDescent="0.2">
      <c r="D379" s="2"/>
      <c r="E379" s="2"/>
      <c r="F379" s="2"/>
    </row>
    <row r="380" spans="2:6" x14ac:dyDescent="0.2">
      <c r="B380" t="s">
        <v>62</v>
      </c>
      <c r="C380">
        <f>C370*C378-C376 ^2</f>
        <v>5.0000000000003375E-3</v>
      </c>
    </row>
    <row r="381" spans="2:6" x14ac:dyDescent="0.2">
      <c r="D381" s="4"/>
    </row>
    <row r="382" spans="2:6" x14ac:dyDescent="0.2">
      <c r="D382" s="4"/>
    </row>
    <row r="383" spans="2:6" x14ac:dyDescent="0.2">
      <c r="B383" t="s">
        <v>26</v>
      </c>
      <c r="C383" cm="1">
        <f t="array" ref="C383:C384">MMULT(MINVERSE(C359:D360),((C378-C376*F363)/C380 *C366:C367 + (C370*F363 -C376)/C380 *C362:C363))</f>
        <v>0.44867403151755592</v>
      </c>
      <c r="D383" s="4"/>
      <c r="E383" t="s">
        <v>63</v>
      </c>
      <c r="F383" s="1">
        <f>SQRT((C370*F363^2 - 2* C376 * F363 +C378)/C380)</f>
        <v>0.49999999999999445</v>
      </c>
    </row>
    <row r="384" spans="2:6" x14ac:dyDescent="0.2">
      <c r="C384">
        <v>0.55132596848236082</v>
      </c>
    </row>
    <row r="387" spans="1:5" x14ac:dyDescent="0.2">
      <c r="A387" t="s">
        <v>45</v>
      </c>
      <c r="C387" s="2"/>
      <c r="D387" s="2"/>
    </row>
    <row r="388" spans="1:5" x14ac:dyDescent="0.2">
      <c r="B388" t="s">
        <v>26</v>
      </c>
      <c r="C388" s="2" cm="1">
        <f t="array" ref="C388:D388">TRANSPOSE(_xlfn.ANCHORARRAY(C383))</f>
        <v>0.44867403151755592</v>
      </c>
      <c r="D388" s="2">
        <v>0.55132596848236082</v>
      </c>
      <c r="E388" s="2"/>
    </row>
    <row r="390" spans="1:5" x14ac:dyDescent="0.2">
      <c r="B390" t="s">
        <v>63</v>
      </c>
      <c r="C390" s="4">
        <f>F383</f>
        <v>0.49999999999999445</v>
      </c>
    </row>
    <row r="392" spans="1:5" x14ac:dyDescent="0.2">
      <c r="B392" t="s">
        <v>25</v>
      </c>
      <c r="C392" s="4">
        <f>F363</f>
        <v>0.14486740315175922</v>
      </c>
    </row>
    <row r="395" spans="1:5" x14ac:dyDescent="0.2">
      <c r="A395" t="s">
        <v>30</v>
      </c>
    </row>
    <row r="396" spans="1:5" x14ac:dyDescent="0.2">
      <c r="C396">
        <v>4</v>
      </c>
      <c r="D396">
        <v>-3</v>
      </c>
      <c r="E396">
        <v>2</v>
      </c>
    </row>
    <row r="397" spans="1:5" x14ac:dyDescent="0.2">
      <c r="C397">
        <v>-3</v>
      </c>
      <c r="D397">
        <v>5</v>
      </c>
      <c r="E397">
        <v>0</v>
      </c>
    </row>
    <row r="398" spans="1:5" x14ac:dyDescent="0.2">
      <c r="B398" t="s">
        <v>15</v>
      </c>
      <c r="C398">
        <v>2</v>
      </c>
      <c r="D398">
        <v>0</v>
      </c>
      <c r="E398">
        <v>2</v>
      </c>
    </row>
    <row r="400" spans="1:5" x14ac:dyDescent="0.2">
      <c r="B400" t="s">
        <v>23</v>
      </c>
      <c r="C400">
        <v>0.1</v>
      </c>
    </row>
    <row r="401" spans="2:6" x14ac:dyDescent="0.2">
      <c r="B401" t="s">
        <v>24</v>
      </c>
      <c r="C401">
        <v>0.2</v>
      </c>
      <c r="E401" t="s">
        <v>25</v>
      </c>
      <c r="F401">
        <v>0.25</v>
      </c>
    </row>
    <row r="402" spans="2:6" x14ac:dyDescent="0.2">
      <c r="B402" t="s">
        <v>57</v>
      </c>
      <c r="C402">
        <v>0.3</v>
      </c>
    </row>
    <row r="404" spans="2:6" x14ac:dyDescent="0.2">
      <c r="C404">
        <v>1</v>
      </c>
    </row>
    <row r="405" spans="2:6" x14ac:dyDescent="0.2">
      <c r="C405">
        <v>1</v>
      </c>
    </row>
    <row r="406" spans="2:6" x14ac:dyDescent="0.2">
      <c r="C406">
        <v>1</v>
      </c>
    </row>
    <row r="408" spans="2:6" x14ac:dyDescent="0.2">
      <c r="B408" t="s">
        <v>56</v>
      </c>
      <c r="C408" cm="1">
        <f t="array" ref="C408">MMULT(TRANSPOSE(C404:C406),MMULT(MINVERSE(C396:E398),C404:C406))</f>
        <v>2.5</v>
      </c>
      <c r="D408" s="3" t="s">
        <v>50</v>
      </c>
      <c r="E408" s="2" cm="1">
        <f t="array" ref="E408:E410">MMULT(MINVERSE(C396:E398),C404:C406)*1/C408</f>
        <v>1.1999999999999997</v>
      </c>
    </row>
    <row r="409" spans="2:6" x14ac:dyDescent="0.2">
      <c r="E409" s="2">
        <v>0.79999999999999982</v>
      </c>
    </row>
    <row r="410" spans="2:6" x14ac:dyDescent="0.2">
      <c r="E410" s="2">
        <v>-0.99999999999999933</v>
      </c>
    </row>
    <row r="411" spans="2:6" x14ac:dyDescent="0.2">
      <c r="B411" t="s">
        <v>28</v>
      </c>
      <c r="C411" s="1">
        <f>1/SQRT(C408)</f>
        <v>0.63245553203367588</v>
      </c>
    </row>
    <row r="414" spans="2:6" x14ac:dyDescent="0.2">
      <c r="B414" t="s">
        <v>60</v>
      </c>
      <c r="C414" cm="1">
        <f t="array" ref="C414">MMULT(TRANSPOSE(C404:C406),MMULT(MINVERSE(C396:E398),C400:C402))</f>
        <v>-4.9999999999999711E-2</v>
      </c>
      <c r="D414" s="3" t="s">
        <v>51</v>
      </c>
      <c r="E414" s="1">
        <f>C414/C408</f>
        <v>-1.9999999999999886E-2</v>
      </c>
    </row>
    <row r="416" spans="2:6" x14ac:dyDescent="0.2">
      <c r="B416" t="s">
        <v>61</v>
      </c>
      <c r="C416" cm="1">
        <f t="array" ref="C416">MMULT(MMULT(TRANSPOSE(C400:C402),MINVERSE(C396:E398)),C400:C402)</f>
        <v>8.500000000000002E-2</v>
      </c>
    </row>
    <row r="417" spans="1:6" x14ac:dyDescent="0.2">
      <c r="D417" s="2"/>
      <c r="E417" s="2"/>
      <c r="F417" s="2"/>
    </row>
    <row r="418" spans="1:6" x14ac:dyDescent="0.2">
      <c r="B418" t="s">
        <v>62</v>
      </c>
      <c r="C418">
        <f>C408*C416-C414 ^2</f>
        <v>0.21000000000000008</v>
      </c>
    </row>
    <row r="419" spans="1:6" x14ac:dyDescent="0.2">
      <c r="D419" s="4"/>
    </row>
    <row r="420" spans="1:6" x14ac:dyDescent="0.2">
      <c r="D420" s="4"/>
    </row>
    <row r="421" spans="1:6" x14ac:dyDescent="0.2">
      <c r="B421" t="s">
        <v>26</v>
      </c>
      <c r="C421" cm="1">
        <f t="array" ref="C421:C423">MMULT(MINVERSE(C396:E398),((C416-C414*F401)/C418 *C404:C406 + (C408*F401 -C414)/C418 *C400:C402))</f>
        <v>0.10714285714285676</v>
      </c>
      <c r="D421" s="4"/>
      <c r="E421" t="s">
        <v>63</v>
      </c>
      <c r="F421" s="1">
        <f>SQRT((C408*F401^2 - 2* C414 * F401 +C416)/C418)</f>
        <v>1.1259916264596028</v>
      </c>
    </row>
    <row r="422" spans="1:6" x14ac:dyDescent="0.2">
      <c r="C422">
        <v>0.28571428571428559</v>
      </c>
    </row>
    <row r="423" spans="1:6" x14ac:dyDescent="0.2">
      <c r="C423">
        <v>0.60714285714285765</v>
      </c>
    </row>
    <row r="425" spans="1:6" x14ac:dyDescent="0.2">
      <c r="A425" t="s">
        <v>45</v>
      </c>
      <c r="C425" s="2"/>
      <c r="D425" s="2"/>
    </row>
    <row r="426" spans="1:6" x14ac:dyDescent="0.2">
      <c r="B426" t="s">
        <v>26</v>
      </c>
      <c r="C426" s="2" cm="1">
        <f t="array" ref="C426:E426">TRANSPOSE(_xlfn.ANCHORARRAY(C421))</f>
        <v>0.10714285714285676</v>
      </c>
      <c r="D426" s="2">
        <v>0.28571428571428559</v>
      </c>
      <c r="E426" s="2">
        <v>0.60714285714285765</v>
      </c>
    </row>
    <row r="428" spans="1:6" x14ac:dyDescent="0.2">
      <c r="B428" t="s">
        <v>63</v>
      </c>
      <c r="C428" s="4">
        <f>F421</f>
        <v>1.1259916264596028</v>
      </c>
    </row>
    <row r="431" spans="1:6" x14ac:dyDescent="0.2">
      <c r="A431" t="s">
        <v>31</v>
      </c>
    </row>
    <row r="432" spans="1:6" x14ac:dyDescent="0.2">
      <c r="C432">
        <v>0.2</v>
      </c>
      <c r="D432">
        <v>0.3</v>
      </c>
      <c r="E432">
        <v>-0.2</v>
      </c>
    </row>
    <row r="433" spans="2:12" x14ac:dyDescent="0.2">
      <c r="C433">
        <v>0.3</v>
      </c>
      <c r="D433">
        <v>0.1</v>
      </c>
      <c r="E433">
        <v>0.4</v>
      </c>
    </row>
    <row r="434" spans="2:12" x14ac:dyDescent="0.2">
      <c r="B434" t="s">
        <v>15</v>
      </c>
      <c r="C434">
        <v>-0.2</v>
      </c>
      <c r="D434">
        <v>0.4</v>
      </c>
      <c r="E434">
        <v>0.4</v>
      </c>
    </row>
    <row r="436" spans="2:12" x14ac:dyDescent="0.2">
      <c r="B436" t="s">
        <v>23</v>
      </c>
      <c r="C436">
        <v>0.25</v>
      </c>
    </row>
    <row r="437" spans="2:12" x14ac:dyDescent="0.2">
      <c r="B437" t="s">
        <v>24</v>
      </c>
      <c r="C437">
        <v>0.35</v>
      </c>
      <c r="E437" t="s">
        <v>25</v>
      </c>
      <c r="F437">
        <v>0.35</v>
      </c>
    </row>
    <row r="438" spans="2:12" x14ac:dyDescent="0.2">
      <c r="B438" t="s">
        <v>57</v>
      </c>
      <c r="C438">
        <v>0.5</v>
      </c>
    </row>
    <row r="439" spans="2:12" x14ac:dyDescent="0.2">
      <c r="J439">
        <v>-0.26326530612244797</v>
      </c>
      <c r="L439">
        <f t="shared" ref="L439:L444" si="0">SQRT(($C$444*J439^2 - 2* $C$450 * J439 +$C$452)/$C$454)</f>
        <v>2.4623259406929381</v>
      </c>
    </row>
    <row r="440" spans="2:12" x14ac:dyDescent="0.2">
      <c r="C440">
        <v>1</v>
      </c>
      <c r="J440">
        <v>-0.21173469387755001</v>
      </c>
      <c r="L440">
        <f t="shared" si="0"/>
        <v>2.2581487406967566</v>
      </c>
    </row>
    <row r="441" spans="2:12" x14ac:dyDescent="0.2">
      <c r="C441">
        <v>1</v>
      </c>
      <c r="J441">
        <v>-0.16020408163265301</v>
      </c>
      <c r="L441">
        <f t="shared" si="0"/>
        <v>2.0547430332520391</v>
      </c>
    </row>
    <row r="442" spans="2:12" x14ac:dyDescent="0.2">
      <c r="C442">
        <v>1</v>
      </c>
      <c r="J442">
        <v>-0.108673469387755</v>
      </c>
      <c r="L442">
        <f t="shared" si="0"/>
        <v>1.8523629857486514</v>
      </c>
    </row>
    <row r="443" spans="2:12" x14ac:dyDescent="0.2">
      <c r="J443">
        <v>-5.7142857142857197E-2</v>
      </c>
      <c r="L443">
        <f t="shared" si="0"/>
        <v>1.651385730207201</v>
      </c>
    </row>
    <row r="444" spans="2:12" x14ac:dyDescent="0.2">
      <c r="B444" t="s">
        <v>56</v>
      </c>
      <c r="C444" cm="1">
        <f t="array" ref="C444">MMULT(TRANSPOSE(C440:C442),MMULT(MINVERSE(C432:E434),C440:C442))</f>
        <v>4.9107142857142865</v>
      </c>
      <c r="D444" s="3" t="s">
        <v>50</v>
      </c>
      <c r="E444" s="2" cm="1">
        <f t="array" ref="E444:E446">MMULT(MINVERSE(C432:E434),C440:C442)*1/C444</f>
        <v>0.32727272727272733</v>
      </c>
      <c r="J444">
        <v>-5.6122448979591504E-3</v>
      </c>
      <c r="L444">
        <f t="shared" si="0"/>
        <v>1.4523937240220788</v>
      </c>
    </row>
    <row r="445" spans="2:12" x14ac:dyDescent="0.2">
      <c r="E445" s="2">
        <v>0.54545454545454541</v>
      </c>
      <c r="J445">
        <v>4.5918367346939E-2</v>
      </c>
      <c r="L445">
        <f>SQRT(($C$444*J445^2 - 2* $C$450 * J445 +$C$452)/$C$454)</f>
        <v>1.2563306610569989</v>
      </c>
    </row>
    <row r="446" spans="2:12" x14ac:dyDescent="0.2">
      <c r="E446" s="2">
        <v>0.12727272727272723</v>
      </c>
      <c r="J446">
        <v>0.1</v>
      </c>
      <c r="L446">
        <f t="shared" ref="L446:L461" si="1">SQRT(($C$444*J446^2 - 2* $C$450 * J446 +$C$452)/$C$454)</f>
        <v>1.05549707440337</v>
      </c>
    </row>
    <row r="447" spans="2:12" x14ac:dyDescent="0.2">
      <c r="B447" t="s">
        <v>28</v>
      </c>
      <c r="C447" s="1">
        <f>1/SQRT(C444)</f>
        <v>0.45126085985421294</v>
      </c>
      <c r="J447">
        <v>0.15</v>
      </c>
      <c r="L447">
        <f t="shared" si="1"/>
        <v>0.87728537525119432</v>
      </c>
    </row>
    <row r="448" spans="2:12" x14ac:dyDescent="0.2">
      <c r="J448">
        <v>0.2</v>
      </c>
      <c r="L448">
        <f t="shared" si="1"/>
        <v>0.71180521680208708</v>
      </c>
    </row>
    <row r="449" spans="1:12" x14ac:dyDescent="0.2">
      <c r="J449">
        <v>0.25</v>
      </c>
      <c r="L449">
        <f t="shared" si="1"/>
        <v>0.57025010757139272</v>
      </c>
    </row>
    <row r="450" spans="1:12" x14ac:dyDescent="0.2">
      <c r="B450" t="s">
        <v>60</v>
      </c>
      <c r="C450" cm="1">
        <f t="array" ref="C450">MMULT(TRANSPOSE(C440:C442),MMULT(MINVERSE(C432:E434),C436:C438))</f>
        <v>1.6517857142857144</v>
      </c>
      <c r="D450" s="3" t="s">
        <v>51</v>
      </c>
      <c r="E450" s="1">
        <f>C450/C444</f>
        <v>0.33636363636363636</v>
      </c>
      <c r="J450">
        <v>0.3</v>
      </c>
      <c r="L450">
        <f t="shared" si="1"/>
        <v>0.47453681120139168</v>
      </c>
    </row>
    <row r="451" spans="1:12" x14ac:dyDescent="0.2">
      <c r="J451">
        <v>0.35</v>
      </c>
      <c r="L451">
        <f t="shared" si="1"/>
        <v>0.45460605656619507</v>
      </c>
    </row>
    <row r="452" spans="1:12" x14ac:dyDescent="0.2">
      <c r="B452" t="s">
        <v>61</v>
      </c>
      <c r="C452" cm="1">
        <f t="array" ref="C452">MMULT(MMULT(TRANSPOSE(C436:C438),MINVERSE(C432:E434)),C436:C438)</f>
        <v>0.61696428571428574</v>
      </c>
      <c r="J452">
        <v>0.41428571428571398</v>
      </c>
      <c r="L452">
        <f t="shared" si="1"/>
        <v>0.55007729821690066</v>
      </c>
    </row>
    <row r="453" spans="1:12" x14ac:dyDescent="0.2">
      <c r="D453" s="2"/>
      <c r="E453" s="2"/>
      <c r="F453" s="2"/>
      <c r="J453">
        <v>0.46964285714285697</v>
      </c>
      <c r="L453">
        <f t="shared" si="1"/>
        <v>0.70222018606725589</v>
      </c>
    </row>
    <row r="454" spans="1:12" x14ac:dyDescent="0.2">
      <c r="B454" t="s">
        <v>62</v>
      </c>
      <c r="C454">
        <f>C444*C452-C450 ^2</f>
        <v>0.30133928571428603</v>
      </c>
      <c r="J454">
        <v>0.52500000000000002</v>
      </c>
      <c r="L454">
        <f t="shared" si="1"/>
        <v>0.88516581413796014</v>
      </c>
    </row>
    <row r="455" spans="1:12" x14ac:dyDescent="0.2">
      <c r="D455" s="4"/>
      <c r="J455">
        <v>0.58035714285714302</v>
      </c>
      <c r="L455">
        <f t="shared" si="1"/>
        <v>1.0834209802325985</v>
      </c>
    </row>
    <row r="456" spans="1:12" x14ac:dyDescent="0.2">
      <c r="D456" s="4"/>
      <c r="J456">
        <v>0.63571428571428501</v>
      </c>
      <c r="L456">
        <f t="shared" si="1"/>
        <v>1.289946004834799</v>
      </c>
    </row>
    <row r="457" spans="1:12" x14ac:dyDescent="0.2">
      <c r="B457" t="s">
        <v>26</v>
      </c>
      <c r="C457" cm="1">
        <f t="array" ref="C457:C459">MMULT(MINVERSE(C432:E434),((C452-C450*F437)/C454 *C440:C442 + (C444*F437 -C450)/C454 *C436:C438))</f>
        <v>0.26666666666666677</v>
      </c>
      <c r="D457" s="4"/>
      <c r="E457" t="s">
        <v>63</v>
      </c>
      <c r="F457" s="1">
        <f>SQRT((C444*F437^2 - 2* C450 * F437 +C452)/C454)</f>
        <v>0.45460605656619507</v>
      </c>
      <c r="J457">
        <v>0.691071428571428</v>
      </c>
      <c r="L457">
        <f t="shared" si="1"/>
        <v>1.5013319231475168</v>
      </c>
    </row>
    <row r="458" spans="1:12" x14ac:dyDescent="0.2">
      <c r="C458">
        <v>0.55555555555555558</v>
      </c>
      <c r="J458">
        <v>0.746428571428571</v>
      </c>
      <c r="L458">
        <f t="shared" si="1"/>
        <v>1.7157830762150097</v>
      </c>
    </row>
    <row r="459" spans="1:12" x14ac:dyDescent="0.2">
      <c r="C459">
        <v>0.17777777777777773</v>
      </c>
      <c r="J459">
        <v>0.80178571428571399</v>
      </c>
      <c r="L459">
        <f t="shared" si="1"/>
        <v>1.9322791617365549</v>
      </c>
    </row>
    <row r="460" spans="1:12" x14ac:dyDescent="0.2">
      <c r="J460">
        <v>0.85714285714285599</v>
      </c>
      <c r="L460">
        <f t="shared" si="1"/>
        <v>2.1502025779512604</v>
      </c>
    </row>
    <row r="461" spans="1:12" x14ac:dyDescent="0.2">
      <c r="A461" t="s">
        <v>45</v>
      </c>
      <c r="C461" s="2"/>
      <c r="D461" s="2"/>
      <c r="J461">
        <v>0.91249999999999898</v>
      </c>
      <c r="L461">
        <f t="shared" si="1"/>
        <v>2.3691594852746074</v>
      </c>
    </row>
    <row r="462" spans="1:12" x14ac:dyDescent="0.2">
      <c r="B462" t="s">
        <v>26</v>
      </c>
      <c r="C462" s="2" cm="1">
        <f t="array" ref="C462:E462">TRANSPOSE(_xlfn.ANCHORARRAY(C457))</f>
        <v>0.26666666666666677</v>
      </c>
      <c r="D462" s="2">
        <v>0.55555555555555558</v>
      </c>
      <c r="E462" s="2">
        <v>0.17777777777777773</v>
      </c>
    </row>
    <row r="464" spans="1:12" x14ac:dyDescent="0.2">
      <c r="B464" t="s">
        <v>63</v>
      </c>
      <c r="C464" s="4">
        <f>F457</f>
        <v>0.45460605656619507</v>
      </c>
    </row>
    <row r="466" spans="1:6" x14ac:dyDescent="0.2">
      <c r="B466" t="s">
        <v>25</v>
      </c>
      <c r="C466" s="4">
        <f>F437</f>
        <v>0.35</v>
      </c>
    </row>
    <row r="470" spans="1:6" ht="18.75" x14ac:dyDescent="0.2">
      <c r="A470" s="10" t="s">
        <v>69</v>
      </c>
      <c r="B470" s="10"/>
      <c r="C470" s="10"/>
    </row>
    <row r="472" spans="1:6" x14ac:dyDescent="0.2">
      <c r="A472" t="s">
        <v>9</v>
      </c>
    </row>
    <row r="473" spans="1:6" x14ac:dyDescent="0.2">
      <c r="C473">
        <v>0.2</v>
      </c>
      <c r="D473">
        <v>-0.2</v>
      </c>
    </row>
    <row r="474" spans="1:6" x14ac:dyDescent="0.2">
      <c r="B474" t="s">
        <v>15</v>
      </c>
      <c r="C474">
        <v>-0.2</v>
      </c>
      <c r="D474">
        <v>0.4</v>
      </c>
    </row>
    <row r="476" spans="1:6" x14ac:dyDescent="0.2">
      <c r="B476" t="s">
        <v>23</v>
      </c>
      <c r="C476">
        <v>0.1</v>
      </c>
      <c r="E476" t="s">
        <v>70</v>
      </c>
      <c r="F476">
        <v>0.05</v>
      </c>
    </row>
    <row r="477" spans="1:6" x14ac:dyDescent="0.2">
      <c r="B477" t="s">
        <v>24</v>
      </c>
      <c r="C477">
        <v>0.2</v>
      </c>
      <c r="E477" t="s">
        <v>73</v>
      </c>
      <c r="F477">
        <v>0.12</v>
      </c>
    </row>
    <row r="480" spans="1:6" x14ac:dyDescent="0.2">
      <c r="C480">
        <v>1</v>
      </c>
    </row>
    <row r="481" spans="1:7" x14ac:dyDescent="0.2">
      <c r="C481">
        <v>1</v>
      </c>
    </row>
    <row r="483" spans="1:7" x14ac:dyDescent="0.2">
      <c r="B483" t="s">
        <v>62</v>
      </c>
      <c r="C483" s="1" cm="1">
        <f t="array" ref="C483">SQRT(MMULT(MMULT(TRANSPOSE(C476:C477 - F476 * C480:C481),MINVERSE(C473:D474)),C476:C477 - F476 * C480:C481))</f>
        <v>0.46097722286464438</v>
      </c>
    </row>
    <row r="486" spans="1:7" x14ac:dyDescent="0.2">
      <c r="B486" t="s">
        <v>26</v>
      </c>
      <c r="C486" s="2" cm="1">
        <f t="array" ref="C486:C487">(F477 -F476) /C483^2 * MMULT(MINVERSE(C473:D474),C476:C477 - F476*C480:C481)</f>
        <v>0.41176470588235287</v>
      </c>
      <c r="D486" s="2"/>
      <c r="E486" t="s">
        <v>71</v>
      </c>
      <c r="F486" s="2">
        <f>1-C486 -C487</f>
        <v>0.2588235294117649</v>
      </c>
    </row>
    <row r="487" spans="1:7" x14ac:dyDescent="0.2">
      <c r="C487" s="2">
        <v>0.32941176470588229</v>
      </c>
    </row>
    <row r="490" spans="1:7" x14ac:dyDescent="0.2">
      <c r="B490" t="s">
        <v>28</v>
      </c>
      <c r="C490" s="1" cm="1">
        <f t="array" ref="C490">SQRT(MMULT(MMULT(TRANSPOSE(_xlfn.ANCHORARRAY(C486)),C473:D474),_xlfn.ANCHORARRAY(C486)))</f>
        <v>0.1518513204730593</v>
      </c>
    </row>
    <row r="493" spans="1:7" x14ac:dyDescent="0.2">
      <c r="A493" t="s">
        <v>45</v>
      </c>
      <c r="B493" t="s">
        <v>26</v>
      </c>
      <c r="C493" s="2" cm="1">
        <f t="array" ref="C493:D493">TRANSPOSE(_xlfn.ANCHORARRAY(C486))</f>
        <v>0.41176470588235287</v>
      </c>
      <c r="D493" s="2">
        <v>0.32941176470588229</v>
      </c>
      <c r="F493" t="s">
        <v>71</v>
      </c>
      <c r="G493" s="2">
        <f>F486</f>
        <v>0.2588235294117649</v>
      </c>
    </row>
    <row r="495" spans="1:7" x14ac:dyDescent="0.2">
      <c r="B495" t="s">
        <v>28</v>
      </c>
      <c r="C495" s="4">
        <f>C490</f>
        <v>0.1518513204730593</v>
      </c>
    </row>
    <row r="498" spans="1:6" x14ac:dyDescent="0.2">
      <c r="A498" t="s">
        <v>14</v>
      </c>
    </row>
    <row r="500" spans="1:6" x14ac:dyDescent="0.2">
      <c r="C500">
        <v>0.2</v>
      </c>
      <c r="D500">
        <v>-0.2</v>
      </c>
    </row>
    <row r="501" spans="1:6" x14ac:dyDescent="0.2">
      <c r="B501" t="s">
        <v>15</v>
      </c>
      <c r="C501">
        <v>-0.2</v>
      </c>
      <c r="D501">
        <v>0.4</v>
      </c>
    </row>
    <row r="503" spans="1:6" x14ac:dyDescent="0.2">
      <c r="B503" t="s">
        <v>23</v>
      </c>
      <c r="C503">
        <v>0.1</v>
      </c>
      <c r="E503" t="s">
        <v>70</v>
      </c>
      <c r="F503">
        <v>0.03</v>
      </c>
    </row>
    <row r="504" spans="1:6" x14ac:dyDescent="0.2">
      <c r="B504" t="s">
        <v>24</v>
      </c>
      <c r="C504">
        <v>0.2</v>
      </c>
    </row>
    <row r="507" spans="1:6" x14ac:dyDescent="0.2">
      <c r="C507">
        <v>1</v>
      </c>
    </row>
    <row r="508" spans="1:6" x14ac:dyDescent="0.2">
      <c r="C508">
        <v>1</v>
      </c>
    </row>
    <row r="510" spans="1:6" x14ac:dyDescent="0.2">
      <c r="B510" t="s">
        <v>62</v>
      </c>
      <c r="C510" s="1" cm="1">
        <f t="array" ref="C510">SQRT(MMULT(MMULT(TRANSPOSE(C503:C504 - F503 * C507:C508),MINVERSE(C500:D501)),C503:C504 - F503 * C507:C508))</f>
        <v>0.55901699437494745</v>
      </c>
    </row>
    <row r="513" spans="1:6" x14ac:dyDescent="0.2">
      <c r="B513" t="s">
        <v>72</v>
      </c>
      <c r="C513" s="2" cm="1">
        <f t="array" ref="C513">MMULT(MMULT(TRANSPOSE(C507:C508),MINVERSE(C500:D501)),C507:C508)</f>
        <v>25</v>
      </c>
      <c r="D513" s="2"/>
      <c r="E513" t="s">
        <v>71</v>
      </c>
      <c r="F513" s="2">
        <f>1-C513 -C514</f>
        <v>-24</v>
      </c>
    </row>
    <row r="514" spans="1:6" x14ac:dyDescent="0.2">
      <c r="C514" s="2"/>
    </row>
    <row r="515" spans="1:6" x14ac:dyDescent="0.2">
      <c r="B515" t="s">
        <v>60</v>
      </c>
      <c r="C515" cm="1">
        <f t="array" ref="C515">MMULT(MMULT(TRANSPOSE(C507:C508),MINVERSE(C500:D501)),C503:C504)</f>
        <v>3.5</v>
      </c>
    </row>
    <row r="517" spans="1:6" x14ac:dyDescent="0.2">
      <c r="B517" t="s">
        <v>61</v>
      </c>
      <c r="C517" s="6" cm="1">
        <f t="array" ref="C517">MMULT(MMULT(TRANSPOSE(C503:C504),MINVERSE(C500:D501)),C503:C504)</f>
        <v>0.5</v>
      </c>
    </row>
    <row r="520" spans="1:6" x14ac:dyDescent="0.2">
      <c r="B520" t="s">
        <v>73</v>
      </c>
      <c r="C520" s="1">
        <f>(C517 - C515 *F503) /(C515 - C513 *F503)</f>
        <v>0.14363636363636365</v>
      </c>
      <c r="D520" s="2"/>
    </row>
    <row r="522" spans="1:6" x14ac:dyDescent="0.2">
      <c r="B522" t="s">
        <v>74</v>
      </c>
      <c r="C522" s="1">
        <f>C510/(C515 -C513*F503)</f>
        <v>0.20327890704543544</v>
      </c>
    </row>
    <row r="524" spans="1:6" x14ac:dyDescent="0.2">
      <c r="B524" t="s">
        <v>75</v>
      </c>
      <c r="C524" s="2" cm="1">
        <f t="array" ref="C524:C525">(C520 -F503) /C510^2 * MMULT(MINVERSE(C500:D501),(C503:C504-F503*C507:C508))</f>
        <v>0.56363636363636371</v>
      </c>
    </row>
    <row r="525" spans="1:6" x14ac:dyDescent="0.2">
      <c r="C525" s="2">
        <v>0.4363636363636364</v>
      </c>
    </row>
    <row r="527" spans="1:6" x14ac:dyDescent="0.2">
      <c r="A527" t="s">
        <v>45</v>
      </c>
    </row>
    <row r="528" spans="1:6" x14ac:dyDescent="0.2">
      <c r="B528" t="s">
        <v>75</v>
      </c>
      <c r="C528" s="2" cm="1">
        <f t="array" ref="C528:D528">TRANSPOSE(_xlfn.ANCHORARRAY(C524))</f>
        <v>0.56363636363636371</v>
      </c>
      <c r="D528" s="2">
        <v>0.4363636363636364</v>
      </c>
    </row>
    <row r="530" spans="1:6" x14ac:dyDescent="0.2">
      <c r="B530" t="s">
        <v>73</v>
      </c>
      <c r="C530" s="4">
        <f>C520</f>
        <v>0.14363636363636365</v>
      </c>
    </row>
    <row r="532" spans="1:6" x14ac:dyDescent="0.2">
      <c r="B532" t="s">
        <v>74</v>
      </c>
      <c r="C532" s="4">
        <f>C522</f>
        <v>0.20327890704543544</v>
      </c>
    </row>
    <row r="535" spans="1:6" x14ac:dyDescent="0.2">
      <c r="A535" t="s">
        <v>20</v>
      </c>
    </row>
    <row r="536" spans="1:6" x14ac:dyDescent="0.2">
      <c r="C536">
        <v>0.2</v>
      </c>
      <c r="D536">
        <v>-0.2</v>
      </c>
    </row>
    <row r="537" spans="1:6" x14ac:dyDescent="0.2">
      <c r="B537" t="s">
        <v>15</v>
      </c>
      <c r="C537">
        <v>-0.2</v>
      </c>
      <c r="D537">
        <v>0.4</v>
      </c>
    </row>
    <row r="539" spans="1:6" x14ac:dyDescent="0.2">
      <c r="B539" t="s">
        <v>23</v>
      </c>
      <c r="C539">
        <v>0.1</v>
      </c>
      <c r="E539" t="s">
        <v>70</v>
      </c>
      <c r="F539">
        <v>0.05</v>
      </c>
    </row>
    <row r="540" spans="1:6" x14ac:dyDescent="0.2">
      <c r="B540" t="s">
        <v>24</v>
      </c>
      <c r="C540">
        <v>0.2</v>
      </c>
      <c r="E540" t="s">
        <v>67</v>
      </c>
      <c r="F540">
        <v>0.15</v>
      </c>
    </row>
    <row r="542" spans="1:6" x14ac:dyDescent="0.2">
      <c r="E542" t="s">
        <v>68</v>
      </c>
      <c r="F542" s="1">
        <f>F540 *C546+F539</f>
        <v>0.11914658342969665</v>
      </c>
    </row>
    <row r="543" spans="1:6" x14ac:dyDescent="0.2">
      <c r="C543">
        <v>1</v>
      </c>
    </row>
    <row r="544" spans="1:6" x14ac:dyDescent="0.2">
      <c r="C544">
        <v>1</v>
      </c>
    </row>
    <row r="546" spans="1:7" x14ac:dyDescent="0.2">
      <c r="B546" t="s">
        <v>62</v>
      </c>
      <c r="C546" s="1" cm="1">
        <f t="array" ref="C546">SQRT(MMULT(MMULT(TRANSPOSE(C539:C540 - F539 * C543:C544),MINVERSE(C536:D537)),C539:C540 - F539 * C543:C544))</f>
        <v>0.46097722286464438</v>
      </c>
    </row>
    <row r="549" spans="1:7" x14ac:dyDescent="0.2">
      <c r="B549" t="s">
        <v>76</v>
      </c>
      <c r="C549" s="2" cm="1">
        <f t="array" ref="C549:C550">F540 /C546* MMULT(MINVERSE(C536:D537),C539:C540 - F539*C543:C544)</f>
        <v>0.40674460840998028</v>
      </c>
      <c r="D549" s="2"/>
      <c r="E549" t="s">
        <v>71</v>
      </c>
      <c r="F549" s="2">
        <f>1-C549 -C550</f>
        <v>0.26785970486203547</v>
      </c>
    </row>
    <row r="550" spans="1:7" x14ac:dyDescent="0.2">
      <c r="C550" s="2">
        <v>0.32539568672798425</v>
      </c>
    </row>
    <row r="553" spans="1:7" x14ac:dyDescent="0.2">
      <c r="B553" t="s">
        <v>28</v>
      </c>
      <c r="C553" s="1" cm="1">
        <f t="array" ref="C553">SQRT(MMULT(MMULT(TRANSPOSE(_xlfn.ANCHORARRAY(C549)),C536:D537),_xlfn.ANCHORARRAY(C549)))</f>
        <v>0.15</v>
      </c>
    </row>
    <row r="556" spans="1:7" x14ac:dyDescent="0.2">
      <c r="A556" t="s">
        <v>45</v>
      </c>
      <c r="B556" t="s">
        <v>26</v>
      </c>
      <c r="C556" s="2" cm="1">
        <f t="array" ref="C556:D556">TRANSPOSE(_xlfn.ANCHORARRAY(C549))</f>
        <v>0.40674460840998028</v>
      </c>
      <c r="D556" s="2">
        <v>0.32539568672798425</v>
      </c>
      <c r="F556" t="s">
        <v>71</v>
      </c>
      <c r="G556" s="2">
        <f>F549</f>
        <v>0.26785970486203547</v>
      </c>
    </row>
    <row r="558" spans="1:7" x14ac:dyDescent="0.2">
      <c r="B558" t="s">
        <v>68</v>
      </c>
      <c r="C558" s="4">
        <f>F542</f>
        <v>0.11914658342969665</v>
      </c>
    </row>
    <row r="561" spans="1:3" x14ac:dyDescent="0.2">
      <c r="A561" t="s">
        <v>30</v>
      </c>
    </row>
    <row r="562" spans="1:3" x14ac:dyDescent="0.2">
      <c r="B562" t="s">
        <v>70</v>
      </c>
      <c r="C562">
        <v>0.05</v>
      </c>
    </row>
    <row r="564" spans="1:3" x14ac:dyDescent="0.2">
      <c r="B564" t="s">
        <v>54</v>
      </c>
      <c r="C564">
        <v>200</v>
      </c>
    </row>
    <row r="566" spans="1:3" x14ac:dyDescent="0.2">
      <c r="B566" t="s">
        <v>56</v>
      </c>
      <c r="C566">
        <f>C564</f>
        <v>200</v>
      </c>
    </row>
    <row r="568" spans="1:3" x14ac:dyDescent="0.2">
      <c r="B568" t="s">
        <v>60</v>
      </c>
      <c r="C568">
        <f>C564*0.1</f>
        <v>20</v>
      </c>
    </row>
    <row r="570" spans="1:3" x14ac:dyDescent="0.2">
      <c r="B570" t="s">
        <v>61</v>
      </c>
      <c r="C570">
        <f>C564 * 0.015</f>
        <v>3</v>
      </c>
    </row>
    <row r="572" spans="1:3" x14ac:dyDescent="0.2">
      <c r="B572" t="s">
        <v>73</v>
      </c>
      <c r="C572">
        <f>(C570 - C568 *C562) /(C568 - C566 * C562)</f>
        <v>0.2</v>
      </c>
    </row>
    <row r="574" spans="1:3" x14ac:dyDescent="0.2">
      <c r="B574" t="s">
        <v>62</v>
      </c>
      <c r="C574" s="12">
        <f>SQRT(C566 * C562^2 - 2 * C568* C562+C570)</f>
        <v>1.2247448713915889</v>
      </c>
    </row>
    <row r="576" spans="1:3" x14ac:dyDescent="0.2">
      <c r="B576" t="s">
        <v>74</v>
      </c>
      <c r="C576" s="1">
        <f>C574/(C568-C566*C562)</f>
        <v>0.1224744871391589</v>
      </c>
    </row>
    <row r="578" spans="1:3" x14ac:dyDescent="0.2">
      <c r="A578" t="s">
        <v>45</v>
      </c>
    </row>
    <row r="579" spans="1:3" x14ac:dyDescent="0.2">
      <c r="B579" t="s">
        <v>73</v>
      </c>
      <c r="C579" s="4">
        <f>C572</f>
        <v>0.2</v>
      </c>
    </row>
    <row r="581" spans="1:3" x14ac:dyDescent="0.2">
      <c r="B581" t="s">
        <v>74</v>
      </c>
      <c r="C581" s="4">
        <f>C576</f>
        <v>0.1224744871391589</v>
      </c>
    </row>
    <row r="670" spans="1:4" x14ac:dyDescent="0.2">
      <c r="A670" s="9" t="s">
        <v>40</v>
      </c>
      <c r="B670" s="9"/>
      <c r="C670" s="9"/>
      <c r="D670" s="9"/>
    </row>
    <row r="672" spans="1:4" x14ac:dyDescent="0.2">
      <c r="A672" t="s">
        <v>8</v>
      </c>
    </row>
    <row r="673" spans="1:13" x14ac:dyDescent="0.2">
      <c r="A673" t="s">
        <v>2</v>
      </c>
      <c r="B673">
        <v>0.05</v>
      </c>
      <c r="C673">
        <v>-0.04</v>
      </c>
      <c r="D673">
        <v>0.05</v>
      </c>
      <c r="E673">
        <v>0.04</v>
      </c>
      <c r="F673">
        <v>-0.03</v>
      </c>
      <c r="G673">
        <v>0.06</v>
      </c>
      <c r="H673">
        <v>-0.04</v>
      </c>
      <c r="I673">
        <v>-0.02</v>
      </c>
      <c r="J673">
        <v>-0.04</v>
      </c>
      <c r="K673">
        <v>0.05</v>
      </c>
      <c r="L673">
        <v>0.03</v>
      </c>
      <c r="M673">
        <v>0.05</v>
      </c>
    </row>
    <row r="674" spans="1:13" x14ac:dyDescent="0.2">
      <c r="A674" t="s">
        <v>1</v>
      </c>
      <c r="B674">
        <v>0.25</v>
      </c>
      <c r="C674">
        <v>-0.15</v>
      </c>
      <c r="D674">
        <v>0.15</v>
      </c>
      <c r="E674">
        <v>0.05</v>
      </c>
      <c r="F674">
        <v>-0.05</v>
      </c>
      <c r="G674">
        <v>0.2</v>
      </c>
      <c r="H674">
        <v>-0.05</v>
      </c>
      <c r="I674">
        <v>0.1</v>
      </c>
      <c r="J674">
        <v>0.02</v>
      </c>
      <c r="K674">
        <v>0.09</v>
      </c>
      <c r="L674">
        <v>0.22</v>
      </c>
      <c r="M674">
        <v>0.21</v>
      </c>
    </row>
    <row r="677" spans="1:13" x14ac:dyDescent="0.2">
      <c r="A677" t="s">
        <v>3</v>
      </c>
      <c r="B677" s="1">
        <f>AVERAGE(B673:M673)</f>
        <v>1.3333333333333331E-2</v>
      </c>
    </row>
    <row r="678" spans="1:13" x14ac:dyDescent="0.2">
      <c r="A678" t="s">
        <v>4</v>
      </c>
      <c r="B678" s="1">
        <f>AVERAGE(B674:M674)</f>
        <v>8.666666666666667E-2</v>
      </c>
    </row>
    <row r="679" spans="1:13" x14ac:dyDescent="0.2">
      <c r="A679" t="s">
        <v>5</v>
      </c>
      <c r="B679" s="1">
        <f>_xlfn.VAR.S(B673:M673)</f>
        <v>1.824242424242424E-3</v>
      </c>
    </row>
    <row r="680" spans="1:13" x14ac:dyDescent="0.2">
      <c r="A680" t="s">
        <v>6</v>
      </c>
      <c r="B680" s="1">
        <f>_xlfn.VAR.S(B674:M674)</f>
        <v>1.5987878787878787E-2</v>
      </c>
    </row>
    <row r="681" spans="1:13" x14ac:dyDescent="0.2">
      <c r="A681" t="s">
        <v>47</v>
      </c>
      <c r="B681" s="7">
        <f>SQRT(B679)</f>
        <v>4.2711151052651622E-2</v>
      </c>
    </row>
    <row r="682" spans="1:13" x14ac:dyDescent="0.2">
      <c r="A682" t="s">
        <v>48</v>
      </c>
      <c r="B682" s="7">
        <f>SQRT(B680)</f>
        <v>0.12644318403092666</v>
      </c>
    </row>
    <row r="683" spans="1:13" x14ac:dyDescent="0.2">
      <c r="A683" t="s">
        <v>7</v>
      </c>
      <c r="B683" s="1">
        <f>_xlfn.COVARIANCE.S(B673:M673,B674:M674)</f>
        <v>4.4030303030303027E-3</v>
      </c>
    </row>
    <row r="686" spans="1:13" x14ac:dyDescent="0.2">
      <c r="A686" t="s">
        <v>41</v>
      </c>
    </row>
    <row r="687" spans="1:13" x14ac:dyDescent="0.2">
      <c r="C687">
        <v>16</v>
      </c>
      <c r="D687">
        <v>3</v>
      </c>
    </row>
    <row r="688" spans="1:13" x14ac:dyDescent="0.2">
      <c r="B688" t="s">
        <v>15</v>
      </c>
      <c r="C688">
        <v>3</v>
      </c>
      <c r="D688">
        <v>9</v>
      </c>
    </row>
    <row r="691" spans="1:5" x14ac:dyDescent="0.2">
      <c r="B691" t="s">
        <v>10</v>
      </c>
      <c r="C691">
        <f>SQRT(C687)</f>
        <v>4</v>
      </c>
    </row>
    <row r="692" spans="1:5" x14ac:dyDescent="0.2">
      <c r="B692" t="s">
        <v>11</v>
      </c>
      <c r="C692">
        <f>SQRT(D688)</f>
        <v>3</v>
      </c>
    </row>
    <row r="694" spans="1:5" x14ac:dyDescent="0.2">
      <c r="B694" t="s">
        <v>12</v>
      </c>
      <c r="C694">
        <f>C688/(C691*C692)</f>
        <v>0.25</v>
      </c>
    </row>
    <row r="696" spans="1:5" x14ac:dyDescent="0.2">
      <c r="C696">
        <v>1</v>
      </c>
      <c r="D696">
        <f>C694</f>
        <v>0.25</v>
      </c>
    </row>
    <row r="697" spans="1:5" x14ac:dyDescent="0.2">
      <c r="A697" t="s">
        <v>45</v>
      </c>
      <c r="B697" t="s">
        <v>13</v>
      </c>
      <c r="C697">
        <f>C694</f>
        <v>0.25</v>
      </c>
      <c r="D697">
        <v>1</v>
      </c>
    </row>
    <row r="700" spans="1:5" x14ac:dyDescent="0.2">
      <c r="A700" t="s">
        <v>42</v>
      </c>
    </row>
    <row r="701" spans="1:5" x14ac:dyDescent="0.2">
      <c r="C701">
        <v>36</v>
      </c>
      <c r="D701">
        <v>18</v>
      </c>
      <c r="E701">
        <v>6</v>
      </c>
    </row>
    <row r="702" spans="1:5" x14ac:dyDescent="0.2">
      <c r="B702" t="s">
        <v>15</v>
      </c>
      <c r="C702">
        <v>18</v>
      </c>
      <c r="D702">
        <v>16</v>
      </c>
      <c r="E702">
        <v>-12</v>
      </c>
    </row>
    <row r="703" spans="1:5" x14ac:dyDescent="0.2">
      <c r="C703">
        <v>6</v>
      </c>
      <c r="D703">
        <v>-12</v>
      </c>
      <c r="E703">
        <v>25</v>
      </c>
    </row>
    <row r="705" spans="1:5" x14ac:dyDescent="0.2">
      <c r="B705" t="s">
        <v>10</v>
      </c>
      <c r="C705">
        <f>SQRT(C701)</f>
        <v>6</v>
      </c>
    </row>
    <row r="706" spans="1:5" x14ac:dyDescent="0.2">
      <c r="B706" t="s">
        <v>11</v>
      </c>
      <c r="C706">
        <f>SQRT(D702)</f>
        <v>4</v>
      </c>
    </row>
    <row r="707" spans="1:5" x14ac:dyDescent="0.2">
      <c r="B707" t="s">
        <v>16</v>
      </c>
      <c r="C707">
        <f>SQRT(E703)</f>
        <v>5</v>
      </c>
    </row>
    <row r="709" spans="1:5" x14ac:dyDescent="0.2">
      <c r="B709" t="s">
        <v>12</v>
      </c>
      <c r="C709" s="5">
        <f>C702/(C705*C706)</f>
        <v>0.75</v>
      </c>
    </row>
    <row r="710" spans="1:5" x14ac:dyDescent="0.2">
      <c r="B710" t="s">
        <v>17</v>
      </c>
      <c r="C710">
        <f>C703/(C705*C707)</f>
        <v>0.2</v>
      </c>
    </row>
    <row r="711" spans="1:5" x14ac:dyDescent="0.2">
      <c r="B711" t="s">
        <v>18</v>
      </c>
      <c r="C711" s="6">
        <f>D703/(C706*C707)</f>
        <v>-0.6</v>
      </c>
    </row>
    <row r="713" spans="1:5" x14ac:dyDescent="0.2">
      <c r="C713">
        <v>1</v>
      </c>
      <c r="D713" s="5">
        <f>C709</f>
        <v>0.75</v>
      </c>
      <c r="E713">
        <f>C710</f>
        <v>0.2</v>
      </c>
    </row>
    <row r="714" spans="1:5" x14ac:dyDescent="0.2">
      <c r="A714" t="s">
        <v>45</v>
      </c>
      <c r="B714" t="s">
        <v>19</v>
      </c>
      <c r="C714" s="5">
        <f>C709</f>
        <v>0.75</v>
      </c>
      <c r="D714">
        <v>1</v>
      </c>
      <c r="E714" s="6">
        <f>C711</f>
        <v>-0.6</v>
      </c>
    </row>
    <row r="715" spans="1:5" x14ac:dyDescent="0.2">
      <c r="C715">
        <f>C710</f>
        <v>0.2</v>
      </c>
      <c r="D715" s="6">
        <f>C711</f>
        <v>-0.6</v>
      </c>
      <c r="E715">
        <v>1</v>
      </c>
    </row>
    <row r="718" spans="1:5" x14ac:dyDescent="0.2">
      <c r="A718" t="s">
        <v>43</v>
      </c>
    </row>
    <row r="720" spans="1:5" x14ac:dyDescent="0.2">
      <c r="B720" t="s">
        <v>15</v>
      </c>
      <c r="C720">
        <v>1.44</v>
      </c>
      <c r="D720">
        <v>-0.06</v>
      </c>
    </row>
    <row r="721" spans="1:5" x14ac:dyDescent="0.2">
      <c r="C721">
        <v>-0.06</v>
      </c>
      <c r="D721">
        <v>0.49</v>
      </c>
    </row>
    <row r="724" spans="1:5" x14ac:dyDescent="0.2">
      <c r="B724" t="s">
        <v>21</v>
      </c>
      <c r="C724">
        <f>3/8</f>
        <v>0.375</v>
      </c>
    </row>
    <row r="725" spans="1:5" x14ac:dyDescent="0.2">
      <c r="B725" t="s">
        <v>22</v>
      </c>
      <c r="C725">
        <f>5/8</f>
        <v>0.625</v>
      </c>
    </row>
    <row r="726" spans="1:5" x14ac:dyDescent="0.2">
      <c r="B726" t="s">
        <v>23</v>
      </c>
      <c r="C726">
        <v>0.2</v>
      </c>
    </row>
    <row r="727" spans="1:5" x14ac:dyDescent="0.2">
      <c r="B727" t="s">
        <v>24</v>
      </c>
      <c r="C727">
        <v>0.1</v>
      </c>
    </row>
    <row r="729" spans="1:5" x14ac:dyDescent="0.2">
      <c r="A729" t="s">
        <v>45</v>
      </c>
      <c r="B729" t="s">
        <v>39</v>
      </c>
      <c r="C729" t="s">
        <v>25</v>
      </c>
      <c r="D729" s="4" cm="1">
        <f t="array" ref="D729">MMULT(TRANSPOSE(C726:C727),C724:C725)</f>
        <v>0.13750000000000001</v>
      </c>
    </row>
    <row r="730" spans="1:5" x14ac:dyDescent="0.2">
      <c r="B730" t="s">
        <v>46</v>
      </c>
      <c r="C730" t="s">
        <v>28</v>
      </c>
      <c r="D730" s="7" cm="1">
        <f t="array" ref="D730">SQRT(MMULT(MMULT(TRANSPOSE(C724:C725),C720:D721),C724:C725))</f>
        <v>0.60479852017014724</v>
      </c>
    </row>
    <row r="733" spans="1:5" x14ac:dyDescent="0.2">
      <c r="A733" t="s">
        <v>44</v>
      </c>
    </row>
    <row r="734" spans="1:5" x14ac:dyDescent="0.2">
      <c r="D734" s="2"/>
    </row>
    <row r="735" spans="1:5" x14ac:dyDescent="0.2">
      <c r="C735">
        <v>0.01</v>
      </c>
      <c r="D735">
        <v>-0.01</v>
      </c>
      <c r="E735">
        <v>-0.02</v>
      </c>
    </row>
    <row r="736" spans="1:5" x14ac:dyDescent="0.2">
      <c r="B736" t="s">
        <v>15</v>
      </c>
      <c r="C736">
        <v>-0.01</v>
      </c>
      <c r="D736">
        <v>0.04</v>
      </c>
      <c r="E736">
        <v>0.03</v>
      </c>
    </row>
    <row r="737" spans="1:6" x14ac:dyDescent="0.2">
      <c r="C737">
        <v>0.18</v>
      </c>
      <c r="D737">
        <v>0.03</v>
      </c>
      <c r="E737">
        <v>0.09</v>
      </c>
    </row>
    <row r="739" spans="1:6" x14ac:dyDescent="0.2">
      <c r="C739">
        <f>5/10</f>
        <v>0.5</v>
      </c>
      <c r="F739">
        <v>0.1</v>
      </c>
    </row>
    <row r="740" spans="1:6" x14ac:dyDescent="0.2">
      <c r="B740" t="s">
        <v>26</v>
      </c>
      <c r="C740">
        <f>4/10</f>
        <v>0.4</v>
      </c>
      <c r="E740" t="s">
        <v>27</v>
      </c>
      <c r="F740">
        <v>0.25</v>
      </c>
    </row>
    <row r="741" spans="1:6" x14ac:dyDescent="0.2">
      <c r="C741">
        <f>1/10</f>
        <v>0.1</v>
      </c>
      <c r="F741">
        <v>-0.05</v>
      </c>
    </row>
    <row r="744" spans="1:6" x14ac:dyDescent="0.2">
      <c r="A744" t="s">
        <v>45</v>
      </c>
      <c r="B744" t="s">
        <v>39</v>
      </c>
      <c r="C744" t="s">
        <v>25</v>
      </c>
      <c r="D744" s="4" cm="1">
        <f t="array" ref="D744">MMULT(TRANSPOSE(F739:F741),C739:C741)</f>
        <v>0.14500000000000002</v>
      </c>
    </row>
    <row r="745" spans="1:6" x14ac:dyDescent="0.2">
      <c r="B745" t="s">
        <v>46</v>
      </c>
      <c r="C745" t="s">
        <v>28</v>
      </c>
      <c r="D745" s="7" cm="1">
        <f t="array" ref="D745">SQRT(MMULT(MMULT(TRANSPOSE(C739:C741),C735:E737),C739:C741))</f>
        <v>0.12727922061357855</v>
      </c>
    </row>
    <row r="747" spans="1:6" x14ac:dyDescent="0.2">
      <c r="C747" s="4"/>
    </row>
    <row r="750" spans="1:6" x14ac:dyDescent="0.2">
      <c r="A750" s="11" t="s">
        <v>58</v>
      </c>
      <c r="B750" s="11"/>
      <c r="C750" s="11"/>
    </row>
    <row r="752" spans="1:6" x14ac:dyDescent="0.2">
      <c r="A752" t="s">
        <v>8</v>
      </c>
    </row>
    <row r="754" spans="2:5" x14ac:dyDescent="0.2">
      <c r="C754">
        <v>0.4</v>
      </c>
      <c r="D754">
        <v>0.2</v>
      </c>
    </row>
    <row r="755" spans="2:5" x14ac:dyDescent="0.2">
      <c r="B755" t="s">
        <v>15</v>
      </c>
      <c r="C755">
        <v>0.2</v>
      </c>
      <c r="D755">
        <v>0.3</v>
      </c>
    </row>
    <row r="757" spans="2:5" x14ac:dyDescent="0.2">
      <c r="B757" t="s">
        <v>23</v>
      </c>
      <c r="C757">
        <v>0.2</v>
      </c>
    </row>
    <row r="758" spans="2:5" x14ac:dyDescent="0.2">
      <c r="B758" t="s">
        <v>24</v>
      </c>
      <c r="C758">
        <v>0.1</v>
      </c>
    </row>
    <row r="760" spans="2:5" x14ac:dyDescent="0.2">
      <c r="C760">
        <v>1</v>
      </c>
    </row>
    <row r="761" spans="2:5" x14ac:dyDescent="0.2">
      <c r="C761">
        <v>1</v>
      </c>
    </row>
    <row r="763" spans="2:5" x14ac:dyDescent="0.2">
      <c r="B763" t="s">
        <v>56</v>
      </c>
      <c r="C763" cm="1">
        <f t="array" ref="C763">MMULT(TRANSPOSE(C760:C761),MMULT(MINVERSE(C754:D755),C760:C761))</f>
        <v>3.75</v>
      </c>
      <c r="D763" s="3" t="s">
        <v>50</v>
      </c>
      <c r="E763" s="2" cm="1">
        <f t="array" ref="E763:E764">MMULT(MINVERSE(C754:D755),C760:C761)*1/C763</f>
        <v>0.33333333333333331</v>
      </c>
    </row>
    <row r="764" spans="2:5" x14ac:dyDescent="0.2">
      <c r="E764" s="2">
        <v>0.66666666666666663</v>
      </c>
    </row>
    <row r="766" spans="2:5" x14ac:dyDescent="0.2">
      <c r="B766" t="s">
        <v>28</v>
      </c>
      <c r="C766" s="1">
        <f>1/SQRT(C763)</f>
        <v>0.5163977794943222</v>
      </c>
    </row>
    <row r="769" spans="1:5" x14ac:dyDescent="0.2">
      <c r="B769" t="s">
        <v>51</v>
      </c>
      <c r="C769" cm="1">
        <f t="array" ref="C769">MMULT(TRANSPOSE(C760:C761),MMULT(MINVERSE(C754:D755),C757:C758))</f>
        <v>0.5</v>
      </c>
      <c r="D769" s="3" t="s">
        <v>52</v>
      </c>
      <c r="E769" s="1">
        <f>C769/C763</f>
        <v>0.13333333333333333</v>
      </c>
    </row>
    <row r="772" spans="1:5" x14ac:dyDescent="0.2">
      <c r="B772" t="s">
        <v>45</v>
      </c>
      <c r="C772" t="s">
        <v>53</v>
      </c>
      <c r="D772" s="2" cm="1">
        <f t="array" ref="D772:E772">TRANSPOSE(_xlfn.ANCHORARRAY(E763))</f>
        <v>0.33333333333333331</v>
      </c>
      <c r="E772" s="2">
        <v>0.66666666666666663</v>
      </c>
    </row>
    <row r="774" spans="1:5" x14ac:dyDescent="0.2">
      <c r="C774" t="s">
        <v>28</v>
      </c>
      <c r="D774" s="4">
        <f>C766</f>
        <v>0.5163977794943222</v>
      </c>
    </row>
    <row r="775" spans="1:5" x14ac:dyDescent="0.2">
      <c r="D775" s="4"/>
    </row>
    <row r="776" spans="1:5" x14ac:dyDescent="0.2">
      <c r="C776" t="s">
        <v>51</v>
      </c>
      <c r="D776" s="4">
        <f>E769</f>
        <v>0.13333333333333333</v>
      </c>
    </row>
    <row r="780" spans="1:5" x14ac:dyDescent="0.2">
      <c r="A780" t="s">
        <v>41</v>
      </c>
    </row>
    <row r="782" spans="1:5" x14ac:dyDescent="0.2">
      <c r="B782" t="s">
        <v>33</v>
      </c>
      <c r="C782">
        <v>0.5</v>
      </c>
      <c r="D782">
        <v>0.4</v>
      </c>
    </row>
    <row r="783" spans="1:5" x14ac:dyDescent="0.2">
      <c r="B783" t="s">
        <v>34</v>
      </c>
      <c r="C783">
        <v>0.2</v>
      </c>
      <c r="D783">
        <v>0.2</v>
      </c>
    </row>
    <row r="785" spans="2:5" x14ac:dyDescent="0.2">
      <c r="B785" t="s">
        <v>54</v>
      </c>
      <c r="C785">
        <v>-0.5</v>
      </c>
    </row>
    <row r="790" spans="2:5" x14ac:dyDescent="0.2">
      <c r="C790">
        <f>D782^2</f>
        <v>0.16000000000000003</v>
      </c>
      <c r="D790">
        <f>C785*D782*D783</f>
        <v>-4.0000000000000008E-2</v>
      </c>
    </row>
    <row r="791" spans="2:5" x14ac:dyDescent="0.2">
      <c r="B791" t="s">
        <v>15</v>
      </c>
      <c r="C791">
        <f>C785*D782*D783</f>
        <v>-4.0000000000000008E-2</v>
      </c>
      <c r="D791">
        <f>D783^2</f>
        <v>4.0000000000000008E-2</v>
      </c>
    </row>
    <row r="793" spans="2:5" x14ac:dyDescent="0.2">
      <c r="B793" t="s">
        <v>23</v>
      </c>
      <c r="C793">
        <f>C782</f>
        <v>0.5</v>
      </c>
    </row>
    <row r="794" spans="2:5" x14ac:dyDescent="0.2">
      <c r="B794" t="s">
        <v>24</v>
      </c>
      <c r="C794">
        <f>C783</f>
        <v>0.2</v>
      </c>
    </row>
    <row r="796" spans="2:5" x14ac:dyDescent="0.2">
      <c r="C796">
        <v>1</v>
      </c>
    </row>
    <row r="797" spans="2:5" x14ac:dyDescent="0.2">
      <c r="C797">
        <v>1</v>
      </c>
    </row>
    <row r="799" spans="2:5" x14ac:dyDescent="0.2">
      <c r="B799" t="s">
        <v>56</v>
      </c>
      <c r="C799" cm="1">
        <f t="array" ref="C799">MMULT(TRANSPOSE(C796:C797),MMULT(MINVERSE(C790:D791),C796:C797))</f>
        <v>58.333333333333321</v>
      </c>
      <c r="D799" s="3" t="s">
        <v>50</v>
      </c>
      <c r="E799" s="2" cm="1">
        <f t="array" ref="E799:E800">MMULT(MINVERSE(C790:D791),C796:C797)*1/C799</f>
        <v>0.28571428571428575</v>
      </c>
    </row>
    <row r="800" spans="2:5" x14ac:dyDescent="0.2">
      <c r="E800" s="2">
        <v>0.7142857142857143</v>
      </c>
    </row>
    <row r="802" spans="1:5" x14ac:dyDescent="0.2">
      <c r="B802" t="s">
        <v>55</v>
      </c>
      <c r="C802" s="1">
        <f>1/SQRT(C799)</f>
        <v>0.13093073414159545</v>
      </c>
    </row>
    <row r="805" spans="1:5" x14ac:dyDescent="0.2">
      <c r="B805" t="s">
        <v>51</v>
      </c>
      <c r="C805" cm="1">
        <f t="array" ref="C805">MMULT(TRANSPOSE(C796:C797),MMULT(MINVERSE(C790:D791),C793:C794))</f>
        <v>16.666666666666664</v>
      </c>
      <c r="D805" s="3" t="s">
        <v>52</v>
      </c>
      <c r="E805" s="1">
        <f>C805/C799</f>
        <v>0.28571428571428575</v>
      </c>
    </row>
    <row r="808" spans="1:5" x14ac:dyDescent="0.2">
      <c r="B808" t="s">
        <v>45</v>
      </c>
      <c r="C808" t="s">
        <v>53</v>
      </c>
      <c r="D808" s="2" cm="1">
        <f t="array" ref="D808:E808">TRANSPOSE(_xlfn.ANCHORARRAY(E799))</f>
        <v>0.28571428571428575</v>
      </c>
      <c r="E808" s="2">
        <v>0.7142857142857143</v>
      </c>
    </row>
    <row r="810" spans="1:5" x14ac:dyDescent="0.2">
      <c r="C810" t="s">
        <v>55</v>
      </c>
      <c r="D810" s="4">
        <f>C802</f>
        <v>0.13093073414159545</v>
      </c>
    </row>
    <row r="811" spans="1:5" x14ac:dyDescent="0.2">
      <c r="D811" s="4"/>
    </row>
    <row r="812" spans="1:5" x14ac:dyDescent="0.2">
      <c r="C812" t="s">
        <v>51</v>
      </c>
      <c r="D812" s="4">
        <f>E805</f>
        <v>0.28571428571428575</v>
      </c>
    </row>
    <row r="815" spans="1:5" x14ac:dyDescent="0.2">
      <c r="A815" t="s">
        <v>42</v>
      </c>
    </row>
    <row r="816" spans="1:5" x14ac:dyDescent="0.2">
      <c r="C816">
        <v>0.2</v>
      </c>
      <c r="D816">
        <v>0</v>
      </c>
      <c r="E816">
        <v>0</v>
      </c>
    </row>
    <row r="817" spans="2:5" x14ac:dyDescent="0.2">
      <c r="C817">
        <v>0</v>
      </c>
      <c r="D817">
        <v>0.4</v>
      </c>
      <c r="E817">
        <v>0</v>
      </c>
    </row>
    <row r="818" spans="2:5" x14ac:dyDescent="0.2">
      <c r="B818" t="s">
        <v>15</v>
      </c>
      <c r="C818">
        <v>0</v>
      </c>
      <c r="D818">
        <v>0</v>
      </c>
      <c r="E818">
        <v>0.8</v>
      </c>
    </row>
    <row r="820" spans="2:5" x14ac:dyDescent="0.2">
      <c r="B820" t="s">
        <v>23</v>
      </c>
      <c r="C820">
        <v>0.1</v>
      </c>
    </row>
    <row r="821" spans="2:5" x14ac:dyDescent="0.2">
      <c r="B821" t="s">
        <v>24</v>
      </c>
      <c r="C821">
        <v>0.3</v>
      </c>
    </row>
    <row r="822" spans="2:5" x14ac:dyDescent="0.2">
      <c r="B822" t="s">
        <v>57</v>
      </c>
      <c r="C822">
        <v>0.4</v>
      </c>
    </row>
    <row r="824" spans="2:5" x14ac:dyDescent="0.2">
      <c r="C824">
        <v>1</v>
      </c>
    </row>
    <row r="825" spans="2:5" x14ac:dyDescent="0.2">
      <c r="C825">
        <v>1</v>
      </c>
    </row>
    <row r="826" spans="2:5" x14ac:dyDescent="0.2">
      <c r="C826">
        <v>1</v>
      </c>
    </row>
    <row r="828" spans="2:5" x14ac:dyDescent="0.2">
      <c r="B828" t="s">
        <v>56</v>
      </c>
      <c r="C828" cm="1">
        <f t="array" ref="C828">MMULT(TRANSPOSE(C824:C826),MMULT(MINVERSE(C816:E818),C824:C826))</f>
        <v>8.75</v>
      </c>
      <c r="D828" s="3" t="s">
        <v>50</v>
      </c>
      <c r="E828" s="2" cm="1">
        <f t="array" ref="E828:E830">MMULT(MINVERSE(C816:E818),C824:C826)*1/C828</f>
        <v>0.5714285714285714</v>
      </c>
    </row>
    <row r="829" spans="2:5" x14ac:dyDescent="0.2">
      <c r="E829" s="2">
        <v>0.2857142857142857</v>
      </c>
    </row>
    <row r="830" spans="2:5" x14ac:dyDescent="0.2">
      <c r="E830" s="2">
        <v>0.14285714285714285</v>
      </c>
    </row>
    <row r="831" spans="2:5" x14ac:dyDescent="0.2">
      <c r="B831" t="s">
        <v>28</v>
      </c>
      <c r="C831" s="1">
        <f>1/SQRT(C828)</f>
        <v>0.33806170189140661</v>
      </c>
    </row>
    <row r="834" spans="2:6" x14ac:dyDescent="0.2">
      <c r="B834" t="s">
        <v>51</v>
      </c>
      <c r="C834" cm="1">
        <f t="array" ref="C834">MMULT(TRANSPOSE(C824:C826),MMULT(MINVERSE(C816:E818),C820:C822))</f>
        <v>1.75</v>
      </c>
      <c r="D834" s="3" t="s">
        <v>52</v>
      </c>
      <c r="E834" s="1">
        <f>C834/C828</f>
        <v>0.2</v>
      </c>
    </row>
    <row r="837" spans="2:6" x14ac:dyDescent="0.2">
      <c r="B837" t="s">
        <v>45</v>
      </c>
      <c r="C837" t="s">
        <v>53</v>
      </c>
      <c r="D837" s="2" cm="1">
        <f t="array" ref="D837:F837">TRANSPOSE(_xlfn.ANCHORARRAY(E828))</f>
        <v>0.5714285714285714</v>
      </c>
      <c r="E837" s="2">
        <v>0.2857142857142857</v>
      </c>
      <c r="F837" s="2">
        <v>0.14285714285714285</v>
      </c>
    </row>
    <row r="839" spans="2:6" x14ac:dyDescent="0.2">
      <c r="C839" t="s">
        <v>28</v>
      </c>
      <c r="D839" s="4">
        <f>C831</f>
        <v>0.33806170189140661</v>
      </c>
    </row>
    <row r="840" spans="2:6" x14ac:dyDescent="0.2">
      <c r="D840" s="4"/>
    </row>
    <row r="841" spans="2:6" x14ac:dyDescent="0.2">
      <c r="C841" t="s">
        <v>51</v>
      </c>
      <c r="D841" s="4">
        <f>E834</f>
        <v>0.2</v>
      </c>
    </row>
  </sheetData>
  <mergeCells count="6">
    <mergeCell ref="A1:D1"/>
    <mergeCell ref="A670:D670"/>
    <mergeCell ref="A107:C107"/>
    <mergeCell ref="A750:C750"/>
    <mergeCell ref="A274:C274"/>
    <mergeCell ref="A470:C470"/>
  </mergeCells>
  <phoneticPr fontId="6" alignment="center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2024-10-31T18:58:41Z</dcterms:created>
  <dcterms:modified xsi:type="dcterms:W3CDTF">2024-11-21T08:31:54Z</dcterms:modified>
</cp:coreProperties>
</file>