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4DAE3036-E241-4028-9FF6-0CB28E41EF32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С 1.1 Бухгалтерская" sheetId="4" r:id="rId1"/>
    <sheet name="С 1.2 Маржинальная" sheetId="5" r:id="rId2"/>
    <sheet name="С 1.3 Маржинальная по маш. ч." sheetId="6" r:id="rId3"/>
    <sheet name="C 2.1. Бухгалтерская" sheetId="7" r:id="rId4"/>
    <sheet name="С 2.2 Маржинальная" sheetId="8" r:id="rId5"/>
    <sheet name="С 2.3 Маржинальная по маш. ч." sheetId="9" r:id="rId6"/>
    <sheet name="Переменные" sheetId="2" r:id="rId7"/>
  </sheets>
  <definedNames>
    <definedName name="solver_adj" localSheetId="0" hidden="1">'С 1.1 Бухгалтерская'!$G$18:$H$18</definedName>
    <definedName name="solver_adj" localSheetId="1" hidden="1">'С 1.2 Маржинальная'!$G$18:$H$18</definedName>
    <definedName name="solver_adj" localSheetId="2" hidden="1">'С 1.3 Маржинальная по маш. ч.'!$G$18:$H$18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'С 1.1 Бухгалтерская'!$B$17</definedName>
    <definedName name="solver_lhs1" localSheetId="1" hidden="1">'С 1.2 Маржинальная'!$B$17</definedName>
    <definedName name="solver_lhs1" localSheetId="2" hidden="1">'С 1.3 Маржинальная по маш. ч.'!$B$17</definedName>
    <definedName name="solver_lhs2" localSheetId="0" hidden="1">'С 1.1 Бухгалтерская'!$B$18</definedName>
    <definedName name="solver_lhs2" localSheetId="1" hidden="1">'С 1.2 Маржинальная'!$B$18</definedName>
    <definedName name="solver_lhs2" localSheetId="2" hidden="1">'С 1.3 Маржинальная по маш. ч.'!$B$18</definedName>
    <definedName name="solver_lhs3" localSheetId="0" hidden="1">'С 1.1 Бухгалтерская'!$B$19</definedName>
    <definedName name="solver_lhs3" localSheetId="1" hidden="1">'С 1.2 Маржинальная'!$B$19</definedName>
    <definedName name="solver_lhs3" localSheetId="2" hidden="1">'С 1.3 Маржинальная по маш. ч.'!$B$19</definedName>
    <definedName name="solver_lhs4" localSheetId="0" hidden="1">'С 1.1 Бухгалтерская'!$B$20</definedName>
    <definedName name="solver_lhs4" localSheetId="1" hidden="1">'С 1.2 Маржинальная'!$B$20</definedName>
    <definedName name="solver_lhs4" localSheetId="2" hidden="1">'С 1.3 Маржинальная по маш. ч.'!$B$20</definedName>
    <definedName name="solver_lhs5" localSheetId="0" hidden="1">'С 1.1 Бухгалтерская'!$B$21</definedName>
    <definedName name="solver_lhs5" localSheetId="1" hidden="1">'С 1.2 Маржинальная'!$B$21</definedName>
    <definedName name="solver_lhs5" localSheetId="2" hidden="1">'С 1.3 Маржинальная по маш. ч.'!$B$21</definedName>
    <definedName name="solver_lhs6" localSheetId="0" hidden="1">'С 1.1 Бухгалтерская'!$B$22</definedName>
    <definedName name="solver_lhs6" localSheetId="1" hidden="1">'С 1.2 Маржинальная'!$B$22</definedName>
    <definedName name="solver_lhs6" localSheetId="2" hidden="1">'С 1.3 Маржинальная по маш. ч.'!$B$22</definedName>
    <definedName name="solver_lhs7" localSheetId="0" hidden="1">'С 1.1 Бухгалтерская'!$B$23</definedName>
    <definedName name="solver_lhs7" localSheetId="1" hidden="1">'С 1.2 Маржинальная'!$B$23</definedName>
    <definedName name="solver_lhs7" localSheetId="2" hidden="1">'С 1.3 Маржинальная по маш. ч.'!$B$23</definedName>
    <definedName name="solver_lhs8" localSheetId="0" hidden="1">'С 1.1 Бухгалтерская'!$B$24</definedName>
    <definedName name="solver_lhs8" localSheetId="1" hidden="1">'С 1.2 Маржинальная'!$B$24</definedName>
    <definedName name="solver_lhs8" localSheetId="2" hidden="1">'С 1.3 Маржинальная по маш. ч.'!$B$24</definedName>
    <definedName name="solver_lhs9" localSheetId="0" hidden="1">'С 1.1 Бухгалтерская'!$B$25</definedName>
    <definedName name="solver_lhs9" localSheetId="1" hidden="1">'С 1.2 Маржинальная'!$B$25</definedName>
    <definedName name="solver_lhs9" localSheetId="2" hidden="1">'С 1.3 Маржинальная по маш. ч.'!$B$25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9</definedName>
    <definedName name="solver_num" localSheetId="1" hidden="1">9</definedName>
    <definedName name="solver_num" localSheetId="2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'С 1.1 Бухгалтерская'!$G$21</definedName>
    <definedName name="solver_opt" localSheetId="1" hidden="1">'С 1.2 Маржинальная'!$G$21</definedName>
    <definedName name="solver_opt" localSheetId="2" hidden="1">'С 1.3 Маржинальная по маш. ч.'!$G$21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1</definedName>
    <definedName name="solver_rel6" localSheetId="1" hidden="1">1</definedName>
    <definedName name="solver_rel6" localSheetId="2" hidden="1">1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'С 1.1 Бухгалтерская'!$D$17</definedName>
    <definedName name="solver_rhs1" localSheetId="1" hidden="1">'С 1.2 Маржинальная'!$D$17</definedName>
    <definedName name="solver_rhs1" localSheetId="2" hidden="1">'С 1.3 Маржинальная по маш. ч.'!$D$17</definedName>
    <definedName name="solver_rhs2" localSheetId="0" hidden="1">'С 1.1 Бухгалтерская'!$D$18</definedName>
    <definedName name="solver_rhs2" localSheetId="1" hidden="1">'С 1.2 Маржинальная'!$D$18</definedName>
    <definedName name="solver_rhs2" localSheetId="2" hidden="1">'С 1.3 Маржинальная по маш. ч.'!$D$18</definedName>
    <definedName name="solver_rhs3" localSheetId="0" hidden="1">'С 1.1 Бухгалтерская'!$D$19</definedName>
    <definedName name="solver_rhs3" localSheetId="1" hidden="1">'С 1.2 Маржинальная'!$D$19</definedName>
    <definedName name="solver_rhs3" localSheetId="2" hidden="1">'С 1.3 Маржинальная по маш. ч.'!$D$19</definedName>
    <definedName name="solver_rhs4" localSheetId="0" hidden="1">'С 1.1 Бухгалтерская'!$D$20</definedName>
    <definedName name="solver_rhs4" localSheetId="1" hidden="1">'С 1.2 Маржинальная'!$D$20</definedName>
    <definedName name="solver_rhs4" localSheetId="2" hidden="1">'С 1.3 Маржинальная по маш. ч.'!$D$20</definedName>
    <definedName name="solver_rhs5" localSheetId="0" hidden="1">'С 1.1 Бухгалтерская'!$D$21</definedName>
    <definedName name="solver_rhs5" localSheetId="1" hidden="1">'С 1.2 Маржинальная'!$D$21</definedName>
    <definedName name="solver_rhs5" localSheetId="2" hidden="1">'С 1.3 Маржинальная по маш. ч.'!$D$21</definedName>
    <definedName name="solver_rhs6" localSheetId="0" hidden="1">'С 1.1 Бухгалтерская'!$D$22</definedName>
    <definedName name="solver_rhs6" localSheetId="1" hidden="1">'С 1.2 Маржинальная'!$D$22</definedName>
    <definedName name="solver_rhs6" localSheetId="2" hidden="1">'С 1.3 Маржинальная по маш. ч.'!$D$22</definedName>
    <definedName name="solver_rhs7" localSheetId="0" hidden="1">'С 1.1 Бухгалтерская'!$D$23</definedName>
    <definedName name="solver_rhs7" localSheetId="1" hidden="1">'С 1.2 Маржинальная'!$D$23</definedName>
    <definedName name="solver_rhs7" localSheetId="2" hidden="1">'С 1.3 Маржинальная по маш. ч.'!$D$23</definedName>
    <definedName name="solver_rhs8" localSheetId="0" hidden="1">'С 1.1 Бухгалтерская'!$D$24</definedName>
    <definedName name="solver_rhs8" localSheetId="1" hidden="1">'С 1.2 Маржинальная'!$D$24</definedName>
    <definedName name="solver_rhs8" localSheetId="2" hidden="1">'С 1.3 Маржинальная по маш. ч.'!$D$24</definedName>
    <definedName name="solver_rhs9" localSheetId="0" hidden="1">'С 1.1 Бухгалтерская'!$D$25</definedName>
    <definedName name="solver_rhs9" localSheetId="1" hidden="1">'С 1.2 Маржинальная'!$D$25</definedName>
    <definedName name="solver_rhs9" localSheetId="2" hidden="1">'С 1.3 Маржинальная по маш. ч.'!$D$25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9" l="1"/>
  <c r="B24" i="9"/>
  <c r="B23" i="9"/>
  <c r="B22" i="9"/>
  <c r="D21" i="9"/>
  <c r="D20" i="9"/>
  <c r="B18" i="9"/>
  <c r="B17" i="9"/>
  <c r="K9" i="9"/>
  <c r="N6" i="9"/>
  <c r="N9" i="9" s="1"/>
  <c r="K6" i="9"/>
  <c r="H5" i="9"/>
  <c r="G5" i="9"/>
  <c r="G6" i="9" s="1"/>
  <c r="H4" i="9"/>
  <c r="H6" i="9" s="1"/>
  <c r="G4" i="9"/>
  <c r="C4" i="9"/>
  <c r="D25" i="9" s="1"/>
  <c r="B4" i="9"/>
  <c r="D24" i="9" s="1"/>
  <c r="N3" i="9"/>
  <c r="M3" i="9"/>
  <c r="L3" i="9"/>
  <c r="B20" i="9" s="1"/>
  <c r="H3" i="9"/>
  <c r="G3" i="9"/>
  <c r="C3" i="9"/>
  <c r="B3" i="9"/>
  <c r="G21" i="9" s="1"/>
  <c r="B21" i="9" s="1"/>
  <c r="N2" i="9"/>
  <c r="D19" i="9" s="1"/>
  <c r="M2" i="9"/>
  <c r="B19" i="9" s="1"/>
  <c r="L2" i="9"/>
  <c r="B25" i="8"/>
  <c r="B24" i="8"/>
  <c r="B23" i="8"/>
  <c r="B22" i="8"/>
  <c r="D21" i="8"/>
  <c r="D20" i="8"/>
  <c r="B20" i="8"/>
  <c r="D19" i="8"/>
  <c r="B19" i="8"/>
  <c r="B18" i="8"/>
  <c r="B17" i="8"/>
  <c r="N9" i="8"/>
  <c r="H9" i="8" s="1"/>
  <c r="K9" i="8"/>
  <c r="N6" i="8"/>
  <c r="K6" i="8"/>
  <c r="H5" i="8"/>
  <c r="G5" i="8"/>
  <c r="H4" i="8"/>
  <c r="H6" i="8" s="1"/>
  <c r="G4" i="8"/>
  <c r="G6" i="8" s="1"/>
  <c r="C4" i="8"/>
  <c r="D25" i="8" s="1"/>
  <c r="B4" i="8"/>
  <c r="D24" i="8" s="1"/>
  <c r="N3" i="8"/>
  <c r="M3" i="8"/>
  <c r="L3" i="8"/>
  <c r="H3" i="8"/>
  <c r="G3" i="8"/>
  <c r="C3" i="8"/>
  <c r="B3" i="8"/>
  <c r="N2" i="8"/>
  <c r="M2" i="8"/>
  <c r="L2" i="8"/>
  <c r="B25" i="7"/>
  <c r="B24" i="7"/>
  <c r="B23" i="7"/>
  <c r="B22" i="7"/>
  <c r="D21" i="7"/>
  <c r="D20" i="7"/>
  <c r="B18" i="7"/>
  <c r="B17" i="7"/>
  <c r="K9" i="7"/>
  <c r="H8" i="7"/>
  <c r="G8" i="7"/>
  <c r="N6" i="7"/>
  <c r="N9" i="7" s="1"/>
  <c r="K6" i="7"/>
  <c r="G5" i="7"/>
  <c r="H4" i="7"/>
  <c r="H5" i="7" s="1"/>
  <c r="G4" i="7"/>
  <c r="C4" i="7"/>
  <c r="D25" i="7" s="1"/>
  <c r="B4" i="7"/>
  <c r="D24" i="7" s="1"/>
  <c r="N3" i="7"/>
  <c r="M3" i="7"/>
  <c r="L3" i="7"/>
  <c r="B20" i="7" s="1"/>
  <c r="H3" i="7"/>
  <c r="G3" i="7"/>
  <c r="C3" i="7"/>
  <c r="B3" i="7"/>
  <c r="N2" i="7"/>
  <c r="D19" i="7" s="1"/>
  <c r="M2" i="7"/>
  <c r="B19" i="7" s="1"/>
  <c r="L2" i="7"/>
  <c r="G12" i="6"/>
  <c r="G11" i="6"/>
  <c r="H12" i="6"/>
  <c r="H11" i="6"/>
  <c r="H10" i="6"/>
  <c r="H9" i="6"/>
  <c r="G12" i="5"/>
  <c r="G11" i="5"/>
  <c r="H12" i="5"/>
  <c r="H11" i="5"/>
  <c r="H10" i="5"/>
  <c r="H9" i="5"/>
  <c r="H9" i="4"/>
  <c r="G12" i="4"/>
  <c r="H12" i="4"/>
  <c r="H11" i="4"/>
  <c r="H10" i="4"/>
  <c r="G11" i="4"/>
  <c r="G21" i="6"/>
  <c r="G21" i="5"/>
  <c r="D21" i="6"/>
  <c r="D21" i="5"/>
  <c r="B25" i="6"/>
  <c r="B24" i="6"/>
  <c r="B23" i="6"/>
  <c r="B22" i="6"/>
  <c r="D20" i="6"/>
  <c r="B18" i="6"/>
  <c r="B17" i="6"/>
  <c r="K9" i="6"/>
  <c r="N6" i="6"/>
  <c r="N9" i="6" s="1"/>
  <c r="K6" i="6"/>
  <c r="H5" i="6"/>
  <c r="G5" i="6"/>
  <c r="G6" i="6" s="1"/>
  <c r="H4" i="6"/>
  <c r="H6" i="6" s="1"/>
  <c r="G4" i="6"/>
  <c r="C4" i="6"/>
  <c r="D25" i="6" s="1"/>
  <c r="B4" i="6"/>
  <c r="D24" i="6" s="1"/>
  <c r="N3" i="6"/>
  <c r="M3" i="6"/>
  <c r="L3" i="6"/>
  <c r="B20" i="6" s="1"/>
  <c r="H3" i="6"/>
  <c r="G3" i="6"/>
  <c r="C3" i="6"/>
  <c r="B3" i="6"/>
  <c r="N2" i="6"/>
  <c r="D19" i="6" s="1"/>
  <c r="M2" i="6"/>
  <c r="B19" i="6" s="1"/>
  <c r="L2" i="6"/>
  <c r="H6" i="5"/>
  <c r="G6" i="5"/>
  <c r="B25" i="5"/>
  <c r="B24" i="5"/>
  <c r="B23" i="5"/>
  <c r="B22" i="5"/>
  <c r="D20" i="5"/>
  <c r="B18" i="5"/>
  <c r="B17" i="5"/>
  <c r="K9" i="5"/>
  <c r="H5" i="5"/>
  <c r="G5" i="5"/>
  <c r="N6" i="5"/>
  <c r="N9" i="5" s="1"/>
  <c r="K6" i="5"/>
  <c r="H4" i="5"/>
  <c r="G4" i="5"/>
  <c r="C4" i="5"/>
  <c r="D25" i="5" s="1"/>
  <c r="B4" i="5"/>
  <c r="D24" i="5" s="1"/>
  <c r="N3" i="5"/>
  <c r="M3" i="5"/>
  <c r="L3" i="5"/>
  <c r="B20" i="5" s="1"/>
  <c r="H3" i="5"/>
  <c r="G3" i="5"/>
  <c r="C3" i="5"/>
  <c r="B3" i="5"/>
  <c r="N2" i="5"/>
  <c r="D19" i="5" s="1"/>
  <c r="M2" i="5"/>
  <c r="B19" i="5" s="1"/>
  <c r="L2" i="5"/>
  <c r="B23" i="4"/>
  <c r="B22" i="4"/>
  <c r="G10" i="9" l="1"/>
  <c r="D23" i="9"/>
  <c r="G9" i="9"/>
  <c r="D22" i="9"/>
  <c r="G11" i="9"/>
  <c r="H9" i="9"/>
  <c r="H12" i="9"/>
  <c r="H11" i="9"/>
  <c r="H10" i="9"/>
  <c r="G12" i="9"/>
  <c r="G21" i="8"/>
  <c r="B21" i="8" s="1"/>
  <c r="G10" i="8"/>
  <c r="H10" i="8"/>
  <c r="H13" i="8" s="1"/>
  <c r="G11" i="8"/>
  <c r="H11" i="8"/>
  <c r="G12" i="8"/>
  <c r="H12" i="8"/>
  <c r="D22" i="8"/>
  <c r="G9" i="8"/>
  <c r="G13" i="8" s="1"/>
  <c r="D23" i="8"/>
  <c r="G10" i="7"/>
  <c r="G13" i="7" s="1"/>
  <c r="G21" i="7" s="1"/>
  <c r="B21" i="7" s="1"/>
  <c r="D22" i="7"/>
  <c r="H11" i="7"/>
  <c r="H9" i="7"/>
  <c r="G9" i="7"/>
  <c r="H12" i="7"/>
  <c r="G12" i="7"/>
  <c r="G11" i="7"/>
  <c r="H10" i="7"/>
  <c r="D23" i="7"/>
  <c r="H13" i="7"/>
  <c r="H13" i="5"/>
  <c r="H13" i="6"/>
  <c r="G10" i="6"/>
  <c r="D23" i="6"/>
  <c r="G9" i="6"/>
  <c r="G13" i="6" s="1"/>
  <c r="B21" i="6" s="1"/>
  <c r="D22" i="6"/>
  <c r="G10" i="5"/>
  <c r="D23" i="5"/>
  <c r="G9" i="5"/>
  <c r="D22" i="5"/>
  <c r="H13" i="9" l="1"/>
  <c r="G13" i="9"/>
  <c r="B21" i="5"/>
  <c r="G13" i="5"/>
  <c r="G3" i="4"/>
  <c r="B25" i="4" l="1"/>
  <c r="B24" i="4"/>
  <c r="B4" i="4"/>
  <c r="D24" i="4" s="1"/>
  <c r="C4" i="4"/>
  <c r="D25" i="4" s="1"/>
  <c r="D20" i="4"/>
  <c r="B20" i="4"/>
  <c r="B18" i="4"/>
  <c r="B17" i="4"/>
  <c r="K9" i="4"/>
  <c r="N6" i="4"/>
  <c r="N9" i="4" s="1"/>
  <c r="K6" i="4"/>
  <c r="D21" i="4" s="1"/>
  <c r="H8" i="4"/>
  <c r="H13" i="4" s="1"/>
  <c r="G8" i="4"/>
  <c r="H4" i="4"/>
  <c r="G4" i="4"/>
  <c r="G5" i="4" s="1"/>
  <c r="N3" i="4"/>
  <c r="M3" i="4"/>
  <c r="L3" i="4"/>
  <c r="H3" i="4"/>
  <c r="C3" i="4"/>
  <c r="B3" i="4"/>
  <c r="N2" i="4"/>
  <c r="D19" i="4" s="1"/>
  <c r="M2" i="4"/>
  <c r="L2" i="4"/>
  <c r="B19" i="4" s="1"/>
  <c r="H5" i="4" l="1"/>
  <c r="D23" i="4"/>
  <c r="D22" i="4"/>
  <c r="G9" i="4"/>
  <c r="G10" i="4" l="1"/>
  <c r="G13" i="4" s="1"/>
  <c r="G21" i="4" l="1"/>
  <c r="B21" i="4" s="1"/>
</calcChain>
</file>

<file path=xl/sharedStrings.xml><?xml version="1.0" encoding="utf-8"?>
<sst xmlns="http://schemas.openxmlformats.org/spreadsheetml/2006/main" count="556" uniqueCount="143">
  <si>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</si>
  <si>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</si>
  <si>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</si>
  <si>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</si>
  <si>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</si>
  <si>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</si>
  <si>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</si>
  <si>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</si>
  <si>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</si>
  <si>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</si>
  <si>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</si>
  <si>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</si>
  <si>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</si>
  <si>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</si>
  <si>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</si>
  <si>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</si>
  <si>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</si>
  <si>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</si>
  <si>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</si>
  <si>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</si>
  <si>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</si>
  <si>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</si>
  <si>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</si>
  <si>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</si>
  <si>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</si>
  <si>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</si>
  <si>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</si>
  <si>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</si>
  <si>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</si>
  <si>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</si>
  <si>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</si>
  <si>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</si>
  <si>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</si>
  <si>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</si>
  <si>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</si>
  <si>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</si>
  <si>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</si>
  <si>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</si>
  <si>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</si>
  <si>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</si>
  <si>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</si>
  <si>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</si>
  <si>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</si>
  <si>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</si>
  <si>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</si>
  <si>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</si>
  <si>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</si>
  <si>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</si>
  <si>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</si>
  <si>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</si>
  <si>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</si>
  <si>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</si>
  <si>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</si>
  <si>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</si>
  <si>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</si>
  <si>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</si>
  <si>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</si>
  <si>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</si>
  <si>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</si>
  <si>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</si>
  <si>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</si>
  <si>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</si>
  <si>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</si>
  <si>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</si>
  <si>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</si>
  <si>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</si>
  <si>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</si>
  <si>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</si>
  <si>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</si>
  <si>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</si>
  <si>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</si>
  <si>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</si>
  <si>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</si>
  <si>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</si>
  <si>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</si>
  <si>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</si>
  <si>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</si>
  <si>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</si>
  <si>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</si>
  <si>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</si>
  <si>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</si>
  <si>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</si>
  <si>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</si>
  <si>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</si>
  <si>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</si>
  <si>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</si>
  <si>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</si>
  <si>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</si>
  <si>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</si>
  <si>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</si>
  <si>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</si>
  <si>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</si>
  <si>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</si>
  <si>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</si>
  <si>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</si>
  <si>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</si>
  <si>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</si>
  <si>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</si>
  <si>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</si>
  <si>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</si>
  <si>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</si>
  <si>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</si>
  <si>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</si>
  <si>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</si>
  <si>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</si>
  <si>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</si>
  <si>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</si>
  <si>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</si>
  <si>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</si>
  <si>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</si>
  <si>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</si>
  <si>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</si>
  <si>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</si>
  <si>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</si>
  <si>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</si>
  <si>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</si>
  <si>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</si>
  <si>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</si>
  <si>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</si>
  <si>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</si>
  <si>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</si>
  <si>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</si>
  <si>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</si>
  <si>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</si>
  <si>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</si>
  <si>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Ограничение по машино часам</t>
  </si>
  <si>
    <t>Материалы</t>
  </si>
  <si>
    <t>Бюджет</t>
  </si>
  <si>
    <t>шт.</t>
  </si>
  <si>
    <t>Ограничения</t>
  </si>
  <si>
    <t>Объем</t>
  </si>
  <si>
    <t>&lt;=</t>
  </si>
  <si>
    <t>&gt;=</t>
  </si>
  <si>
    <t>кг.</t>
  </si>
  <si>
    <t>Решение</t>
  </si>
  <si>
    <t>Маржинальная прибыль</t>
  </si>
  <si>
    <t>Бухгалтерская прибыль</t>
  </si>
  <si>
    <t xml:space="preserve">                                                                                        </t>
  </si>
  <si>
    <t>Маш.-ч.</t>
  </si>
  <si>
    <t>Чел.-ч.</t>
  </si>
  <si>
    <t>Прямые</t>
  </si>
  <si>
    <t>Косвенные</t>
  </si>
  <si>
    <t>Маржинальная прибыль по маш.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</si>
</sst>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2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0" fontId="8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4" borderId="1" xfId="1" applyFont="1" applyFill="1" applyBorder="1"/>
    <xf numFmtId="0" fontId="5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9" fillId="4" borderId="1" xfId="1" applyFont="1" applyFill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P25"/>
  <sheetViews>
    <sheetView workbookViewId="0">
      <selection activeCell="D27" sqref="D27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140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122</v>
      </c>
      <c r="G5" s="13">
        <f>SUM(G3:G4)</f>
        <v>21</v>
      </c>
      <c r="H5" s="13">
        <f>SUM(H3:H4)</f>
        <v>14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7" spans="1:16" x14ac:dyDescent="0.3">
      <c r="F7" s="14" t="s">
        <v>141</v>
      </c>
      <c r="G7" s="13" t="s">
        <v>103</v>
      </c>
      <c r="H7" s="13" t="s">
        <v>104</v>
      </c>
      <c r="I7" s="13"/>
    </row>
    <row r="8" spans="1:16" x14ac:dyDescent="0.3"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119.99999977791845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132</v>
      </c>
      <c r="D18" s="13">
        <v>0</v>
      </c>
      <c r="G18" s="13">
        <v>119.99999977791845</v>
      </c>
      <c r="H18" s="13">
        <v>0</v>
      </c>
      <c r="I18" s="13" t="s">
        <v>133</v>
      </c>
    </row>
    <row r="19" spans="1:11" x14ac:dyDescent="0.3">
      <c r="A19" s="13" t="s">
        <v>61</v>
      </c>
      <c r="B19" s="13">
        <f>G18*L2+H18*M2</f>
        <v>119.99999977791845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239.99999955583689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1007.9999981345147</v>
      </c>
      <c r="C21" s="13" t="s">
        <v>132</v>
      </c>
      <c r="D21" s="13">
        <f>K6</f>
        <v>90</v>
      </c>
      <c r="F21" t="s">
        <v>136</v>
      </c>
      <c r="G21">
        <f>G18*(B3-(G5+G13))+H18*(C3-(H5+H13))</f>
        <v>1007.9999981345147</v>
      </c>
    </row>
    <row r="22" spans="1:11" x14ac:dyDescent="0.3">
      <c r="A22" s="25" t="s">
        <v>138</v>
      </c>
      <c r="B22" s="13">
        <f>2*G18 + 1 *H18</f>
        <v>239.99999955583689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359.99999933375534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119.99999977791845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0</v>
      </c>
      <c r="C25" s="13" t="s">
        <v>131</v>
      </c>
      <c r="D25" s="13">
        <f>C4</f>
        <v>50</v>
      </c>
    </row>
  </sheetData>
  <mergeCells count="6">
    <mergeCell ref="N8:P8"/>
    <mergeCell ref="G20:H20"/>
    <mergeCell ref="A16:C16"/>
    <mergeCell ref="B1:C1"/>
    <mergeCell ref="F1:H1"/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C0E8-0E50-401C-94F2-840066FD8D19}">
  <dimension ref="A1:P25"/>
  <sheetViews>
    <sheetView workbookViewId="0">
      <selection activeCell="M17" sqref="A1:XFD1048576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120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132</v>
      </c>
      <c r="D18" s="13">
        <v>0</v>
      </c>
      <c r="G18" s="13">
        <v>120</v>
      </c>
      <c r="H18" s="13">
        <v>0</v>
      </c>
      <c r="I18" s="13" t="s">
        <v>133</v>
      </c>
    </row>
    <row r="19" spans="1:11" x14ac:dyDescent="0.3">
      <c r="A19" s="13" t="s">
        <v>61</v>
      </c>
      <c r="B19" s="13">
        <f>G18*L2+H18*M2</f>
        <v>120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1200</v>
      </c>
      <c r="C21" s="13" t="s">
        <v>132</v>
      </c>
      <c r="D21" s="13">
        <f>K6+Переменные!R30*Переменные!R29+Переменные!R31+Переменные!R32+Переменные!R33</f>
        <v>474</v>
      </c>
      <c r="F21" t="s">
        <v>135</v>
      </c>
      <c r="G21">
        <f>G18*(B3-G6) + H18*(C3-H6)</f>
        <v>1200</v>
      </c>
    </row>
    <row r="22" spans="1:11" x14ac:dyDescent="0.3">
      <c r="A22" s="25" t="s">
        <v>138</v>
      </c>
      <c r="B22" s="13">
        <f>2*G18 + 1 *H18</f>
        <v>240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360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120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0</v>
      </c>
      <c r="C25" s="13" t="s">
        <v>131</v>
      </c>
      <c r="D25" s="13">
        <f>C4</f>
        <v>50</v>
      </c>
    </row>
  </sheetData>
  <mergeCells count="6">
    <mergeCell ref="B1:C1"/>
    <mergeCell ref="F1:H1"/>
    <mergeCell ref="N8:P8"/>
    <mergeCell ref="A16:C16"/>
    <mergeCell ref="G16:H16"/>
    <mergeCell ref="G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A7E9-D282-430A-9004-459D57B9178E}">
  <dimension ref="A1:P25"/>
  <sheetViews>
    <sheetView tabSelected="1" workbookViewId="0">
      <selection activeCell="F25" sqref="F25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24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48</v>
      </c>
      <c r="C18" s="13" t="s">
        <v>132</v>
      </c>
      <c r="D18" s="13">
        <v>0</v>
      </c>
      <c r="G18" s="13">
        <v>24</v>
      </c>
      <c r="H18" s="13">
        <v>48</v>
      </c>
      <c r="I18" s="13" t="s">
        <v>133</v>
      </c>
    </row>
    <row r="19" spans="1:11" x14ac:dyDescent="0.3">
      <c r="A19" s="13" t="s">
        <v>61</v>
      </c>
      <c r="B19" s="13">
        <f>G18*L2+H18*M2</f>
        <v>120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96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600</v>
      </c>
      <c r="C21" s="13" t="s">
        <v>132</v>
      </c>
      <c r="D21" s="13">
        <f>K6+Переменные!R30*Переменные!R29+Переменные!R31+Переменные!R32+Переменные!R33</f>
        <v>474</v>
      </c>
      <c r="F21" t="s">
        <v>142</v>
      </c>
      <c r="G21">
        <f>G18*((B3-G6)/Переменные!R23) + H18*((C3-H6)/Переменные!R24)</f>
        <v>600</v>
      </c>
    </row>
    <row r="22" spans="1:11" x14ac:dyDescent="0.3">
      <c r="A22" s="25" t="s">
        <v>138</v>
      </c>
      <c r="B22" s="13">
        <f>2*G18 + 1 *H18</f>
        <v>96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72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24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48</v>
      </c>
      <c r="C25" s="13" t="s">
        <v>131</v>
      </c>
      <c r="D25" s="13">
        <f>C4</f>
        <v>50</v>
      </c>
    </row>
  </sheetData>
  <mergeCells count="6">
    <mergeCell ref="B1:C1"/>
    <mergeCell ref="F1:H1"/>
    <mergeCell ref="N8:P8"/>
    <mergeCell ref="A16:C16"/>
    <mergeCell ref="G16:H16"/>
    <mergeCell ref="G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7F15-E31E-48C1-83B8-34ECDD805311}">
  <dimension ref="A1:P25"/>
  <sheetViews>
    <sheetView workbookViewId="0">
      <selection sqref="A1:XFD1048576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140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122</v>
      </c>
      <c r="G5" s="13">
        <f>SUM(G3:G4)</f>
        <v>21</v>
      </c>
      <c r="H5" s="13">
        <f>SUM(H3:H4)</f>
        <v>14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7" spans="1:16" x14ac:dyDescent="0.3">
      <c r="F7" s="14" t="s">
        <v>141</v>
      </c>
      <c r="G7" s="13" t="s">
        <v>103</v>
      </c>
      <c r="H7" s="13" t="s">
        <v>104</v>
      </c>
      <c r="I7" s="13"/>
    </row>
    <row r="8" spans="1:16" x14ac:dyDescent="0.3"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119.99999977791845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132</v>
      </c>
      <c r="D18" s="13">
        <v>0</v>
      </c>
      <c r="G18" s="13">
        <v>119.99999977791845</v>
      </c>
      <c r="H18" s="13">
        <v>0</v>
      </c>
      <c r="I18" s="13" t="s">
        <v>133</v>
      </c>
    </row>
    <row r="19" spans="1:11" x14ac:dyDescent="0.3">
      <c r="A19" s="13" t="s">
        <v>61</v>
      </c>
      <c r="B19" s="13">
        <f>G18*L2+H18*M2</f>
        <v>119.99999977791845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239.99999955583689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1007.9999981345147</v>
      </c>
      <c r="C21" s="13" t="s">
        <v>132</v>
      </c>
      <c r="D21" s="13">
        <f>K6</f>
        <v>90</v>
      </c>
      <c r="F21" t="s">
        <v>136</v>
      </c>
      <c r="G21">
        <f>G18*(B3-(G5+G13))+H18*(C3-(H5+H13))</f>
        <v>1007.9999981345147</v>
      </c>
    </row>
    <row r="22" spans="1:11" x14ac:dyDescent="0.3">
      <c r="A22" s="25" t="s">
        <v>138</v>
      </c>
      <c r="B22" s="13">
        <f>2*G18 + 1 *H18</f>
        <v>239.99999955583689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359.99999933375534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119.99999977791845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0</v>
      </c>
      <c r="C25" s="13" t="s">
        <v>131</v>
      </c>
      <c r="D25" s="13">
        <f>C4</f>
        <v>50</v>
      </c>
    </row>
  </sheetData>
  <mergeCells count="6">
    <mergeCell ref="B1:C1"/>
    <mergeCell ref="F1:H1"/>
    <mergeCell ref="N8:P8"/>
    <mergeCell ref="A16:C16"/>
    <mergeCell ref="G16:H16"/>
    <mergeCell ref="G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C590-6A09-4F82-8712-303266710089}">
  <dimension ref="A1:P25"/>
  <sheetViews>
    <sheetView workbookViewId="0">
      <selection sqref="A1:XFD1048576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120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132</v>
      </c>
      <c r="D18" s="13">
        <v>0</v>
      </c>
      <c r="G18" s="13">
        <v>120</v>
      </c>
      <c r="H18" s="13">
        <v>0</v>
      </c>
      <c r="I18" s="13" t="s">
        <v>133</v>
      </c>
    </row>
    <row r="19" spans="1:11" x14ac:dyDescent="0.3">
      <c r="A19" s="13" t="s">
        <v>61</v>
      </c>
      <c r="B19" s="13">
        <f>G18*L2+H18*M2</f>
        <v>120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1200</v>
      </c>
      <c r="C21" s="13" t="s">
        <v>132</v>
      </c>
      <c r="D21" s="13">
        <f>K6+Переменные!R30*Переменные!R29+Переменные!R31+Переменные!R32+Переменные!R33</f>
        <v>474</v>
      </c>
      <c r="F21" t="s">
        <v>135</v>
      </c>
      <c r="G21">
        <f>G18*(B3-G6) + H18*(C3-H6)</f>
        <v>1200</v>
      </c>
    </row>
    <row r="22" spans="1:11" x14ac:dyDescent="0.3">
      <c r="A22" s="25" t="s">
        <v>138</v>
      </c>
      <c r="B22" s="13">
        <f>2*G18 + 1 *H18</f>
        <v>240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360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120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0</v>
      </c>
      <c r="C25" s="13" t="s">
        <v>131</v>
      </c>
      <c r="D25" s="13">
        <f>C4</f>
        <v>50</v>
      </c>
    </row>
  </sheetData>
  <mergeCells count="6">
    <mergeCell ref="B1:C1"/>
    <mergeCell ref="F1:H1"/>
    <mergeCell ref="N8:P8"/>
    <mergeCell ref="A16:C16"/>
    <mergeCell ref="G16:H16"/>
    <mergeCell ref="G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DCD-5253-4F99-83E0-C19A459E0660}">
  <dimension ref="A1:P25"/>
  <sheetViews>
    <sheetView workbookViewId="0">
      <selection activeCell="H9" sqref="H9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/N9 * Переменные!R23</f>
        <v>0.1</v>
      </c>
      <c r="H12" s="13">
        <f>Переменные!R33 / 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134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24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48</v>
      </c>
      <c r="C18" s="13" t="s">
        <v>132</v>
      </c>
      <c r="D18" s="13">
        <v>0</v>
      </c>
      <c r="G18" s="13">
        <v>24</v>
      </c>
      <c r="H18" s="13">
        <v>48</v>
      </c>
      <c r="I18" s="13" t="s">
        <v>133</v>
      </c>
    </row>
    <row r="19" spans="1:11" x14ac:dyDescent="0.3">
      <c r="A19" s="13" t="s">
        <v>61</v>
      </c>
      <c r="B19" s="13">
        <f>G18*L2+H18*M2</f>
        <v>120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96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105</v>
      </c>
      <c r="B21" s="13">
        <f>G21</f>
        <v>600</v>
      </c>
      <c r="C21" s="13" t="s">
        <v>132</v>
      </c>
      <c r="D21" s="13">
        <f>K6+Переменные!R30*Переменные!R29+Переменные!R31+Переменные!R32+Переменные!R33</f>
        <v>474</v>
      </c>
      <c r="F21" t="s">
        <v>142</v>
      </c>
      <c r="G21">
        <f>G18*((B3-G6)/Переменные!R23) + H18*((C3-H6)/Переменные!R24)</f>
        <v>600</v>
      </c>
    </row>
    <row r="22" spans="1:11" x14ac:dyDescent="0.3">
      <c r="A22" s="25" t="s">
        <v>138</v>
      </c>
      <c r="B22" s="13">
        <f>2*G18 + 1 *H18</f>
        <v>96</v>
      </c>
      <c r="C22" s="25" t="s">
        <v>131</v>
      </c>
      <c r="D22" s="13">
        <f>N9</f>
        <v>480</v>
      </c>
    </row>
    <row r="23" spans="1:11" x14ac:dyDescent="0.3">
      <c r="A23" s="25" t="s">
        <v>139</v>
      </c>
      <c r="B23" s="13">
        <f>Переменные!R19 * G18 + Переменные!R20 * 'С 1.1 Бухгалтерская'!H18</f>
        <v>72</v>
      </c>
      <c r="C23" s="25" t="s">
        <v>131</v>
      </c>
      <c r="D23" s="13">
        <f>N9</f>
        <v>480</v>
      </c>
    </row>
    <row r="24" spans="1:11" x14ac:dyDescent="0.3">
      <c r="A24" s="13" t="s">
        <v>103</v>
      </c>
      <c r="B24" s="13">
        <f>G18</f>
        <v>24</v>
      </c>
      <c r="C24" s="13" t="s">
        <v>131</v>
      </c>
      <c r="D24" s="13">
        <f>B4</f>
        <v>200</v>
      </c>
      <c r="K24" t="s">
        <v>137</v>
      </c>
    </row>
    <row r="25" spans="1:11" x14ac:dyDescent="0.3">
      <c r="A25" s="13" t="s">
        <v>104</v>
      </c>
      <c r="B25" s="13">
        <f>H18</f>
        <v>48</v>
      </c>
      <c r="C25" s="13" t="s">
        <v>131</v>
      </c>
      <c r="D25" s="13">
        <f>C4</f>
        <v>50</v>
      </c>
    </row>
  </sheetData>
  <mergeCells count="6">
    <mergeCell ref="B1:C1"/>
    <mergeCell ref="F1:H1"/>
    <mergeCell ref="N8:P8"/>
    <mergeCell ref="A16:C16"/>
    <mergeCell ref="G16:H16"/>
    <mergeCell ref="G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workbookViewId="0">
      <selection activeCell="R29" sqref="R29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 1.1 Бухгалтерская</vt:lpstr>
      <vt:lpstr>С 1.2 Маржинальная</vt:lpstr>
      <vt:lpstr>С 1.3 Маржинальная по маш. ч.</vt:lpstr>
      <vt:lpstr>C 2.1. Бухгалтерская</vt:lpstr>
      <vt:lpstr>С 2.2 Маржинальная</vt:lpstr>
      <vt:lpstr>С 2.3 Маржинальная по маш. ч.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2025-10-24T12:38:03Z</dcterms:modified>
</cp:coreProperties>
</file>