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ФМ\"/>
    </mc:Choice>
  </mc:AlternateContent>
  <xr:revisionPtr revIDLastSave="0" documentId="8_{EEFCAEEA-6489-4C3A-85EB-B76DAF19A4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1" l="1"/>
  <c r="C116" i="1"/>
  <c r="C174" i="1"/>
  <c r="C167" i="1" a="1"/>
  <c r="C167" i="1"/>
  <c r="C166" i="1" a="1"/>
  <c r="C166" i="1"/>
  <c r="C165" i="1" a="1"/>
  <c r="C165" i="1"/>
  <c r="C156" i="1" a="1"/>
  <c r="C156" i="1"/>
  <c r="C159" i="1"/>
  <c r="C158" i="1"/>
  <c r="C154" i="1" a="1"/>
  <c r="C154" i="1"/>
  <c r="C152" i="1" a="1"/>
  <c r="C152" i="1"/>
  <c r="C150" i="1" a="1"/>
  <c r="C150" i="1"/>
  <c r="C119" i="1"/>
  <c r="C121" i="1"/>
  <c r="C133" i="1"/>
  <c r="C118" i="1"/>
  <c r="C120" i="1"/>
  <c r="C117" i="1"/>
  <c r="C88" i="1" a="1"/>
  <c r="C88" i="1"/>
  <c r="C96" i="1" a="1"/>
  <c r="C96" i="1"/>
  <c r="C98" i="1"/>
  <c r="C107" i="1"/>
  <c r="C92" i="1" a="1"/>
  <c r="C92" i="1"/>
  <c r="C94" i="1" a="1"/>
  <c r="C94" i="1"/>
  <c r="C105" i="1"/>
  <c r="C103" i="1"/>
  <c r="C101" i="1" a="1"/>
  <c r="C101" i="1"/>
  <c r="C63" i="1"/>
  <c r="C66" i="1"/>
  <c r="C71" i="1"/>
  <c r="C62" i="1"/>
  <c r="C65" i="1"/>
  <c r="C70" i="1"/>
  <c r="C69" i="1" a="1"/>
  <c r="C69" i="1"/>
  <c r="C49" i="1"/>
  <c r="C50" i="1"/>
  <c r="C52" i="1" a="1"/>
  <c r="C52" i="1"/>
  <c r="C36" i="1"/>
  <c r="C37" i="1"/>
  <c r="C39" i="1" a="1"/>
  <c r="C39" i="1"/>
  <c r="C23" i="1"/>
  <c r="C24" i="1"/>
  <c r="C26" i="1" a="1"/>
  <c r="C26" i="1"/>
  <c r="C11" i="1"/>
  <c r="C12" i="1"/>
  <c r="C14" i="1" a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<sst xmlns="http://schemas.openxmlformats.org/spreadsheetml/2006/main" count="107" uniqueCount="58">
  <si>
    <t>ИД23-1</t>
  </si>
  <si>
    <t>Маслов Александр Николаевич</t>
  </si>
  <si>
    <t xml:space="preserve">Модель САРМ </t>
  </si>
  <si>
    <t>Пример 1</t>
  </si>
  <si>
    <t xml:space="preserve">u(f) </t>
  </si>
  <si>
    <t xml:space="preserve">u(M) </t>
  </si>
  <si>
    <t xml:space="preserve">u(П) </t>
  </si>
  <si>
    <t xml:space="preserve">X(М) </t>
  </si>
  <si>
    <t xml:space="preserve">Х(П) </t>
  </si>
  <si>
    <t>Ответ</t>
  </si>
  <si>
    <t>Х_Т</t>
  </si>
  <si>
    <t>Пример 2</t>
  </si>
  <si>
    <t>Пример 3</t>
  </si>
  <si>
    <t xml:space="preserve">o(M) </t>
  </si>
  <si>
    <t xml:space="preserve">o(П) </t>
  </si>
  <si>
    <t xml:space="preserve">X(M) </t>
  </si>
  <si>
    <t xml:space="preserve">X(f) </t>
  </si>
  <si>
    <t>Ответ:</t>
  </si>
  <si>
    <t>X_T</t>
  </si>
  <si>
    <t>Пример 4</t>
  </si>
  <si>
    <t>Пример 5</t>
  </si>
  <si>
    <t>teta</t>
  </si>
  <si>
    <t>Пример 6</t>
  </si>
  <si>
    <t>V</t>
  </si>
  <si>
    <t>u1</t>
  </si>
  <si>
    <t>u2</t>
  </si>
  <si>
    <t>u3</t>
  </si>
  <si>
    <t>I</t>
  </si>
  <si>
    <t>X</t>
  </si>
  <si>
    <t xml:space="preserve">x(f) </t>
  </si>
  <si>
    <t xml:space="preserve">o^2(П) </t>
  </si>
  <si>
    <t xml:space="preserve">o (П) </t>
  </si>
  <si>
    <t>Модель оценки риска финансовых активов</t>
  </si>
  <si>
    <t>А</t>
  </si>
  <si>
    <t>ММВБ</t>
  </si>
  <si>
    <t>uA</t>
  </si>
  <si>
    <t>uI</t>
  </si>
  <si>
    <t xml:space="preserve">D(I) </t>
  </si>
  <si>
    <t xml:space="preserve">D(A) </t>
  </si>
  <si>
    <t xml:space="preserve">o(A) </t>
  </si>
  <si>
    <t xml:space="preserve">o(I) </t>
  </si>
  <si>
    <t xml:space="preserve">beta(A) </t>
  </si>
  <si>
    <t>b1</t>
  </si>
  <si>
    <t>b2</t>
  </si>
  <si>
    <t>b3</t>
  </si>
  <si>
    <t>b4</t>
  </si>
  <si>
    <t xml:space="preserve">beta(П) </t>
  </si>
  <si>
    <t>uf</t>
  </si>
  <si>
    <t>a</t>
  </si>
  <si>
    <t>b</t>
  </si>
  <si>
    <t>y</t>
  </si>
  <si>
    <t>d</t>
  </si>
  <si>
    <t>ut</t>
  </si>
  <si>
    <t>ot</t>
  </si>
  <si>
    <t>Xt</t>
  </si>
  <si>
    <t>oA</t>
  </si>
  <si>
    <t>bA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</si>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</sst>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F513-F791-9143-9374-E88AEDECFAA3}">
  <dimension ref="A1:K174"/>
  <sheetViews>
    <sheetView tabSelected="1" topLeftCell="A168" zoomScaleNormal="60" zoomScaleSheetLayoutView="100" workbookViewId="0">
      <selection activeCell="C122" sqref="C122"/>
    </sheetView>
  </sheetViews>
  <sheetFormatPr defaultRowHeight="15" x14ac:dyDescent="0.25"/>
  <cols>
    <col min="3" max="4" width="12" bestFit="1" customWidth="1"/>
    <col min="5" max="5" width="11.85546875" bestFit="1" customWidth="1"/>
  </cols>
  <sheetData>
    <row r="1" spans="1:5" x14ac:dyDescent="0.25">
      <c r="A1" t="s">
        <v>0</v>
      </c>
      <c r="B1" s="4" t="s">
        <v>1</v>
      </c>
      <c r="C1" s="4"/>
      <c r="D1" s="4"/>
      <c r="E1" s="4"/>
    </row>
    <row r="3" spans="1:5" ht="18.75" x14ac:dyDescent="0.3">
      <c r="A3" s="5" t="s">
        <v>2</v>
      </c>
      <c r="B3" s="5"/>
      <c r="C3" s="5"/>
    </row>
    <row r="5" spans="1:5" x14ac:dyDescent="0.25">
      <c r="A5" t="s">
        <v>3</v>
      </c>
    </row>
    <row r="6" spans="1:5" x14ac:dyDescent="0.25">
      <c r="B6" t="s">
        <v>4</v>
      </c>
      <c r="C6">
        <v>0.02</v>
      </c>
    </row>
    <row r="7" spans="1:5" x14ac:dyDescent="0.25">
      <c r="B7" t="s">
        <v>5</v>
      </c>
      <c r="C7">
        <v>0.25</v>
      </c>
    </row>
    <row r="8" spans="1:5" x14ac:dyDescent="0.25">
      <c r="B8" t="s">
        <v>6</v>
      </c>
      <c r="C8">
        <v>0.2</v>
      </c>
    </row>
    <row r="11" spans="1:5" x14ac:dyDescent="0.25">
      <c r="B11" t="s">
        <v>8</v>
      </c>
      <c r="C11" s="1">
        <f>(C7 - C8) /(C7 -C6)</f>
        <v>0.21739130434782603</v>
      </c>
    </row>
    <row r="12" spans="1:5" x14ac:dyDescent="0.25">
      <c r="B12" t="s">
        <v>7</v>
      </c>
      <c r="C12" s="1">
        <f>(C8 - C6) /(C7 -C6)</f>
        <v>0.78260869565217395</v>
      </c>
    </row>
    <row r="14" spans="1:5" x14ac:dyDescent="0.25">
      <c r="A14" t="s">
        <v>9</v>
      </c>
      <c r="B14" t="s">
        <v>10</v>
      </c>
      <c r="C14" s="1" cm="1">
        <f t="array" ref="C14:D14">TRANSPOSE(C11:C12)</f>
        <v>0.21739130434782603</v>
      </c>
      <c r="D14" s="1">
        <v>0.78260869565217395</v>
      </c>
    </row>
    <row r="17" spans="1:4" x14ac:dyDescent="0.25">
      <c r="A17" t="s">
        <v>11</v>
      </c>
    </row>
    <row r="18" spans="1:4" x14ac:dyDescent="0.25">
      <c r="B18" t="s">
        <v>4</v>
      </c>
      <c r="C18">
        <v>0.04</v>
      </c>
    </row>
    <row r="19" spans="1:4" x14ac:dyDescent="0.25">
      <c r="B19" t="s">
        <v>5</v>
      </c>
      <c r="C19">
        <v>0.1</v>
      </c>
    </row>
    <row r="20" spans="1:4" x14ac:dyDescent="0.25">
      <c r="B20" t="s">
        <v>6</v>
      </c>
      <c r="C20">
        <v>0.25</v>
      </c>
    </row>
    <row r="23" spans="1:4" x14ac:dyDescent="0.25">
      <c r="B23" t="s">
        <v>8</v>
      </c>
      <c r="C23" s="1">
        <f>(C19 - C20) /(C19 -C18)</f>
        <v>-2.4999999999999996</v>
      </c>
    </row>
    <row r="24" spans="1:4" x14ac:dyDescent="0.25">
      <c r="B24" t="s">
        <v>7</v>
      </c>
      <c r="C24" s="1">
        <f>(C20 - C18) /(C19 -C18)</f>
        <v>3.4999999999999996</v>
      </c>
    </row>
    <row r="26" spans="1:4" x14ac:dyDescent="0.25">
      <c r="A26" t="s">
        <v>9</v>
      </c>
      <c r="B26" t="s">
        <v>10</v>
      </c>
      <c r="C26" s="1" cm="1">
        <f t="array" ref="C26:D26">TRANSPOSE(C23:C24)</f>
        <v>-2.4999999999999996</v>
      </c>
      <c r="D26" s="1">
        <v>3.4999999999999996</v>
      </c>
    </row>
    <row r="29" spans="1:4" x14ac:dyDescent="0.25">
      <c r="A29" t="s">
        <v>12</v>
      </c>
    </row>
    <row r="30" spans="1:4" x14ac:dyDescent="0.25">
      <c r="B30" t="s">
        <v>5</v>
      </c>
      <c r="C30">
        <v>0.08</v>
      </c>
    </row>
    <row r="31" spans="1:4" x14ac:dyDescent="0.25">
      <c r="B31" t="s">
        <v>13</v>
      </c>
      <c r="C31">
        <v>0.12</v>
      </c>
    </row>
    <row r="32" spans="1:4" x14ac:dyDescent="0.25">
      <c r="B32" t="s">
        <v>14</v>
      </c>
      <c r="C32">
        <v>0.09</v>
      </c>
    </row>
    <row r="33" spans="1:4" x14ac:dyDescent="0.25">
      <c r="B33" t="s">
        <v>4</v>
      </c>
      <c r="C33">
        <v>0.03</v>
      </c>
    </row>
    <row r="36" spans="1:4" x14ac:dyDescent="0.25">
      <c r="B36" t="s">
        <v>16</v>
      </c>
      <c r="C36">
        <f>IF(C30&lt;C33,1+C32/C31,1-C32/C31)</f>
        <v>0.25</v>
      </c>
    </row>
    <row r="37" spans="1:4" x14ac:dyDescent="0.25">
      <c r="B37" t="s">
        <v>7</v>
      </c>
      <c r="C37">
        <f>1-C36</f>
        <v>0.75</v>
      </c>
    </row>
    <row r="39" spans="1:4" x14ac:dyDescent="0.25">
      <c r="A39" t="s">
        <v>17</v>
      </c>
      <c r="B39" t="s">
        <v>18</v>
      </c>
      <c r="C39" cm="1">
        <f t="array" ref="C39:D39">TRANSPOSE(C36:C37)</f>
        <v>0.25</v>
      </c>
      <c r="D39">
        <v>0.75</v>
      </c>
    </row>
    <row r="42" spans="1:4" x14ac:dyDescent="0.25">
      <c r="A42" t="s">
        <v>19</v>
      </c>
    </row>
    <row r="43" spans="1:4" x14ac:dyDescent="0.25">
      <c r="B43" t="s">
        <v>5</v>
      </c>
      <c r="C43">
        <v>0.06</v>
      </c>
    </row>
    <row r="44" spans="1:4" x14ac:dyDescent="0.25">
      <c r="B44" t="s">
        <v>13</v>
      </c>
      <c r="C44">
        <v>0.08</v>
      </c>
    </row>
    <row r="45" spans="1:4" x14ac:dyDescent="0.25">
      <c r="B45" t="s">
        <v>14</v>
      </c>
      <c r="C45">
        <v>0.06</v>
      </c>
    </row>
    <row r="46" spans="1:4" x14ac:dyDescent="0.25">
      <c r="B46" t="s">
        <v>4</v>
      </c>
      <c r="C46">
        <v>0.08</v>
      </c>
    </row>
    <row r="49" spans="1:4" x14ac:dyDescent="0.25">
      <c r="B49" t="s">
        <v>16</v>
      </c>
      <c r="C49">
        <f>IF(C43&lt;C46,1+C45/C44,1-C45/C44)</f>
        <v>1.75</v>
      </c>
    </row>
    <row r="50" spans="1:4" x14ac:dyDescent="0.25">
      <c r="B50" t="s">
        <v>7</v>
      </c>
      <c r="C50">
        <f>1-C49</f>
        <v>-0.75</v>
      </c>
    </row>
    <row r="52" spans="1:4" x14ac:dyDescent="0.25">
      <c r="A52" t="s">
        <v>17</v>
      </c>
      <c r="B52" t="s">
        <v>18</v>
      </c>
      <c r="C52" cm="1">
        <f t="array" ref="C52:D52">TRANSPOSE(C49:C50)</f>
        <v>1.75</v>
      </c>
      <c r="D52">
        <v>-0.75</v>
      </c>
    </row>
    <row r="55" spans="1:4" x14ac:dyDescent="0.25">
      <c r="A55" t="s">
        <v>20</v>
      </c>
    </row>
    <row r="56" spans="1:4" x14ac:dyDescent="0.25">
      <c r="B56" t="s">
        <v>5</v>
      </c>
      <c r="C56">
        <v>0.12</v>
      </c>
    </row>
    <row r="57" spans="1:4" x14ac:dyDescent="0.25">
      <c r="B57" t="s">
        <v>13</v>
      </c>
      <c r="C57">
        <v>0.15</v>
      </c>
    </row>
    <row r="58" spans="1:4" x14ac:dyDescent="0.25">
      <c r="B58" t="s">
        <v>4</v>
      </c>
      <c r="C58">
        <v>0.04</v>
      </c>
    </row>
    <row r="59" spans="1:4" x14ac:dyDescent="0.25">
      <c r="B59" t="s">
        <v>21</v>
      </c>
      <c r="C59">
        <v>6</v>
      </c>
    </row>
    <row r="62" spans="1:4" x14ac:dyDescent="0.25">
      <c r="B62" t="s">
        <v>16</v>
      </c>
      <c r="C62">
        <f>1-C63</f>
        <v>0.40740740740740755</v>
      </c>
    </row>
    <row r="63" spans="1:4" x14ac:dyDescent="0.25">
      <c r="B63" t="s">
        <v>15</v>
      </c>
      <c r="C63">
        <f>(C56 -C58) /(C59*C57^2)</f>
        <v>0.59259259259259245</v>
      </c>
    </row>
    <row r="65" spans="1:5" x14ac:dyDescent="0.25">
      <c r="B65" t="s">
        <v>6</v>
      </c>
      <c r="C65">
        <f>C58 *C62 +C56 *C63</f>
        <v>8.7407407407407406E-2</v>
      </c>
    </row>
    <row r="66" spans="1:5" x14ac:dyDescent="0.25">
      <c r="B66" t="s">
        <v>14</v>
      </c>
      <c r="C66">
        <f>C63* C57</f>
        <v>8.8888888888888865E-2</v>
      </c>
    </row>
    <row r="68" spans="1:5" x14ac:dyDescent="0.25">
      <c r="A68" t="s">
        <v>17</v>
      </c>
    </row>
    <row r="69" spans="1:5" x14ac:dyDescent="0.25">
      <c r="B69" t="s">
        <v>18</v>
      </c>
      <c r="C69" s="1" cm="1">
        <f t="array" ref="C69:D69">TRANSPOSE(C62:C63)</f>
        <v>0.40740740740740755</v>
      </c>
      <c r="D69" s="1">
        <v>0.59259259259259245</v>
      </c>
    </row>
    <row r="70" spans="1:5" x14ac:dyDescent="0.25">
      <c r="B70" t="s">
        <v>6</v>
      </c>
      <c r="C70" s="3">
        <f>C65</f>
        <v>8.7407407407407406E-2</v>
      </c>
    </row>
    <row r="71" spans="1:5" x14ac:dyDescent="0.25">
      <c r="B71" t="s">
        <v>14</v>
      </c>
      <c r="C71" s="3">
        <f>C66</f>
        <v>8.8888888888888865E-2</v>
      </c>
    </row>
    <row r="74" spans="1:5" x14ac:dyDescent="0.25">
      <c r="A74" t="s">
        <v>22</v>
      </c>
    </row>
    <row r="75" spans="1:5" x14ac:dyDescent="0.25">
      <c r="C75">
        <v>7.0000000000000007E-2</v>
      </c>
      <c r="D75">
        <v>0.04</v>
      </c>
      <c r="E75">
        <v>7.0000000000000007E-2</v>
      </c>
    </row>
    <row r="76" spans="1:5" x14ac:dyDescent="0.25">
      <c r="B76" t="s">
        <v>23</v>
      </c>
      <c r="C76">
        <v>0.04</v>
      </c>
      <c r="D76">
        <v>0.1</v>
      </c>
      <c r="E76">
        <v>0.03</v>
      </c>
    </row>
    <row r="77" spans="1:5" x14ac:dyDescent="0.25">
      <c r="C77">
        <v>7.0000000000000007E-2</v>
      </c>
      <c r="D77">
        <v>0.03</v>
      </c>
      <c r="E77">
        <v>0.05</v>
      </c>
    </row>
    <row r="79" spans="1:5" x14ac:dyDescent="0.25">
      <c r="B79" t="s">
        <v>4</v>
      </c>
      <c r="C79">
        <v>0.03</v>
      </c>
    </row>
    <row r="80" spans="1:5" x14ac:dyDescent="0.25">
      <c r="B80" t="s">
        <v>21</v>
      </c>
      <c r="C80">
        <v>4</v>
      </c>
    </row>
    <row r="82" spans="2:6" x14ac:dyDescent="0.25">
      <c r="B82" t="s">
        <v>24</v>
      </c>
      <c r="C82">
        <v>0.12</v>
      </c>
      <c r="F82">
        <v>1</v>
      </c>
    </row>
    <row r="83" spans="2:6" x14ac:dyDescent="0.25">
      <c r="B83" t="s">
        <v>25</v>
      </c>
      <c r="C83">
        <v>0.15</v>
      </c>
      <c r="E83" t="s">
        <v>27</v>
      </c>
      <c r="F83">
        <v>1</v>
      </c>
    </row>
    <row r="84" spans="2:6" x14ac:dyDescent="0.25">
      <c r="B84" t="s">
        <v>26</v>
      </c>
      <c r="C84">
        <v>0.1</v>
      </c>
      <c r="F84">
        <v>1</v>
      </c>
    </row>
    <row r="88" spans="2:6" x14ac:dyDescent="0.25">
      <c r="B88" t="s">
        <v>28</v>
      </c>
      <c r="C88" cm="1">
        <f t="array" ref="C88:C90">1/C80 * MMULT(MINVERSE(C75:E77),C82:C84-C79*F82:F84)</f>
        <v>5.4347826086956652E-2</v>
      </c>
    </row>
    <row r="89" spans="2:6" x14ac:dyDescent="0.25">
      <c r="C89">
        <v>0.23913043478260868</v>
      </c>
    </row>
    <row r="90" spans="2:6" x14ac:dyDescent="0.25">
      <c r="C90">
        <v>0.13043478260869545</v>
      </c>
    </row>
    <row r="92" spans="2:6" x14ac:dyDescent="0.25">
      <c r="B92" t="s">
        <v>29</v>
      </c>
      <c r="C92" cm="1">
        <f t="array" ref="C92">1-MMULT(TRANSPOSE(F82:F84),_xlfn.ANCHORARRAY(C88))</f>
        <v>0.57608695652173925</v>
      </c>
    </row>
    <row r="94" spans="2:6" x14ac:dyDescent="0.25">
      <c r="B94" t="s">
        <v>6</v>
      </c>
      <c r="C94" cm="1">
        <f t="array" ref="C94">C79*C92 + MMULT(TRANSPOSE(C82:C84),_xlfn.ANCHORARRAY(C88))</f>
        <v>7.2717391304347817E-2</v>
      </c>
    </row>
    <row r="96" spans="2:6" x14ac:dyDescent="0.25">
      <c r="B96" t="s">
        <v>30</v>
      </c>
      <c r="C96" cm="1">
        <f t="array" ref="C96">MMULT(MMULT(TRANSPOSE(_xlfn.ANCHORARRAY(C88)),C75:E77),_xlfn.ANCHORARRAY(C88))</f>
        <v>1.0679347826086955E-2</v>
      </c>
    </row>
    <row r="98" spans="1:11" x14ac:dyDescent="0.25">
      <c r="B98" t="s">
        <v>31</v>
      </c>
      <c r="C98">
        <f>SQRT(C96)</f>
        <v>0.10334093006203764</v>
      </c>
    </row>
    <row r="100" spans="1:11" x14ac:dyDescent="0.25">
      <c r="A100" t="s">
        <v>17</v>
      </c>
    </row>
    <row r="101" spans="1:11" x14ac:dyDescent="0.25">
      <c r="B101" t="s">
        <v>18</v>
      </c>
      <c r="C101" s="2" cm="1">
        <f t="array" ref="C101:E101">TRANSPOSE(_xlfn.ANCHORARRAY(C88))</f>
        <v>5.4347826086956652E-2</v>
      </c>
      <c r="D101" s="1">
        <v>0.23913043478260868</v>
      </c>
      <c r="E101" s="1">
        <v>0.13043478260869545</v>
      </c>
    </row>
    <row r="103" spans="1:11" x14ac:dyDescent="0.25">
      <c r="B103" t="s">
        <v>29</v>
      </c>
      <c r="C103" s="1">
        <f>C92</f>
        <v>0.57608695652173925</v>
      </c>
    </row>
    <row r="105" spans="1:11" x14ac:dyDescent="0.25">
      <c r="B105" t="s">
        <v>6</v>
      </c>
      <c r="C105" s="3">
        <f>C94</f>
        <v>7.2717391304347817E-2</v>
      </c>
    </row>
    <row r="107" spans="1:11" x14ac:dyDescent="0.25">
      <c r="B107" t="s">
        <v>14</v>
      </c>
      <c r="C107" s="3">
        <f>C98</f>
        <v>0.10334093006203764</v>
      </c>
    </row>
    <row r="110" spans="1:11" ht="18.75" x14ac:dyDescent="0.3">
      <c r="A110" s="6" t="s">
        <v>32</v>
      </c>
      <c r="B110" s="6"/>
      <c r="C110" s="6"/>
      <c r="D110" s="6"/>
      <c r="E110" s="6"/>
      <c r="F110" s="6"/>
    </row>
    <row r="112" spans="1:11" x14ac:dyDescent="0.25"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</row>
    <row r="113" spans="1:11" x14ac:dyDescent="0.25">
      <c r="A113" t="s">
        <v>33</v>
      </c>
      <c r="B113">
        <v>5</v>
      </c>
      <c r="C113">
        <v>3.2</v>
      </c>
      <c r="D113">
        <v>7</v>
      </c>
      <c r="E113">
        <v>5</v>
      </c>
      <c r="F113">
        <v>2.5</v>
      </c>
      <c r="G113">
        <v>3.5</v>
      </c>
      <c r="H113">
        <v>-1</v>
      </c>
      <c r="I113">
        <v>2.5</v>
      </c>
      <c r="J113">
        <v>3</v>
      </c>
      <c r="K113">
        <v>2</v>
      </c>
    </row>
    <row r="114" spans="1:11" x14ac:dyDescent="0.25">
      <c r="A114" t="s">
        <v>34</v>
      </c>
      <c r="B114">
        <v>2</v>
      </c>
      <c r="C114">
        <v>1.5</v>
      </c>
      <c r="D114">
        <v>2.5</v>
      </c>
      <c r="E114">
        <v>2</v>
      </c>
      <c r="F114">
        <v>1</v>
      </c>
      <c r="G114">
        <v>3</v>
      </c>
      <c r="H114">
        <v>-0.5</v>
      </c>
      <c r="I114">
        <v>1</v>
      </c>
      <c r="J114">
        <v>2</v>
      </c>
      <c r="K114">
        <v>1.5</v>
      </c>
    </row>
    <row r="116" spans="1:11" x14ac:dyDescent="0.25">
      <c r="B116" t="s">
        <v>35</v>
      </c>
      <c r="C116">
        <f>AVERAGE(B113:K113)</f>
        <v>3.2700000000000005</v>
      </c>
    </row>
    <row r="117" spans="1:11" x14ac:dyDescent="0.25">
      <c r="B117" t="s">
        <v>36</v>
      </c>
      <c r="C117" s="1">
        <f>AVERAGE(B114:K114)</f>
        <v>1.6</v>
      </c>
    </row>
    <row r="118" spans="1:11" x14ac:dyDescent="0.25">
      <c r="B118" t="s">
        <v>38</v>
      </c>
      <c r="C118">
        <f>_xlfn.VAR.S(B113:K113)</f>
        <v>4.5623333333333322</v>
      </c>
    </row>
    <row r="119" spans="1:11" x14ac:dyDescent="0.25">
      <c r="B119" t="s">
        <v>37</v>
      </c>
      <c r="C119">
        <f>_xlfn.VAR.S(B114:K114)</f>
        <v>0.93333333333333313</v>
      </c>
    </row>
    <row r="120" spans="1:11" x14ac:dyDescent="0.25">
      <c r="B120" t="s">
        <v>39</v>
      </c>
      <c r="C120">
        <f>SQRT(C118)</f>
        <v>2.1359619222573545</v>
      </c>
    </row>
    <row r="121" spans="1:11" x14ac:dyDescent="0.25">
      <c r="B121" t="s">
        <v>40</v>
      </c>
      <c r="C121">
        <f t="shared" ref="C121" si="0">SQRT(C119)</f>
        <v>0.96609178307929577</v>
      </c>
    </row>
    <row r="122" spans="1:11" x14ac:dyDescent="0.25">
      <c r="B122" t="s">
        <v>41</v>
      </c>
      <c r="C122">
        <f>_xlfn.COVARIANCE.S(B114:K114,B113:K113)/C121</f>
        <v>1.7228636798247445</v>
      </c>
    </row>
    <row r="125" spans="1:11" x14ac:dyDescent="0.25">
      <c r="A125" t="s">
        <v>11</v>
      </c>
    </row>
    <row r="126" spans="1:11" x14ac:dyDescent="0.25">
      <c r="B126" t="s">
        <v>28</v>
      </c>
      <c r="C126">
        <v>0.25</v>
      </c>
      <c r="D126">
        <v>0.1</v>
      </c>
      <c r="E126">
        <v>0.3</v>
      </c>
      <c r="F126">
        <v>0.35</v>
      </c>
    </row>
    <row r="128" spans="1:11" x14ac:dyDescent="0.25">
      <c r="B128" t="s">
        <v>42</v>
      </c>
      <c r="C128">
        <v>1.32</v>
      </c>
    </row>
    <row r="129" spans="1:6" x14ac:dyDescent="0.25">
      <c r="B129" t="s">
        <v>43</v>
      </c>
      <c r="C129">
        <v>0.9</v>
      </c>
    </row>
    <row r="130" spans="1:6" x14ac:dyDescent="0.25">
      <c r="B130" t="s">
        <v>44</v>
      </c>
      <c r="C130">
        <v>0.85</v>
      </c>
    </row>
    <row r="131" spans="1:6" x14ac:dyDescent="0.25">
      <c r="B131" t="s">
        <v>45</v>
      </c>
      <c r="C131">
        <v>1.1000000000000001</v>
      </c>
    </row>
    <row r="133" spans="1:6" x14ac:dyDescent="0.25">
      <c r="B133" t="s">
        <v>46</v>
      </c>
      <c r="C133">
        <f>C126*C128+D126*C129+E126*C130+F126*C131</f>
        <v>1.06</v>
      </c>
    </row>
    <row r="136" spans="1:6" x14ac:dyDescent="0.25">
      <c r="A136" t="s">
        <v>12</v>
      </c>
    </row>
    <row r="137" spans="1:6" x14ac:dyDescent="0.25">
      <c r="C137">
        <v>0.25</v>
      </c>
      <c r="D137">
        <v>0.12</v>
      </c>
      <c r="E137">
        <v>-0.2</v>
      </c>
    </row>
    <row r="138" spans="1:6" x14ac:dyDescent="0.25">
      <c r="B138" t="s">
        <v>23</v>
      </c>
      <c r="C138">
        <v>0.12</v>
      </c>
      <c r="D138">
        <v>0.16</v>
      </c>
      <c r="E138">
        <v>-0.16</v>
      </c>
    </row>
    <row r="139" spans="1:6" x14ac:dyDescent="0.25">
      <c r="C139">
        <v>-0.2</v>
      </c>
      <c r="D139">
        <v>-0.16</v>
      </c>
      <c r="E139">
        <v>0.3</v>
      </c>
    </row>
    <row r="142" spans="1:6" x14ac:dyDescent="0.25">
      <c r="B142" t="s">
        <v>24</v>
      </c>
      <c r="C142">
        <v>0.04</v>
      </c>
    </row>
    <row r="143" spans="1:6" x14ac:dyDescent="0.25">
      <c r="B143" t="s">
        <v>25</v>
      </c>
      <c r="C143">
        <v>7.0000000000000007E-2</v>
      </c>
      <c r="E143" t="s">
        <v>47</v>
      </c>
      <c r="F143">
        <v>0.03</v>
      </c>
    </row>
    <row r="144" spans="1:6" x14ac:dyDescent="0.25">
      <c r="B144" t="s">
        <v>26</v>
      </c>
      <c r="C144">
        <v>0.06</v>
      </c>
    </row>
    <row r="146" spans="2:3" x14ac:dyDescent="0.25">
      <c r="C146">
        <v>1</v>
      </c>
    </row>
    <row r="147" spans="2:3" x14ac:dyDescent="0.25">
      <c r="B147" t="s">
        <v>27</v>
      </c>
      <c r="C147">
        <v>1</v>
      </c>
    </row>
    <row r="148" spans="2:3" x14ac:dyDescent="0.25">
      <c r="C148">
        <v>1</v>
      </c>
    </row>
    <row r="150" spans="2:3" x14ac:dyDescent="0.25">
      <c r="B150" t="s">
        <v>48</v>
      </c>
      <c r="C150" cm="1">
        <f t="array" ref="C150">MMULT(MMULT(TRANSPOSE(C146:C148),MINVERSE(C137:E139)),C146:C148)</f>
        <v>51.796875000000028</v>
      </c>
    </row>
    <row r="152" spans="2:3" x14ac:dyDescent="0.25">
      <c r="B152" t="s">
        <v>49</v>
      </c>
      <c r="C152" cm="1">
        <f t="array" ref="C152">MMULT(MMULT(TRANSPOSE(C146:C148),MINVERSE(C137:E139)),C142:C144)</f>
        <v>3.047656250000002</v>
      </c>
    </row>
    <row r="154" spans="2:3" x14ac:dyDescent="0.25">
      <c r="B154" t="s">
        <v>50</v>
      </c>
      <c r="C154" cm="1">
        <f t="array" ref="C154">MMULT(MMULT(TRANSPOSE(C142:C144),MINVERSE(C137:E139)),C142:C144)</f>
        <v>0.1847421875000001</v>
      </c>
    </row>
    <row r="156" spans="2:3" x14ac:dyDescent="0.25">
      <c r="B156" t="s">
        <v>51</v>
      </c>
      <c r="C156" cm="1">
        <f t="array" ref="C156">SQRT(MMULT(MMULT(TRANSPOSE(C142:C144-F143*C146:C148),MINVERSE(C137:E139)),C142:C144-F143*C146:C148))</f>
        <v>0.22022715545545246</v>
      </c>
    </row>
    <row r="158" spans="2:3" x14ac:dyDescent="0.25">
      <c r="B158" t="s">
        <v>52</v>
      </c>
      <c r="C158">
        <f>(C154 -C152*F143) /(C152-C150*F143)</f>
        <v>6.2468619246861902E-2</v>
      </c>
    </row>
    <row r="159" spans="2:3" x14ac:dyDescent="0.25">
      <c r="B159" t="s">
        <v>53</v>
      </c>
      <c r="C159">
        <f>C156/(C152 - C150*F143)</f>
        <v>0.1474324053258258</v>
      </c>
    </row>
    <row r="161" spans="1:3" x14ac:dyDescent="0.25">
      <c r="C161">
        <v>0.11700000000000001</v>
      </c>
    </row>
    <row r="162" spans="1:3" x14ac:dyDescent="0.25">
      <c r="B162" t="s">
        <v>54</v>
      </c>
      <c r="C162">
        <v>0.48099999999999998</v>
      </c>
    </row>
    <row r="163" spans="1:3" x14ac:dyDescent="0.25">
      <c r="C163">
        <v>0.4</v>
      </c>
    </row>
    <row r="165" spans="1:3" x14ac:dyDescent="0.25">
      <c r="B165" t="s">
        <v>42</v>
      </c>
      <c r="C165" cm="1">
        <f t="array" ref="C165">MMULT(TRANSPOSE(C137:C139),C161:C163)/C159^2</f>
        <v>0.32066154155927756</v>
      </c>
    </row>
    <row r="166" spans="1:3" x14ac:dyDescent="0.25">
      <c r="B166" t="s">
        <v>43</v>
      </c>
      <c r="C166" cm="1">
        <f t="array" ref="C166">MMULT(TRANSPOSE(D137:D139),C161:C163)/C159^2</f>
        <v>1.2421609213917537</v>
      </c>
    </row>
    <row r="167" spans="1:3" x14ac:dyDescent="0.25">
      <c r="B167" t="s">
        <v>44</v>
      </c>
      <c r="C167" cm="1">
        <f t="array" ref="C167">MMULT(TRANSPOSE(E137:E139),C161:C163)/C159^2</f>
        <v>0.90355705541237163</v>
      </c>
    </row>
    <row r="169" spans="1:3" x14ac:dyDescent="0.25">
      <c r="A169" t="s">
        <v>19</v>
      </c>
    </row>
    <row r="170" spans="1:3" x14ac:dyDescent="0.25">
      <c r="B170" t="s">
        <v>55</v>
      </c>
      <c r="C170">
        <v>0.4</v>
      </c>
    </row>
    <row r="171" spans="1:3" x14ac:dyDescent="0.25">
      <c r="B171" t="s">
        <v>56</v>
      </c>
      <c r="C171">
        <v>0.8</v>
      </c>
    </row>
    <row r="172" spans="1:3" x14ac:dyDescent="0.25">
      <c r="B172" t="s">
        <v>57</v>
      </c>
      <c r="C172">
        <v>0.25</v>
      </c>
    </row>
    <row r="174" spans="1:3" x14ac:dyDescent="0.25">
      <c r="B174" t="s">
        <v>51</v>
      </c>
      <c r="C174">
        <f>SQRT(C170^2 -(C171^2*C172^2))</f>
        <v>0.34641016151377552</v>
      </c>
    </row>
  </sheetData>
  <mergeCells count="3">
    <mergeCell ref="B1:E1"/>
    <mergeCell ref="A3:C3"/>
    <mergeCell ref="A110:F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2024-11-28T19:13:37Z</dcterms:created>
  <dcterms:modified xsi:type="dcterms:W3CDTF">2024-12-25T23:19:31Z</dcterms:modified>
</cp:coreProperties>
</file>