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2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Users\alexm\OneDrive\Рабочий стол\ИТиАБД\ITiABD\ФМ\"/>
    </mc:Choice>
  </mc:AlternateContent>
  <xr:revisionPtr revIDLastSave="0" documentId="8_{ECCFE011-7F8A-4274-B006-D7174C5B56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8" i="1" l="1"/>
  <c r="B174" i="1"/>
  <c r="B172" i="1"/>
  <c r="B161" i="1" l="1"/>
  <c r="B151" i="1"/>
  <c r="B160" i="1"/>
  <c r="C82" i="1"/>
  <c r="B82" i="1"/>
  <c r="C102" i="1"/>
  <c r="B102" i="1"/>
  <c r="B136" i="1"/>
  <c r="B139" i="1"/>
  <c r="B128" i="1"/>
  <c r="B114" i="1"/>
  <c r="I102" i="1"/>
  <c r="H102" i="1"/>
  <c r="G102" i="1"/>
  <c r="F102" i="1"/>
  <c r="E102" i="1"/>
  <c r="D102" i="1"/>
  <c r="B92" i="1"/>
  <c r="H82" i="1"/>
  <c r="G82" i="1"/>
  <c r="F82" i="1"/>
  <c r="E82" i="1"/>
  <c r="D82" i="1"/>
  <c r="C72" i="1"/>
  <c r="B72" i="1"/>
  <c r="G58" i="1"/>
  <c r="F58" i="1"/>
  <c r="E58" i="1"/>
  <c r="D58" i="1"/>
  <c r="C58" i="1"/>
  <c r="B58" i="1"/>
  <c r="B48" i="1"/>
  <c r="G37" i="1"/>
  <c r="F37" i="1"/>
  <c r="E37" i="1"/>
  <c r="D37" i="1"/>
  <c r="C37" i="1"/>
  <c r="B37" i="1"/>
  <c r="B28" i="1"/>
  <c r="C18" i="1"/>
  <c r="B18" i="1"/>
</calcChain>
</file>

<file path=xl/sharedStrings.xml><?xml version="1.0" encoding="utf-8"?>
<sst xmlns="http://schemas.openxmlformats.org/spreadsheetml/2006/main" count="103" uniqueCount="39">
  <si>
    <t>Семинар 7</t>
  </si>
  <si>
    <t>Опционы</t>
  </si>
  <si>
    <t>Пример 1</t>
  </si>
  <si>
    <t>Пример 2</t>
  </si>
  <si>
    <t>Ct</t>
  </si>
  <si>
    <t>X</t>
  </si>
  <si>
    <t>c</t>
  </si>
  <si>
    <t>St</t>
  </si>
  <si>
    <t>Ответ:</t>
  </si>
  <si>
    <t>Пример 3</t>
  </si>
  <si>
    <t>Пример 4</t>
  </si>
  <si>
    <t>Пример 5</t>
  </si>
  <si>
    <t>Пример 6</t>
  </si>
  <si>
    <t>Пример 7</t>
  </si>
  <si>
    <t>Пример 8</t>
  </si>
  <si>
    <t>Pt</t>
  </si>
  <si>
    <t>Пример 9</t>
  </si>
  <si>
    <t>Пример 10</t>
  </si>
  <si>
    <t>p</t>
  </si>
  <si>
    <t>Пример 11</t>
  </si>
  <si>
    <t>Пример 12</t>
  </si>
  <si>
    <t>S</t>
  </si>
  <si>
    <t>С</t>
  </si>
  <si>
    <t>Паритет опционов</t>
  </si>
  <si>
    <t>Пример 13</t>
  </si>
  <si>
    <t>r</t>
  </si>
  <si>
    <t>T-t</t>
  </si>
  <si>
    <t>Пример 14</t>
  </si>
  <si>
    <t>c- p</t>
  </si>
  <si>
    <t>Пример 15</t>
  </si>
  <si>
    <t>Пример 16</t>
  </si>
  <si>
    <t>с</t>
  </si>
  <si>
    <t>t</t>
  </si>
  <si>
    <t>Паритет</t>
  </si>
  <si>
    <t>Пример 17</t>
  </si>
  <si>
    <t>X1</t>
  </si>
  <si>
    <t>X2</t>
  </si>
  <si>
    <t>t2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</si>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</sst>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Aptos Narrow"/>
      <family val="2"/>
      <charset val="204"/>
      <scheme val="minor"/>
    </font>
    <font>
      <b/>
      <sz val="14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Лист1!$B$34:$G$34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cat>
          <c:val>
            <c:numRef>
              <c:f>Лист1!$B$37:$G$37</c:f>
              <c:numCache>
                <c:formatCode>General</c:formatCode>
                <c:ptCount val="6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0-0A4C-90AD-76DDD9DE9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350336"/>
        <c:axId val="1868352128"/>
      </c:lineChart>
      <c:catAx>
        <c:axId val="18683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352128"/>
        <c:crosses val="autoZero"/>
        <c:auto val="1"/>
        <c:lblAlgn val="ctr"/>
        <c:lblOffset val="100"/>
        <c:noMultiLvlLbl val="0"/>
      </c:catAx>
      <c:valAx>
        <c:axId val="18683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35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График зависимости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Лист1!$B$55:$G$55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cat>
          <c:val>
            <c:numRef>
              <c:f>Лист1!$B$58:$G$58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-10</c:v>
                </c:pt>
                <c:pt idx="5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B-4F7B-98A9-F8AF4F13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350336"/>
        <c:axId val="1868352128"/>
      </c:lineChart>
      <c:catAx>
        <c:axId val="18683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352128"/>
        <c:crosses val="autoZero"/>
        <c:auto val="1"/>
        <c:lblAlgn val="ctr"/>
        <c:lblOffset val="100"/>
        <c:noMultiLvlLbl val="0"/>
      </c:catAx>
      <c:valAx>
        <c:axId val="18683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35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График зависимости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Лист1!$B$79:$H$79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Лист1!$B$82:$H$82</c:f>
              <c:numCache>
                <c:formatCode>General</c:formatCode>
                <c:ptCount val="7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1-4D36-B496-B45FAB5AE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350336"/>
        <c:axId val="1868352128"/>
      </c:lineChart>
      <c:catAx>
        <c:axId val="18683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352128"/>
        <c:crosses val="autoZero"/>
        <c:auto val="1"/>
        <c:lblAlgn val="ctr"/>
        <c:lblOffset val="100"/>
        <c:noMultiLvlLbl val="0"/>
      </c:catAx>
      <c:valAx>
        <c:axId val="18683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35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График зависимости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Лист1!$B$99:$I$99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Лист1!$B$102:$I$102</c:f>
              <c:numCache>
                <c:formatCode>General</c:formatCode>
                <c:ptCount val="8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1-4E26-9378-4AE50ADB6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350336"/>
        <c:axId val="1868352128"/>
      </c:lineChart>
      <c:catAx>
        <c:axId val="18683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352128"/>
        <c:crosses val="autoZero"/>
        <c:auto val="1"/>
        <c:lblAlgn val="ctr"/>
        <c:lblOffset val="100"/>
        <c:noMultiLvlLbl val="0"/>
      </c:catAx>
      <c:valAx>
        <c:axId val="18683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35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123392</xdr:colOff>
      <xdr:row>26</xdr:row>
      <xdr:rowOff>171884</xdr:rowOff>
    </xdr:from>
    <xdr:to>
      <xdr:col>15</xdr:col>
      <xdr:colOff>428194</xdr:colOff>
      <xdr:row>41</xdr:row>
      <xdr:rowOff>57584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A8ED64-92E7-255B-1DEC-B589A3D5A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46</xdr:row>
      <xdr:rowOff>171450</xdr:rowOff>
    </xdr:from>
    <xdr:to>
      <xdr:col>15</xdr:col>
      <xdr:colOff>400052</xdr:colOff>
      <xdr:row>61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6A0255-038B-495C-9D0B-ADB8024EC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72</xdr:row>
      <xdr:rowOff>85725</xdr:rowOff>
    </xdr:from>
    <xdr:to>
      <xdr:col>18</xdr:col>
      <xdr:colOff>571502</xdr:colOff>
      <xdr:row>86</xdr:row>
      <xdr:rowOff>161925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ED2DEF5-8973-4D1E-AD21-BB30624E5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285750</xdr:colOff>
      <xdr:row>91</xdr:row>
      <xdr:rowOff>47625</xdr:rowOff>
    </xdr:from>
    <xdr:to>
      <xdr:col>18</xdr:col>
      <xdr:colOff>590552</xdr:colOff>
      <xdr:row>105</xdr:row>
      <xdr:rowOff>123825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0EA73E5-A1D7-4C1C-A4E5-C188FF0D7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D962-61E6-844F-ABD7-0CC499F7D591}">
  <dimension ref="A1:I178"/>
  <sheetViews>
    <sheetView tabSelected="1" topLeftCell="A147" zoomScaleNormal="60" zoomScaleSheetLayoutView="100" workbookViewId="0">
      <selection activeCell="G174" sqref="G174"/>
    </sheetView>
  </sheetViews>
  <sheetFormatPr defaultRowHeight="15" x14ac:dyDescent="0.25"/>
  <cols>
    <col min="1" max="1" width="10.5703125" bestFit="1" customWidth="1"/>
    <col min="2" max="2" width="12" bestFit="1" customWidth="1"/>
  </cols>
  <sheetData>
    <row r="1" spans="1:3" x14ac:dyDescent="0.25">
      <c r="A1" t="s">
        <v>0</v>
      </c>
    </row>
    <row r="3" spans="1:3" ht="18.75" x14ac:dyDescent="0.3">
      <c r="A3" s="2" t="s">
        <v>1</v>
      </c>
      <c r="B3" s="2"/>
      <c r="C3" s="2"/>
    </row>
    <row r="5" spans="1:3" x14ac:dyDescent="0.25">
      <c r="A5" t="s">
        <v>2</v>
      </c>
    </row>
    <row r="11" spans="1:3" x14ac:dyDescent="0.25">
      <c r="A11" t="s">
        <v>3</v>
      </c>
    </row>
    <row r="13" spans="1:3" x14ac:dyDescent="0.25">
      <c r="A13" t="s">
        <v>5</v>
      </c>
      <c r="B13">
        <v>100</v>
      </c>
    </row>
    <row r="14" spans="1:3" x14ac:dyDescent="0.25">
      <c r="A14" t="s">
        <v>6</v>
      </c>
      <c r="B14">
        <v>5</v>
      </c>
    </row>
    <row r="15" spans="1:3" x14ac:dyDescent="0.25">
      <c r="A15" t="s">
        <v>7</v>
      </c>
      <c r="B15">
        <v>120</v>
      </c>
      <c r="C15">
        <v>80</v>
      </c>
    </row>
    <row r="17" spans="1:3" x14ac:dyDescent="0.25">
      <c r="A17" t="s">
        <v>8</v>
      </c>
    </row>
    <row r="18" spans="1:3" x14ac:dyDescent="0.25">
      <c r="A18" t="s">
        <v>4</v>
      </c>
      <c r="B18">
        <f>IF(B15&gt;B13,B15-B13,0) - B14</f>
        <v>15</v>
      </c>
      <c r="C18">
        <f>IF(C15&gt;B13,C15-B13,0) - B14</f>
        <v>-5</v>
      </c>
    </row>
    <row r="21" spans="1:3" x14ac:dyDescent="0.25">
      <c r="A21" t="s">
        <v>9</v>
      </c>
    </row>
    <row r="23" spans="1:3" x14ac:dyDescent="0.25">
      <c r="A23" t="s">
        <v>5</v>
      </c>
      <c r="B23">
        <v>300</v>
      </c>
    </row>
    <row r="24" spans="1:3" x14ac:dyDescent="0.25">
      <c r="A24" t="s">
        <v>6</v>
      </c>
      <c r="B24">
        <v>20</v>
      </c>
    </row>
    <row r="25" spans="1:3" x14ac:dyDescent="0.25">
      <c r="A25" t="s">
        <v>7</v>
      </c>
      <c r="B25">
        <v>250</v>
      </c>
    </row>
    <row r="27" spans="1:3" x14ac:dyDescent="0.25">
      <c r="A27" t="s">
        <v>8</v>
      </c>
    </row>
    <row r="28" spans="1:3" x14ac:dyDescent="0.25">
      <c r="A28" t="s">
        <v>4</v>
      </c>
      <c r="B28">
        <f>IF(B25&gt;B23,B25-B23,0) - B24</f>
        <v>-20</v>
      </c>
    </row>
    <row r="30" spans="1:3" x14ac:dyDescent="0.25">
      <c r="A30" t="s">
        <v>10</v>
      </c>
    </row>
    <row r="32" spans="1:3" x14ac:dyDescent="0.25">
      <c r="A32" t="s">
        <v>5</v>
      </c>
      <c r="B32">
        <v>40</v>
      </c>
    </row>
    <row r="33" spans="1:7" x14ac:dyDescent="0.25">
      <c r="A33" t="s">
        <v>6</v>
      </c>
      <c r="B33">
        <v>10</v>
      </c>
    </row>
    <row r="34" spans="1:7" x14ac:dyDescent="0.25">
      <c r="A34" t="s">
        <v>7</v>
      </c>
      <c r="B34">
        <v>20</v>
      </c>
      <c r="C34">
        <v>30</v>
      </c>
      <c r="D34">
        <v>40</v>
      </c>
      <c r="E34">
        <v>50</v>
      </c>
      <c r="F34">
        <v>60</v>
      </c>
      <c r="G34">
        <v>70</v>
      </c>
    </row>
    <row r="37" spans="1:7" x14ac:dyDescent="0.25">
      <c r="A37" t="s">
        <v>4</v>
      </c>
      <c r="B37">
        <f t="shared" ref="B37:G37" si="0">IF(B34&gt;$B$32,B34-$B$32,0) - $B$33</f>
        <v>-10</v>
      </c>
      <c r="C37">
        <f t="shared" si="0"/>
        <v>-10</v>
      </c>
      <c r="D37">
        <f t="shared" si="0"/>
        <v>-10</v>
      </c>
      <c r="E37">
        <f t="shared" si="0"/>
        <v>0</v>
      </c>
      <c r="F37">
        <f t="shared" si="0"/>
        <v>10</v>
      </c>
      <c r="G37">
        <f t="shared" si="0"/>
        <v>20</v>
      </c>
    </row>
    <row r="41" spans="1:7" x14ac:dyDescent="0.25">
      <c r="A41" t="s">
        <v>11</v>
      </c>
    </row>
    <row r="43" spans="1:7" x14ac:dyDescent="0.25">
      <c r="A43" t="s">
        <v>5</v>
      </c>
      <c r="B43">
        <v>70</v>
      </c>
    </row>
    <row r="44" spans="1:7" x14ac:dyDescent="0.25">
      <c r="A44" t="s">
        <v>6</v>
      </c>
      <c r="B44">
        <v>5</v>
      </c>
    </row>
    <row r="45" spans="1:7" x14ac:dyDescent="0.25">
      <c r="A45" t="s">
        <v>7</v>
      </c>
      <c r="B45">
        <v>80</v>
      </c>
    </row>
    <row r="48" spans="1:7" x14ac:dyDescent="0.25">
      <c r="A48" t="s">
        <v>4</v>
      </c>
      <c r="B48">
        <f>-IF(B45&gt;B43,B45-B43,0) + B44</f>
        <v>-5</v>
      </c>
    </row>
    <row r="51" spans="1:7" x14ac:dyDescent="0.25">
      <c r="A51" t="s">
        <v>12</v>
      </c>
    </row>
    <row r="53" spans="1:7" x14ac:dyDescent="0.25">
      <c r="A53" t="s">
        <v>5</v>
      </c>
      <c r="B53">
        <v>40</v>
      </c>
    </row>
    <row r="54" spans="1:7" x14ac:dyDescent="0.25">
      <c r="A54" t="s">
        <v>6</v>
      </c>
      <c r="B54">
        <v>10</v>
      </c>
    </row>
    <row r="55" spans="1:7" x14ac:dyDescent="0.25">
      <c r="A55" t="s">
        <v>7</v>
      </c>
      <c r="B55">
        <v>20</v>
      </c>
      <c r="C55">
        <v>30</v>
      </c>
      <c r="D55">
        <v>40</v>
      </c>
      <c r="E55">
        <v>50</v>
      </c>
      <c r="F55">
        <v>60</v>
      </c>
      <c r="G55">
        <v>70</v>
      </c>
    </row>
    <row r="58" spans="1:7" x14ac:dyDescent="0.25">
      <c r="A58" t="s">
        <v>4</v>
      </c>
      <c r="B58">
        <f t="shared" ref="B58:G58" si="1">-IF(B55&gt;$B$53,B55-$B$53,0) +$B$54</f>
        <v>10</v>
      </c>
      <c r="C58">
        <f t="shared" si="1"/>
        <v>10</v>
      </c>
      <c r="D58">
        <f t="shared" si="1"/>
        <v>10</v>
      </c>
      <c r="E58">
        <f t="shared" si="1"/>
        <v>0</v>
      </c>
      <c r="F58">
        <f t="shared" si="1"/>
        <v>-10</v>
      </c>
      <c r="G58">
        <f t="shared" si="1"/>
        <v>-20</v>
      </c>
    </row>
    <row r="61" spans="1:7" x14ac:dyDescent="0.25">
      <c r="A61" t="s">
        <v>13</v>
      </c>
    </row>
    <row r="65" spans="1:8" x14ac:dyDescent="0.25">
      <c r="A65" t="s">
        <v>14</v>
      </c>
    </row>
    <row r="67" spans="1:8" x14ac:dyDescent="0.25">
      <c r="A67" t="s">
        <v>5</v>
      </c>
      <c r="B67">
        <v>100</v>
      </c>
    </row>
    <row r="68" spans="1:8" x14ac:dyDescent="0.25">
      <c r="A68" t="s">
        <v>18</v>
      </c>
      <c r="B68">
        <v>5</v>
      </c>
    </row>
    <row r="69" spans="1:8" x14ac:dyDescent="0.25">
      <c r="A69" t="s">
        <v>7</v>
      </c>
      <c r="B69">
        <v>80</v>
      </c>
      <c r="C69">
        <v>120</v>
      </c>
    </row>
    <row r="71" spans="1:8" x14ac:dyDescent="0.25">
      <c r="A71" t="s">
        <v>8</v>
      </c>
    </row>
    <row r="72" spans="1:8" x14ac:dyDescent="0.25">
      <c r="A72" t="s">
        <v>15</v>
      </c>
      <c r="B72">
        <f>IF(B69&lt;B67,B67-B69,0) - B68</f>
        <v>15</v>
      </c>
      <c r="C72">
        <f>IF(C69&lt;B67,B67-C69,0) - B68</f>
        <v>-5</v>
      </c>
    </row>
    <row r="75" spans="1:8" x14ac:dyDescent="0.25">
      <c r="A75" t="s">
        <v>16</v>
      </c>
    </row>
    <row r="77" spans="1:8" x14ac:dyDescent="0.25">
      <c r="A77" t="s">
        <v>5</v>
      </c>
      <c r="B77">
        <v>40</v>
      </c>
    </row>
    <row r="78" spans="1:8" x14ac:dyDescent="0.25">
      <c r="A78" t="s">
        <v>18</v>
      </c>
      <c r="B78">
        <v>10</v>
      </c>
    </row>
    <row r="79" spans="1:8" x14ac:dyDescent="0.25">
      <c r="A79" t="s">
        <v>7</v>
      </c>
      <c r="B79">
        <v>0</v>
      </c>
      <c r="C79">
        <v>10</v>
      </c>
      <c r="D79">
        <v>20</v>
      </c>
      <c r="E79">
        <v>30</v>
      </c>
      <c r="F79">
        <v>40</v>
      </c>
      <c r="G79">
        <v>50</v>
      </c>
      <c r="H79">
        <v>60</v>
      </c>
    </row>
    <row r="82" spans="1:8" x14ac:dyDescent="0.25">
      <c r="A82" t="s">
        <v>15</v>
      </c>
      <c r="B82">
        <f>IF(B79&lt;B77,B77-B79,0) - B78</f>
        <v>30</v>
      </c>
      <c r="C82">
        <f>IF(C79&lt;B77,B77-C79,0) - B78</f>
        <v>20</v>
      </c>
      <c r="D82">
        <f>IF(D79&lt;B77,B77-D79,0) - B78</f>
        <v>10</v>
      </c>
      <c r="E82">
        <f>IF(E79&lt;B77,B77-E79,0) - B78</f>
        <v>0</v>
      </c>
      <c r="F82">
        <f>IF(F79&lt;B77,B77-F79,0) - B78</f>
        <v>-10</v>
      </c>
      <c r="G82">
        <f>IF(G79&lt;B77,B77-G79,0) - B78</f>
        <v>-10</v>
      </c>
      <c r="H82">
        <f>IF(H79&lt;B77,B77-H79,0) - B78</f>
        <v>-10</v>
      </c>
    </row>
    <row r="85" spans="1:8" x14ac:dyDescent="0.25">
      <c r="A85" t="s">
        <v>17</v>
      </c>
    </row>
    <row r="87" spans="1:8" x14ac:dyDescent="0.25">
      <c r="A87" t="s">
        <v>5</v>
      </c>
      <c r="B87">
        <v>70</v>
      </c>
    </row>
    <row r="88" spans="1:8" x14ac:dyDescent="0.25">
      <c r="A88" t="s">
        <v>18</v>
      </c>
      <c r="B88">
        <v>5</v>
      </c>
    </row>
    <row r="89" spans="1:8" x14ac:dyDescent="0.25">
      <c r="A89" t="s">
        <v>7</v>
      </c>
      <c r="B89">
        <v>80</v>
      </c>
    </row>
    <row r="91" spans="1:8" x14ac:dyDescent="0.25">
      <c r="A91" t="s">
        <v>8</v>
      </c>
    </row>
    <row r="92" spans="1:8" x14ac:dyDescent="0.25">
      <c r="A92" t="s">
        <v>15</v>
      </c>
      <c r="B92">
        <f>-IF(B89&lt;B87,B87-B89,0) + B88</f>
        <v>5</v>
      </c>
    </row>
    <row r="95" spans="1:8" x14ac:dyDescent="0.25">
      <c r="A95" t="s">
        <v>19</v>
      </c>
    </row>
    <row r="97" spans="1:9" x14ac:dyDescent="0.25">
      <c r="A97" t="s">
        <v>5</v>
      </c>
      <c r="B97">
        <v>40</v>
      </c>
    </row>
    <row r="98" spans="1:9" x14ac:dyDescent="0.25">
      <c r="A98" t="s">
        <v>18</v>
      </c>
      <c r="B98">
        <v>10</v>
      </c>
    </row>
    <row r="99" spans="1:9" x14ac:dyDescent="0.25">
      <c r="A99" t="s">
        <v>7</v>
      </c>
      <c r="B99">
        <v>0</v>
      </c>
      <c r="C99">
        <v>10</v>
      </c>
      <c r="D99">
        <v>20</v>
      </c>
      <c r="E99">
        <v>30</v>
      </c>
      <c r="F99">
        <v>40</v>
      </c>
      <c r="G99">
        <v>50</v>
      </c>
      <c r="H99">
        <v>60</v>
      </c>
      <c r="I99">
        <v>70</v>
      </c>
    </row>
    <row r="102" spans="1:9" x14ac:dyDescent="0.25">
      <c r="A102" t="s">
        <v>4</v>
      </c>
      <c r="B102">
        <f>-IF(B99&lt;$B$97,$B$97-B99,0) +$B$98</f>
        <v>-30</v>
      </c>
      <c r="C102">
        <f>-IF(C99&lt;$B$97,$B$97-C99,0) +$B$98</f>
        <v>-20</v>
      </c>
      <c r="D102">
        <f>-IF(D99&lt;$B$97,$B$97-D99,0) +$B$98</f>
        <v>-10</v>
      </c>
      <c r="E102">
        <f>-IF(E99&lt;$B$97,$B$97-E99,0) +$B$98</f>
        <v>0</v>
      </c>
      <c r="F102">
        <f>-IF(F99&lt;$B$97,$B$97-F99,0) +$B$98</f>
        <v>10</v>
      </c>
      <c r="G102">
        <f>-IF(G99&lt;$B$97,$B$97-G99,0) +$B$98</f>
        <v>10</v>
      </c>
      <c r="H102">
        <f>-IF(H99&lt;$B$97,$B$97-H99,0) +$B$98</f>
        <v>10</v>
      </c>
      <c r="I102">
        <f>-IF(I99&lt;$B$97,$B$97-I99,0) +$B$98</f>
        <v>10</v>
      </c>
    </row>
    <row r="105" spans="1:9" x14ac:dyDescent="0.25">
      <c r="A105" t="s">
        <v>20</v>
      </c>
    </row>
    <row r="107" spans="1:9" x14ac:dyDescent="0.25">
      <c r="A107" t="s">
        <v>5</v>
      </c>
      <c r="B107">
        <v>60</v>
      </c>
    </row>
    <row r="108" spans="1:9" x14ac:dyDescent="0.25">
      <c r="A108" t="s">
        <v>6</v>
      </c>
      <c r="B108">
        <v>5</v>
      </c>
    </row>
    <row r="109" spans="1:9" x14ac:dyDescent="0.25">
      <c r="A109" t="s">
        <v>21</v>
      </c>
      <c r="B109">
        <v>55</v>
      </c>
    </row>
    <row r="110" spans="1:9" x14ac:dyDescent="0.25">
      <c r="A110" t="s">
        <v>7</v>
      </c>
      <c r="B110">
        <v>68</v>
      </c>
    </row>
    <row r="113" spans="1:2" x14ac:dyDescent="0.25">
      <c r="A113" t="s">
        <v>8</v>
      </c>
    </row>
    <row r="114" spans="1:2" x14ac:dyDescent="0.25">
      <c r="A114" t="s">
        <v>22</v>
      </c>
      <c r="B114">
        <f>-IF(B110&gt;B107,B110-B107,0) +B108 + (B110 -B109)</f>
        <v>10</v>
      </c>
    </row>
    <row r="117" spans="1:2" x14ac:dyDescent="0.25">
      <c r="A117" s="3" t="s">
        <v>23</v>
      </c>
      <c r="B117" s="3"/>
    </row>
    <row r="119" spans="1:2" x14ac:dyDescent="0.25">
      <c r="A119" t="s">
        <v>24</v>
      </c>
    </row>
    <row r="121" spans="1:2" x14ac:dyDescent="0.25">
      <c r="A121" t="s">
        <v>5</v>
      </c>
      <c r="B121">
        <v>250</v>
      </c>
    </row>
    <row r="122" spans="1:2" x14ac:dyDescent="0.25">
      <c r="A122" t="s">
        <v>6</v>
      </c>
      <c r="B122">
        <v>20</v>
      </c>
    </row>
    <row r="123" spans="1:2" x14ac:dyDescent="0.25">
      <c r="A123" t="s">
        <v>21</v>
      </c>
      <c r="B123">
        <v>215</v>
      </c>
    </row>
    <row r="124" spans="1:2" x14ac:dyDescent="0.25">
      <c r="A124" t="s">
        <v>25</v>
      </c>
      <c r="B124">
        <v>0.1</v>
      </c>
    </row>
    <row r="125" spans="1:2" x14ac:dyDescent="0.25">
      <c r="A125" t="s">
        <v>26</v>
      </c>
      <c r="B125">
        <v>90</v>
      </c>
    </row>
    <row r="127" spans="1:2" x14ac:dyDescent="0.25">
      <c r="A127" t="s">
        <v>8</v>
      </c>
    </row>
    <row r="128" spans="1:2" x14ac:dyDescent="0.25">
      <c r="A128" t="s">
        <v>18</v>
      </c>
      <c r="B128" s="1">
        <f>B122 - B123 + (B121) /(1+B124*B125/360)</f>
        <v>48.902439024390276</v>
      </c>
    </row>
    <row r="131" spans="1:2" x14ac:dyDescent="0.25">
      <c r="A131" t="s">
        <v>27</v>
      </c>
    </row>
    <row r="133" spans="1:2" x14ac:dyDescent="0.25">
      <c r="A133" t="s">
        <v>5</v>
      </c>
      <c r="B133">
        <v>100</v>
      </c>
    </row>
    <row r="134" spans="1:2" x14ac:dyDescent="0.25">
      <c r="A134" t="s">
        <v>28</v>
      </c>
      <c r="B134">
        <v>6.5</v>
      </c>
    </row>
    <row r="135" spans="1:2" x14ac:dyDescent="0.25">
      <c r="A135" t="s">
        <v>25</v>
      </c>
      <c r="B135">
        <v>0.1</v>
      </c>
    </row>
    <row r="136" spans="1:2" x14ac:dyDescent="0.25">
      <c r="A136" t="s">
        <v>26</v>
      </c>
      <c r="B136">
        <f>6*30</f>
        <v>180</v>
      </c>
    </row>
    <row r="138" spans="1:2" x14ac:dyDescent="0.25">
      <c r="A138" t="s">
        <v>8</v>
      </c>
    </row>
    <row r="139" spans="1:2" x14ac:dyDescent="0.25">
      <c r="A139" t="s">
        <v>21</v>
      </c>
      <c r="B139" s="1">
        <f>B134 + (B133) /(1+B135*B136/360)</f>
        <v>101.73809523809524</v>
      </c>
    </row>
    <row r="142" spans="1:2" x14ac:dyDescent="0.25">
      <c r="A142" t="s">
        <v>29</v>
      </c>
    </row>
    <row r="144" spans="1:2" x14ac:dyDescent="0.25">
      <c r="A144" t="s">
        <v>5</v>
      </c>
      <c r="B144">
        <v>90</v>
      </c>
    </row>
    <row r="145" spans="1:2" x14ac:dyDescent="0.25">
      <c r="A145" t="s">
        <v>6</v>
      </c>
      <c r="B145">
        <v>12</v>
      </c>
    </row>
    <row r="146" spans="1:2" x14ac:dyDescent="0.25">
      <c r="A146" t="s">
        <v>21</v>
      </c>
      <c r="B146">
        <v>80</v>
      </c>
    </row>
    <row r="147" spans="1:2" x14ac:dyDescent="0.25">
      <c r="A147" t="s">
        <v>25</v>
      </c>
      <c r="B147">
        <v>0.08</v>
      </c>
    </row>
    <row r="148" spans="1:2" x14ac:dyDescent="0.25">
      <c r="A148" t="s">
        <v>26</v>
      </c>
      <c r="B148">
        <v>180</v>
      </c>
    </row>
    <row r="150" spans="1:2" x14ac:dyDescent="0.25">
      <c r="A150" t="s">
        <v>8</v>
      </c>
    </row>
    <row r="151" spans="1:2" x14ac:dyDescent="0.25">
      <c r="A151" t="s">
        <v>18</v>
      </c>
      <c r="B151" s="1">
        <f>B145 - B146 + (B144) /(1+B147*B148/360)</f>
        <v>18.538461538461533</v>
      </c>
    </row>
    <row r="154" spans="1:2" x14ac:dyDescent="0.25">
      <c r="A154" t="s">
        <v>30</v>
      </c>
    </row>
    <row r="156" spans="1:2" x14ac:dyDescent="0.25">
      <c r="A156" t="s">
        <v>31</v>
      </c>
      <c r="B156">
        <v>51.35</v>
      </c>
    </row>
    <row r="157" spans="1:2" x14ac:dyDescent="0.25">
      <c r="A157" t="s">
        <v>18</v>
      </c>
      <c r="B157">
        <v>23.78</v>
      </c>
    </row>
    <row r="158" spans="1:2" x14ac:dyDescent="0.25">
      <c r="A158" t="s">
        <v>7</v>
      </c>
      <c r="B158">
        <v>1015.21</v>
      </c>
    </row>
    <row r="159" spans="1:2" x14ac:dyDescent="0.25">
      <c r="A159" t="s">
        <v>5</v>
      </c>
      <c r="B159">
        <v>1025.3699999999999</v>
      </c>
    </row>
    <row r="160" spans="1:2" x14ac:dyDescent="0.25">
      <c r="A160" t="s">
        <v>32</v>
      </c>
      <c r="B160">
        <f>96/365</f>
        <v>0.26301369863013696</v>
      </c>
    </row>
    <row r="161" spans="1:2" x14ac:dyDescent="0.25">
      <c r="A161" t="s">
        <v>33</v>
      </c>
      <c r="B161">
        <f>B156-B157-B158+B159*EXP(-B164*B160)</f>
        <v>6.2509637234597903E-4</v>
      </c>
    </row>
    <row r="163" spans="1:2" x14ac:dyDescent="0.25">
      <c r="A163" t="s">
        <v>8</v>
      </c>
    </row>
    <row r="164" spans="1:2" x14ac:dyDescent="0.25">
      <c r="A164" t="s">
        <v>25</v>
      </c>
      <c r="B164" s="4">
        <v>0.14253976292488102</v>
      </c>
    </row>
    <row r="167" spans="1:2" x14ac:dyDescent="0.25">
      <c r="A167" t="s">
        <v>34</v>
      </c>
    </row>
    <row r="169" spans="1:2" x14ac:dyDescent="0.25">
      <c r="A169" t="s">
        <v>21</v>
      </c>
      <c r="B169">
        <v>210</v>
      </c>
    </row>
    <row r="170" spans="1:2" x14ac:dyDescent="0.25">
      <c r="A170" t="s">
        <v>6</v>
      </c>
      <c r="B170">
        <v>12</v>
      </c>
    </row>
    <row r="171" spans="1:2" x14ac:dyDescent="0.25">
      <c r="A171" t="s">
        <v>35</v>
      </c>
      <c r="B171">
        <v>205</v>
      </c>
    </row>
    <row r="172" spans="1:2" x14ac:dyDescent="0.25">
      <c r="A172" t="s">
        <v>38</v>
      </c>
      <c r="B172">
        <f>60/365</f>
        <v>0.16438356164383561</v>
      </c>
    </row>
    <row r="173" spans="1:2" x14ac:dyDescent="0.25">
      <c r="A173" t="s">
        <v>36</v>
      </c>
      <c r="B173">
        <v>1.25</v>
      </c>
    </row>
    <row r="174" spans="1:2" x14ac:dyDescent="0.25">
      <c r="A174" t="s">
        <v>37</v>
      </c>
      <c r="B174">
        <f>40/365</f>
        <v>0.1095890410958904</v>
      </c>
    </row>
    <row r="175" spans="1:2" x14ac:dyDescent="0.25">
      <c r="A175" t="s">
        <v>25</v>
      </c>
      <c r="B175">
        <v>0.03</v>
      </c>
    </row>
    <row r="177" spans="1:2" x14ac:dyDescent="0.25">
      <c r="A177" t="s">
        <v>8</v>
      </c>
    </row>
    <row r="178" spans="1:2" x14ac:dyDescent="0.25">
      <c r="A178" t="s">
        <v>18</v>
      </c>
      <c r="B178" s="1">
        <f>B170-B169+B171*EXP(-B175*B172)+B173*EXP(-B175*B174)</f>
        <v>7.2374269376549893</v>
      </c>
    </row>
  </sheetData>
  <mergeCells count="2">
    <mergeCell ref="A3:C3"/>
    <mergeCell ref="A117:B1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2024-12-19T18:57:59Z</dcterms:created>
  <dcterms:modified xsi:type="dcterms:W3CDTF">2024-12-26T00:03:22Z</dcterms:modified>
</cp:coreProperties>
</file>