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452" documentId="8_{04977187-B5AA-40E5-B1E0-97F51C6A88C6}" xr6:coauthVersionLast="47" xr6:coauthVersionMax="47" xr10:uidLastSave="{71C6FC66-0C99-43E7-A842-28436C1FF918}"/>
  <bookViews>
    <workbookView xWindow="1428" yWindow="1140" windowWidth="17280" windowHeight="10572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0" i="1" l="1"/>
  <c r="C154" i="1"/>
  <c r="B152" i="1"/>
  <c r="A117" i="2"/>
  <c r="A118" i="2"/>
  <c r="A119" i="2"/>
  <c r="A120" i="2"/>
  <c r="A121" i="2" s="1"/>
  <c r="A122" i="2" s="1"/>
  <c r="A40" i="2"/>
  <c r="A41" i="2"/>
  <c r="A42" i="2"/>
  <c r="A43" i="2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4" i="2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3" i="2"/>
  <c r="G9" i="2"/>
  <c r="G8" i="2"/>
  <c r="F1" i="2" a="1"/>
  <c r="F1" i="2" s="1"/>
  <c r="I142" i="1"/>
  <c r="I143" i="1"/>
  <c r="I141" i="1"/>
  <c r="H142" i="1"/>
  <c r="H143" i="1"/>
  <c r="H141" i="1"/>
  <c r="E135" i="1"/>
  <c r="E141" i="1" a="1"/>
  <c r="E141" i="1" s="1"/>
  <c r="A141" i="1" a="1"/>
  <c r="A141" i="1" s="1"/>
  <c r="C131" i="1"/>
  <c r="D131" i="1"/>
  <c r="B131" i="1"/>
  <c r="L126" i="1"/>
  <c r="L125" i="1"/>
  <c r="C125" i="1"/>
  <c r="D126" i="1"/>
  <c r="D127" i="1"/>
  <c r="D125" i="1"/>
  <c r="E126" i="1"/>
  <c r="E127" i="1"/>
  <c r="E125" i="1"/>
  <c r="C127" i="1"/>
  <c r="C126" i="1"/>
  <c r="E123" i="1"/>
  <c r="B123" i="1"/>
  <c r="A121" i="1" a="1"/>
  <c r="A121" i="1" s="1"/>
  <c r="B117" i="1"/>
  <c r="B114" i="1"/>
  <c r="B103" i="1"/>
  <c r="B101" i="1"/>
  <c r="C94" i="1"/>
  <c r="D94" i="1"/>
  <c r="B94" i="1"/>
  <c r="B92" i="1" a="1"/>
  <c r="B92" i="1" s="1"/>
  <c r="H84" i="1"/>
  <c r="I84" i="1"/>
  <c r="G84" i="1"/>
  <c r="C84" i="1"/>
  <c r="D84" i="1"/>
  <c r="B84" i="1"/>
  <c r="E82" i="1"/>
  <c r="D82" i="1"/>
  <c r="C82" i="1"/>
  <c r="B75" i="1"/>
  <c r="D71" i="1"/>
  <c r="B73" i="1"/>
  <c r="C117" i="1"/>
  <c r="E131" i="1"/>
  <c r="B48" i="2" l="1"/>
  <c r="B96" i="2"/>
  <c r="B32" i="2"/>
  <c r="C32" i="2" s="1"/>
  <c r="B64" i="2"/>
  <c r="B112" i="2"/>
  <c r="B80" i="2"/>
  <c r="B16" i="2"/>
  <c r="C16" i="2" s="1"/>
  <c r="B108" i="2"/>
  <c r="C108" i="2" s="1"/>
  <c r="B92" i="2"/>
  <c r="B76" i="2"/>
  <c r="B60" i="2"/>
  <c r="B44" i="2"/>
  <c r="B28" i="2"/>
  <c r="B12" i="2"/>
  <c r="B120" i="2"/>
  <c r="C120" i="2" s="1"/>
  <c r="B104" i="2"/>
  <c r="C104" i="2" s="1"/>
  <c r="B88" i="2"/>
  <c r="B72" i="2"/>
  <c r="B56" i="2"/>
  <c r="B40" i="2"/>
  <c r="B24" i="2"/>
  <c r="B8" i="2"/>
  <c r="B116" i="2"/>
  <c r="C116" i="2" s="1"/>
  <c r="B100" i="2"/>
  <c r="C100" i="2" s="1"/>
  <c r="B84" i="2"/>
  <c r="B68" i="2"/>
  <c r="B52" i="2"/>
  <c r="B36" i="2"/>
  <c r="C36" i="2" s="1"/>
  <c r="B20" i="2"/>
  <c r="B4" i="2"/>
  <c r="C4" i="2" s="1"/>
  <c r="B2" i="2"/>
  <c r="C2" i="2" s="1"/>
  <c r="B119" i="2"/>
  <c r="C119" i="2" s="1"/>
  <c r="B115" i="2"/>
  <c r="C115" i="2" s="1"/>
  <c r="B111" i="2"/>
  <c r="C111" i="2" s="1"/>
  <c r="B107" i="2"/>
  <c r="C107" i="2" s="1"/>
  <c r="B103" i="2"/>
  <c r="C103" i="2" s="1"/>
  <c r="B99" i="2"/>
  <c r="C99" i="2" s="1"/>
  <c r="B95" i="2"/>
  <c r="B91" i="2"/>
  <c r="C91" i="2" s="1"/>
  <c r="B87" i="2"/>
  <c r="C87" i="2" s="1"/>
  <c r="B83" i="2"/>
  <c r="B79" i="2"/>
  <c r="B75" i="2"/>
  <c r="B71" i="2"/>
  <c r="B67" i="2"/>
  <c r="B63" i="2"/>
  <c r="B59" i="2"/>
  <c r="B55" i="2"/>
  <c r="B51" i="2"/>
  <c r="B47" i="2"/>
  <c r="B43" i="2"/>
  <c r="B39" i="2"/>
  <c r="B35" i="2"/>
  <c r="B31" i="2"/>
  <c r="B27" i="2"/>
  <c r="C27" i="2" s="1"/>
  <c r="B23" i="2"/>
  <c r="C23" i="2" s="1"/>
  <c r="B19" i="2"/>
  <c r="B15" i="2"/>
  <c r="C15" i="2" s="1"/>
  <c r="B11" i="2"/>
  <c r="C11" i="2" s="1"/>
  <c r="B7" i="2"/>
  <c r="C7" i="2" s="1"/>
  <c r="B3" i="2"/>
  <c r="C3" i="2" s="1"/>
  <c r="C112" i="2"/>
  <c r="C96" i="2"/>
  <c r="C92" i="2"/>
  <c r="C88" i="2"/>
  <c r="B122" i="2"/>
  <c r="C122" i="2" s="1"/>
  <c r="B118" i="2"/>
  <c r="C118" i="2" s="1"/>
  <c r="B114" i="2"/>
  <c r="B110" i="2"/>
  <c r="C110" i="2" s="1"/>
  <c r="B106" i="2"/>
  <c r="C106" i="2" s="1"/>
  <c r="B102" i="2"/>
  <c r="C102" i="2" s="1"/>
  <c r="B98" i="2"/>
  <c r="B94" i="2"/>
  <c r="C94" i="2" s="1"/>
  <c r="B90" i="2"/>
  <c r="C90" i="2" s="1"/>
  <c r="B86" i="2"/>
  <c r="C86" i="2" s="1"/>
  <c r="B82" i="2"/>
  <c r="B78" i="2"/>
  <c r="B74" i="2"/>
  <c r="B70" i="2"/>
  <c r="B66" i="2"/>
  <c r="B62" i="2"/>
  <c r="B58" i="2"/>
  <c r="B54" i="2"/>
  <c r="B50" i="2"/>
  <c r="B46" i="2"/>
  <c r="B42" i="2"/>
  <c r="B38" i="2"/>
  <c r="C38" i="2" s="1"/>
  <c r="B34" i="2"/>
  <c r="C34" i="2" s="1"/>
  <c r="B30" i="2"/>
  <c r="C30" i="2" s="1"/>
  <c r="B26" i="2"/>
  <c r="C26" i="2" s="1"/>
  <c r="B22" i="2"/>
  <c r="C22" i="2" s="1"/>
  <c r="B18" i="2"/>
  <c r="C18" i="2" s="1"/>
  <c r="B14" i="2"/>
  <c r="C14" i="2" s="1"/>
  <c r="B10" i="2"/>
  <c r="C10" i="2" s="1"/>
  <c r="B6" i="2"/>
  <c r="C6" i="2" s="1"/>
  <c r="C95" i="2"/>
  <c r="C28" i="2"/>
  <c r="C24" i="2"/>
  <c r="C20" i="2"/>
  <c r="C12" i="2"/>
  <c r="C8" i="2"/>
  <c r="B121" i="2"/>
  <c r="C121" i="2" s="1"/>
  <c r="B117" i="2"/>
  <c r="C117" i="2" s="1"/>
  <c r="B113" i="2"/>
  <c r="C113" i="2" s="1"/>
  <c r="B109" i="2"/>
  <c r="C109" i="2" s="1"/>
  <c r="B105" i="2"/>
  <c r="C105" i="2" s="1"/>
  <c r="B101" i="2"/>
  <c r="C101" i="2" s="1"/>
  <c r="B97" i="2"/>
  <c r="C97" i="2" s="1"/>
  <c r="B93" i="2"/>
  <c r="C93" i="2" s="1"/>
  <c r="B89" i="2"/>
  <c r="C89" i="2" s="1"/>
  <c r="B85" i="2"/>
  <c r="B81" i="2"/>
  <c r="B77" i="2"/>
  <c r="B73" i="2"/>
  <c r="B69" i="2"/>
  <c r="B65" i="2"/>
  <c r="B61" i="2"/>
  <c r="B57" i="2"/>
  <c r="B53" i="2"/>
  <c r="B49" i="2"/>
  <c r="B45" i="2"/>
  <c r="B41" i="2"/>
  <c r="B37" i="2"/>
  <c r="C37" i="2" s="1"/>
  <c r="B33" i="2"/>
  <c r="C33" i="2" s="1"/>
  <c r="B29" i="2"/>
  <c r="C29" i="2" s="1"/>
  <c r="B25" i="2"/>
  <c r="C25" i="2" s="1"/>
  <c r="B21" i="2"/>
  <c r="C21" i="2" s="1"/>
  <c r="B17" i="2"/>
  <c r="C17" i="2" s="1"/>
  <c r="B13" i="2"/>
  <c r="C13" i="2" s="1"/>
  <c r="B9" i="2"/>
  <c r="C9" i="2" s="1"/>
  <c r="B5" i="2"/>
  <c r="C5" i="2" s="1"/>
  <c r="C114" i="2"/>
  <c r="C98" i="2"/>
  <c r="C35" i="2"/>
  <c r="C31" i="2"/>
  <c r="C19" i="2"/>
  <c r="B62" i="1" l="1"/>
  <c r="B58" i="1"/>
  <c r="B57" i="1"/>
  <c r="B56" i="1"/>
  <c r="B52" i="1"/>
  <c r="B51" i="1"/>
  <c r="E47" i="1"/>
  <c r="E46" i="1"/>
  <c r="A46" i="1" a="1"/>
  <c r="A46" i="1" s="1"/>
  <c r="F13" i="1"/>
  <c r="G13" i="1"/>
  <c r="E13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L17" i="1"/>
  <c r="H13" i="1"/>
  <c r="B14" i="1" l="1"/>
  <c r="C14" i="1"/>
  <c r="A14" i="1"/>
  <c r="B17" i="1" a="1"/>
  <c r="B17" i="1" s="1"/>
  <c r="B22" i="1" s="1" a="1"/>
  <c r="B22" i="1" s="1"/>
  <c r="B27" i="1" s="1" a="1"/>
  <c r="B27" i="1" s="1"/>
  <c r="B32" i="1" s="1" a="1"/>
  <c r="B32" i="1" s="1"/>
  <c r="E22" i="1"/>
  <c r="E27" i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<sst xmlns="http://schemas.openxmlformats.org/spreadsheetml/2006/main" count="109" uniqueCount="103">
  <si>
    <t>Курс д.
x1</t>
  </si>
  <si>
    <t>Кот.акц.
Y</t>
  </si>
  <si>
    <t>Фонд.инд.
x2</t>
  </si>
  <si>
    <t>X T =</t>
  </si>
  <si>
    <t>(Х Т * Х)^(-1) =</t>
  </si>
  <si>
    <t>Х Т * Х =</t>
  </si>
  <si>
    <t>а = (Х Т * Х)^(-1)  * Х Т * Y</t>
  </si>
  <si>
    <t>Прибл. Y^=X*a</t>
  </si>
  <si>
    <t>х1_ср</t>
  </si>
  <si>
    <t>х2_ср</t>
  </si>
  <si>
    <t>Y - Ycp</t>
  </si>
  <si>
    <t>Y^-Ycp</t>
  </si>
  <si>
    <t>e=Y^-Y</t>
  </si>
  <si>
    <t>x1</t>
  </si>
  <si>
    <t>x2</t>
  </si>
  <si>
    <t>X=</t>
  </si>
  <si>
    <t>y_ср</t>
  </si>
  <si>
    <t>a2=</t>
  </si>
  <si>
    <t>а0 =</t>
  </si>
  <si>
    <t>a1=</t>
  </si>
  <si>
    <t>I.1) Вычислить коэффициенты a_0, a_1,..., a_m</t>
  </si>
  <si>
    <t>сумма кв</t>
  </si>
  <si>
    <t>I.2) Вычислить значения функции регрессии (приближенные значения):</t>
  </si>
  <si>
    <t>Ответ см в столбце Y^=X*a</t>
  </si>
  <si>
    <t>I.3) Ответить на следующие вопросы:</t>
  </si>
  <si>
    <t>а) На сколько ед. увеличится значение переменной y при увеличении переменной xk на 1 ед?</t>
  </si>
  <si>
    <t xml:space="preserve">Ответ: на </t>
  </si>
  <si>
    <t>ед</t>
  </si>
  <si>
    <t>б) На сколько процентов увеличится переменная y^ при увеличении переменной xk на 1 %?</t>
  </si>
  <si>
    <t>е(У/а1)=</t>
  </si>
  <si>
    <t>е(У/а2)=</t>
  </si>
  <si>
    <t>I.4) Вычислить (независимо) следующие величины :</t>
  </si>
  <si>
    <t>олная</t>
  </si>
  <si>
    <t>SS полная =</t>
  </si>
  <si>
    <t>SS регрессии =</t>
  </si>
  <si>
    <t>SS остатков =</t>
  </si>
  <si>
    <t>I.4) Вычислить коэффициент линейной детерминации</t>
  </si>
  <si>
    <t>R^2=</t>
  </si>
  <si>
    <t>II.1) Вычислить статистическую оценку s(epsilon)^2</t>
  </si>
  <si>
    <t>e^2 (сумма квадратов ошибок)</t>
  </si>
  <si>
    <t>s(eps)^2=</t>
  </si>
  <si>
    <t>N - это кол-во строк в исх данных</t>
  </si>
  <si>
    <t>m - это кол-во независимых переменных</t>
  </si>
  <si>
    <t>s(eps)=</t>
  </si>
  <si>
    <t>II.2) Вычислить статистические оценки s(ak)^2 для дисперсий СВ а0, а1,…,аm</t>
  </si>
  <si>
    <t>diag[(X.t * X)^(-1)] =</t>
  </si>
  <si>
    <t>s(a_k)^2=</t>
  </si>
  <si>
    <t>s(a_k) =</t>
  </si>
  <si>
    <t>k=</t>
  </si>
  <si>
    <t>(Стандартные ошибки)</t>
  </si>
  <si>
    <t>( Диагональ матрицы (X.t * X)^(-1) )</t>
  </si>
  <si>
    <t>II.3) Вычислить значения t-статистик t(a_k)      (k = 0,1,….,m)</t>
  </si>
  <si>
    <t>a_k=</t>
  </si>
  <si>
    <t>t(a_k)=</t>
  </si>
  <si>
    <t>II.4) Вычислить значение F-статистики</t>
  </si>
  <si>
    <t>F=</t>
  </si>
  <si>
    <t>III. Оценки значимости</t>
  </si>
  <si>
    <t>a) Вычислить и отметить на графике критические точки +-t_a,N-m-1 такие, что</t>
  </si>
  <si>
    <t>N=</t>
  </si>
  <si>
    <t>(Количество испытаний)</t>
  </si>
  <si>
    <t>(Количество факторов - независимых переменных)</t>
  </si>
  <si>
    <t>(Степеней свободы T-распределения Стьюдента)</t>
  </si>
  <si>
    <t>m=</t>
  </si>
  <si>
    <t>N-m-1=</t>
  </si>
  <si>
    <t>alpha =</t>
  </si>
  <si>
    <t>t_alpha_N-m-1=</t>
  </si>
  <si>
    <t>III.1) Рассмотреть Н0-гипотезу для коэффицентов а0,а1,…,аm</t>
  </si>
  <si>
    <t>Если abs(t(a_k)&gt;</t>
  </si>
  <si>
    <t xml:space="preserve"> =&gt; Вероятность Н0 &lt; </t>
  </si>
  <si>
    <t>a0</t>
  </si>
  <si>
    <t>a1</t>
  </si>
  <si>
    <t>a2</t>
  </si>
  <si>
    <t>abs(t(a0))=</t>
  </si>
  <si>
    <t>abs(t(a1))=</t>
  </si>
  <si>
    <t>abs(t(a2))=</t>
  </si>
  <si>
    <t>Если знак &lt;, то гипотеза Н0 состоятельна с уровнем значимости</t>
  </si>
  <si>
    <t>Если знак &gt;, то гипотеза Н0  не состоятельна с уровнем значимости</t>
  </si>
  <si>
    <t>III.2) Вычислить Р-значение для величин а0,а1,…,аm</t>
  </si>
  <si>
    <t>P(ak)=</t>
  </si>
  <si>
    <t>III.3) Построить доверительный интервал для случайных величин а0,а1,…,аm величиной</t>
  </si>
  <si>
    <t>у=</t>
  </si>
  <si>
    <t>s(a2)=</t>
  </si>
  <si>
    <t>s(a1)=</t>
  </si>
  <si>
    <t>s(a0)=</t>
  </si>
  <si>
    <t>L0,R0=</t>
  </si>
  <si>
    <t>L1,R1=</t>
  </si>
  <si>
    <t>L2,R2=</t>
  </si>
  <si>
    <t>t_alpa-N-m-1=</t>
  </si>
  <si>
    <t>III.4) Построить (на диаграмме) график функции плотности распределения Фишера F с числом степеней свободы (m: N-m-1) и центром E(F) = 0</t>
  </si>
  <si>
    <t>x</t>
  </si>
  <si>
    <t>f_T_7(x)</t>
  </si>
  <si>
    <t>f_T_7(x) : abs(x) &gt; t_alpha_7</t>
  </si>
  <si>
    <t>A=</t>
  </si>
  <si>
    <t>h=</t>
  </si>
  <si>
    <t>alpha=</t>
  </si>
  <si>
    <t>t_alpha_7=</t>
  </si>
  <si>
    <t>Задание выполнено на Листе 2</t>
  </si>
  <si>
    <t>III.5) Рассмотреть H0-гипотезу для случайной величины F. Найти ее значимость</t>
  </si>
  <si>
    <t>F_(m; N-m-1) =</t>
  </si>
  <si>
    <t>f_alpha_(m, N-m-1)=</t>
  </si>
  <si>
    <t>Ответ: так как неравенство F_(m; N-m-1)   &gt; f_alpha_(m, N-m-1) не выполнено, гипотеза Н0 для F статистики состоятельна</t>
  </si>
  <si>
    <t>P-значение P(F) для случайной величины F:</t>
  </si>
  <si>
    <t>P(F)=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</si>
</sst>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6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9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0" fontId="0" fillId="6" borderId="21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0" borderId="27" xfId="0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7" borderId="0" xfId="0" applyFill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f_T_7(x) </a:t>
            </a:r>
            <a:r>
              <a:rPr lang="ru-RU" sz="1400" b="0" i="0" u="none" strike="noStrike" baseline="0"/>
              <a:t>Плотность </a:t>
            </a:r>
            <a:r>
              <a:rPr lang="en-US" sz="1400" b="0" i="0" u="none" strike="noStrike" baseline="0"/>
              <a:t>T-</a:t>
            </a:r>
            <a:r>
              <a:rPr lang="ru-RU" sz="1400" b="0" i="0" u="none" strike="noStrike" baseline="0"/>
              <a:t>распределения (Стьюдента)с 7 степ. своб. Под окр. частью: площадь=вероятность=0,05 (5 %)</a:t>
            </a:r>
            <a:endParaRPr lang="en-US" sz="1400" b="0" i="0" u="none" strike="noStrik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f_T_7(x)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Лист2!$B$2:$B$122</c:f>
              <c:numCache>
                <c:formatCode>General</c:formatCode>
                <c:ptCount val="121"/>
                <c:pt idx="0">
                  <c:v>2.7037679977520577E-4</c:v>
                </c:pt>
                <c:pt idx="1">
                  <c:v>3.0249804726878438E-4</c:v>
                </c:pt>
                <c:pt idx="2">
                  <c:v>3.3886635294017259E-4</c:v>
                </c:pt>
                <c:pt idx="3">
                  <c:v>3.8009723532408891E-4</c:v>
                </c:pt>
                <c:pt idx="4">
                  <c:v>4.2690265096727623E-4</c:v>
                </c:pt>
                <c:pt idx="5">
                  <c:v>4.8010710974551114E-4</c:v>
                </c:pt>
                <c:pt idx="6">
                  <c:v>5.4066662098628114E-4</c:v>
                </c:pt>
                <c:pt idx="7">
                  <c:v>6.096909840180956E-4</c:v>
                </c:pt>
                <c:pt idx="8">
                  <c:v>6.884700306774139E-4</c:v>
                </c:pt>
                <c:pt idx="9">
                  <c:v>7.7850453779606166E-4</c:v>
                </c:pt>
                <c:pt idx="10">
                  <c:v>8.8154265732600127E-4</c:v>
                </c:pt>
                <c:pt idx="11">
                  <c:v>9.9962286331650393E-4</c:v>
                </c:pt>
                <c:pt idx="12">
                  <c:v>1.1351245913782508E-3</c:v>
                </c:pt>
                <c:pt idx="13">
                  <c:v>1.2908279505215244E-3</c:v>
                </c:pt>
                <c:pt idx="14">
                  <c:v>1.469984122148286E-3</c:v>
                </c:pt>
                <c:pt idx="15">
                  <c:v>1.6763983288416195E-3</c:v>
                </c:pt>
                <c:pt idx="16">
                  <c:v>1.9145275578168303E-3</c:v>
                </c:pt>
                <c:pt idx="17">
                  <c:v>2.1895955602304813E-3</c:v>
                </c:pt>
                <c:pt idx="18">
                  <c:v>2.5077280151267656E-3</c:v>
                </c:pt>
                <c:pt idx="19">
                  <c:v>2.8761111387772121E-3</c:v>
                </c:pt>
                <c:pt idx="20">
                  <c:v>3.3031774237808763E-3</c:v>
                </c:pt>
                <c:pt idx="21">
                  <c:v>3.7988225862883975E-3</c:v>
                </c:pt>
                <c:pt idx="22">
                  <c:v>4.3746581509088115E-3</c:v>
                </c:pt>
                <c:pt idx="23">
                  <c:v>5.044304361618024E-3</c:v>
                </c:pt>
                <c:pt idx="24">
                  <c:v>5.8237282014525589E-3</c:v>
                </c:pt>
                <c:pt idx="25">
                  <c:v>6.7316311326452768E-3</c:v>
                </c:pt>
                <c:pt idx="26">
                  <c:v>7.7898905926887365E-3</c:v>
                </c:pt>
                <c:pt idx="27">
                  <c:v>9.0240581128862834E-3</c:v>
                </c:pt>
                <c:pt idx="28">
                  <c:v>1.0463914917300031E-2</c:v>
                </c:pt>
                <c:pt idx="29">
                  <c:v>1.2144082694581382E-2</c:v>
                </c:pt>
                <c:pt idx="30">
                  <c:v>1.410468251721596E-2</c:v>
                </c:pt>
                <c:pt idx="31">
                  <c:v>1.6392028134717074E-2</c:v>
                </c:pt>
                <c:pt idx="32">
                  <c:v>1.9059330537815521E-2</c:v>
                </c:pt>
                <c:pt idx="33">
                  <c:v>2.2167378180897292E-2</c:v>
                </c:pt>
                <c:pt idx="34">
                  <c:v>2.5785140969772666E-2</c:v>
                </c:pt>
                <c:pt idx="35">
                  <c:v>2.9990225589891926E-2</c:v>
                </c:pt>
                <c:pt idx="36">
                  <c:v>3.4869084753940953E-2</c:v>
                </c:pt>
                <c:pt idx="37">
                  <c:v>4.0516853782230675E-2</c:v>
                </c:pt>
                <c:pt idx="38">
                  <c:v>4.7036655726268924E-2</c:v>
                </c:pt>
                <c:pt idx="39">
                  <c:v>5.4538183396588058E-2</c:v>
                </c:pt>
                <c:pt idx="40">
                  <c:v>6.3135337302661479E-2</c:v>
                </c:pt>
                <c:pt idx="41">
                  <c:v>7.2942679044070882E-2</c:v>
                </c:pt>
                <c:pt idx="42">
                  <c:v>8.4070459110832163E-2</c:v>
                </c:pt>
                <c:pt idx="43">
                  <c:v>9.6618008002831643E-2</c:v>
                </c:pt>
                <c:pt idx="44">
                  <c:v>0.1106653537395513</c:v>
                </c:pt>
                <c:pt idx="45">
                  <c:v>0.12626306128596032</c:v>
                </c:pt>
                <c:pt idx="46">
                  <c:v>0.14342049167762139</c:v>
                </c:pt>
                <c:pt idx="47">
                  <c:v>0.16209295508951987</c:v>
                </c:pt>
                <c:pt idx="48">
                  <c:v>0.18216857418973781</c:v>
                </c:pt>
                <c:pt idx="49">
                  <c:v>0.20345605401479283</c:v>
                </c:pt>
                <c:pt idx="50">
                  <c:v>0.22567492027545652</c:v>
                </c:pt>
                <c:pt idx="51">
                  <c:v>0.24845006240500855</c:v>
                </c:pt>
                <c:pt idx="52">
                  <c:v>0.27131250511654181</c:v>
                </c:pt>
                <c:pt idx="53">
                  <c:v>0.293708134519166</c:v>
                </c:pt>
                <c:pt idx="54">
                  <c:v>0.31501554715928093</c:v>
                </c:pt>
                <c:pt idx="55">
                  <c:v>0.33457325335016425</c:v>
                </c:pt>
                <c:pt idx="56">
                  <c:v>0.35171521531491018</c:v>
                </c:pt>
                <c:pt idx="57">
                  <c:v>0.36581230078018684</c:v>
                </c:pt>
                <c:pt idx="58">
                  <c:v>0.37631593526996315</c:v>
                </c:pt>
                <c:pt idx="59">
                  <c:v>0.38279933426055063</c:v>
                </c:pt>
                <c:pt idx="60">
                  <c:v>0.38499145083226738</c:v>
                </c:pt>
                <c:pt idx="61">
                  <c:v>0.38279933426055102</c:v>
                </c:pt>
                <c:pt idx="62">
                  <c:v>0.37631593526996393</c:v>
                </c:pt>
                <c:pt idx="63">
                  <c:v>0.365812300780188</c:v>
                </c:pt>
                <c:pt idx="64">
                  <c:v>0.35171521531491157</c:v>
                </c:pt>
                <c:pt idx="65">
                  <c:v>0.33457325335016591</c:v>
                </c:pt>
                <c:pt idx="66">
                  <c:v>0.31501554715928271</c:v>
                </c:pt>
                <c:pt idx="67">
                  <c:v>0.293708134519168</c:v>
                </c:pt>
                <c:pt idx="68">
                  <c:v>0.27131250511654398</c:v>
                </c:pt>
                <c:pt idx="69">
                  <c:v>0.24845006240501066</c:v>
                </c:pt>
                <c:pt idx="70">
                  <c:v>0.22567492027545855</c:v>
                </c:pt>
                <c:pt idx="71">
                  <c:v>0.20345605401479477</c:v>
                </c:pt>
                <c:pt idx="72">
                  <c:v>0.18216857418973964</c:v>
                </c:pt>
                <c:pt idx="73">
                  <c:v>0.16209295508952165</c:v>
                </c:pt>
                <c:pt idx="74">
                  <c:v>0.14342049167762302</c:v>
                </c:pt>
                <c:pt idx="75">
                  <c:v>0.12626306128596179</c:v>
                </c:pt>
                <c:pt idx="76">
                  <c:v>0.11066535373955262</c:v>
                </c:pt>
                <c:pt idx="77">
                  <c:v>9.6618008002832864E-2</c:v>
                </c:pt>
                <c:pt idx="78">
                  <c:v>8.4070459110833246E-2</c:v>
                </c:pt>
                <c:pt idx="79">
                  <c:v>7.2942679044071854E-2</c:v>
                </c:pt>
                <c:pt idx="80">
                  <c:v>6.3135337302662298E-2</c:v>
                </c:pt>
                <c:pt idx="81">
                  <c:v>5.4538183396588773E-2</c:v>
                </c:pt>
                <c:pt idx="82">
                  <c:v>4.7036655726269562E-2</c:v>
                </c:pt>
                <c:pt idx="83">
                  <c:v>4.0516853782231237E-2</c:v>
                </c:pt>
                <c:pt idx="84">
                  <c:v>3.4869084753941439E-2</c:v>
                </c:pt>
                <c:pt idx="85">
                  <c:v>2.9990225589892339E-2</c:v>
                </c:pt>
                <c:pt idx="86">
                  <c:v>2.5785140969773038E-2</c:v>
                </c:pt>
                <c:pt idx="87">
                  <c:v>2.2167378180897621E-2</c:v>
                </c:pt>
                <c:pt idx="88">
                  <c:v>1.9059330537815774E-2</c:v>
                </c:pt>
                <c:pt idx="89">
                  <c:v>1.639202813471731E-2</c:v>
                </c:pt>
                <c:pt idx="90">
                  <c:v>1.4104682517216159E-2</c:v>
                </c:pt>
                <c:pt idx="91">
                  <c:v>1.2144082694581544E-2</c:v>
                </c:pt>
                <c:pt idx="92">
                  <c:v>1.0463914917300178E-2</c:v>
                </c:pt>
                <c:pt idx="93">
                  <c:v>9.0240581128864083E-3</c:v>
                </c:pt>
                <c:pt idx="94">
                  <c:v>7.789890592688844E-3</c:v>
                </c:pt>
                <c:pt idx="95">
                  <c:v>6.7316311326453661E-3</c:v>
                </c:pt>
                <c:pt idx="96">
                  <c:v>5.8237282014526413E-3</c:v>
                </c:pt>
                <c:pt idx="97">
                  <c:v>5.0443043616180908E-3</c:v>
                </c:pt>
                <c:pt idx="98">
                  <c:v>4.3746581509088688E-3</c:v>
                </c:pt>
                <c:pt idx="99">
                  <c:v>3.7988225862884474E-3</c:v>
                </c:pt>
                <c:pt idx="100">
                  <c:v>3.3031774237809192E-3</c:v>
                </c:pt>
                <c:pt idx="101">
                  <c:v>2.8761111387772494E-3</c:v>
                </c:pt>
                <c:pt idx="102">
                  <c:v>2.507728015126796E-3</c:v>
                </c:pt>
                <c:pt idx="103">
                  <c:v>2.189595560230506E-3</c:v>
                </c:pt>
                <c:pt idx="104">
                  <c:v>1.9145275578168535E-3</c:v>
                </c:pt>
                <c:pt idx="105">
                  <c:v>1.6763983288416414E-3</c:v>
                </c:pt>
                <c:pt idx="106">
                  <c:v>1.4699841221483025E-3</c:v>
                </c:pt>
                <c:pt idx="107">
                  <c:v>1.2908279505215402E-3</c:v>
                </c:pt>
                <c:pt idx="108">
                  <c:v>1.1351245913782636E-3</c:v>
                </c:pt>
                <c:pt idx="109">
                  <c:v>9.9962286331651477E-4</c:v>
                </c:pt>
                <c:pt idx="110">
                  <c:v>8.8154265732601179E-4</c:v>
                </c:pt>
                <c:pt idx="111">
                  <c:v>7.7850453779607098E-4</c:v>
                </c:pt>
                <c:pt idx="112">
                  <c:v>6.8847003067742159E-4</c:v>
                </c:pt>
                <c:pt idx="113">
                  <c:v>6.0969098401810178E-4</c:v>
                </c:pt>
                <c:pt idx="114">
                  <c:v>5.4066662098628711E-4</c:v>
                </c:pt>
                <c:pt idx="115">
                  <c:v>4.8010710974551597E-4</c:v>
                </c:pt>
                <c:pt idx="116">
                  <c:v>4.269026509672803E-4</c:v>
                </c:pt>
                <c:pt idx="117">
                  <c:v>3.8009723532409271E-4</c:v>
                </c:pt>
                <c:pt idx="118">
                  <c:v>3.38866352940176E-4</c:v>
                </c:pt>
                <c:pt idx="119">
                  <c:v>3.0249804726878698E-4</c:v>
                </c:pt>
                <c:pt idx="120">
                  <c:v>2.7037679977520875E-4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B-4CAA-87D5-37B33494F18F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f_T_7(x) : abs(x) &gt; t_alpha_7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Лист2!$C$2:$C$122</c:f>
              <c:numCache>
                <c:formatCode>General</c:formatCode>
                <c:ptCount val="121"/>
                <c:pt idx="0">
                  <c:v>2.7037679977520577E-4</c:v>
                </c:pt>
                <c:pt idx="1">
                  <c:v>3.0249804726878438E-4</c:v>
                </c:pt>
                <c:pt idx="2">
                  <c:v>3.3886635294017259E-4</c:v>
                </c:pt>
                <c:pt idx="3">
                  <c:v>3.8009723532408891E-4</c:v>
                </c:pt>
                <c:pt idx="4">
                  <c:v>4.2690265096727623E-4</c:v>
                </c:pt>
                <c:pt idx="5">
                  <c:v>4.8010710974551114E-4</c:v>
                </c:pt>
                <c:pt idx="6">
                  <c:v>5.4066662098628114E-4</c:v>
                </c:pt>
                <c:pt idx="7">
                  <c:v>6.096909840180956E-4</c:v>
                </c:pt>
                <c:pt idx="8">
                  <c:v>6.884700306774139E-4</c:v>
                </c:pt>
                <c:pt idx="9">
                  <c:v>7.7850453779606166E-4</c:v>
                </c:pt>
                <c:pt idx="10">
                  <c:v>8.8154265732600127E-4</c:v>
                </c:pt>
                <c:pt idx="11">
                  <c:v>9.9962286331650393E-4</c:v>
                </c:pt>
                <c:pt idx="12">
                  <c:v>1.1351245913782508E-3</c:v>
                </c:pt>
                <c:pt idx="13">
                  <c:v>1.2908279505215244E-3</c:v>
                </c:pt>
                <c:pt idx="14">
                  <c:v>1.469984122148286E-3</c:v>
                </c:pt>
                <c:pt idx="15">
                  <c:v>1.6763983288416195E-3</c:v>
                </c:pt>
                <c:pt idx="16">
                  <c:v>1.9145275578168303E-3</c:v>
                </c:pt>
                <c:pt idx="17">
                  <c:v>2.1895955602304813E-3</c:v>
                </c:pt>
                <c:pt idx="18">
                  <c:v>2.5077280151267656E-3</c:v>
                </c:pt>
                <c:pt idx="19">
                  <c:v>2.8761111387772121E-3</c:v>
                </c:pt>
                <c:pt idx="20">
                  <c:v>3.3031774237808763E-3</c:v>
                </c:pt>
                <c:pt idx="21">
                  <c:v>3.7988225862883975E-3</c:v>
                </c:pt>
                <c:pt idx="22">
                  <c:v>4.3746581509088115E-3</c:v>
                </c:pt>
                <c:pt idx="23">
                  <c:v>5.044304361618024E-3</c:v>
                </c:pt>
                <c:pt idx="24">
                  <c:v>5.8237282014525589E-3</c:v>
                </c:pt>
                <c:pt idx="25">
                  <c:v>6.7316311326452768E-3</c:v>
                </c:pt>
                <c:pt idx="26">
                  <c:v>7.7898905926887365E-3</c:v>
                </c:pt>
                <c:pt idx="27">
                  <c:v>9.0240581128862834E-3</c:v>
                </c:pt>
                <c:pt idx="28">
                  <c:v>1.0463914917300031E-2</c:v>
                </c:pt>
                <c:pt idx="29">
                  <c:v>1.2144082694581382E-2</c:v>
                </c:pt>
                <c:pt idx="30">
                  <c:v>1.410468251721596E-2</c:v>
                </c:pt>
                <c:pt idx="31">
                  <c:v>1.6392028134717074E-2</c:v>
                </c:pt>
                <c:pt idx="32">
                  <c:v>1.9059330537815521E-2</c:v>
                </c:pt>
                <c:pt idx="33">
                  <c:v>2.2167378180897292E-2</c:v>
                </c:pt>
                <c:pt idx="34">
                  <c:v>2.5785140969772666E-2</c:v>
                </c:pt>
                <c:pt idx="35">
                  <c:v>2.9990225589891926E-2</c:v>
                </c:pt>
                <c:pt idx="36">
                  <c:v>3.4869084753940953E-2</c:v>
                </c:pt>
                <c:pt idx="84">
                  <c:v>3.4869084753941439E-2</c:v>
                </c:pt>
                <c:pt idx="85">
                  <c:v>2.9990225589892339E-2</c:v>
                </c:pt>
                <c:pt idx="86">
                  <c:v>2.5785140969773038E-2</c:v>
                </c:pt>
                <c:pt idx="87">
                  <c:v>2.2167378180897621E-2</c:v>
                </c:pt>
                <c:pt idx="88">
                  <c:v>1.9059330537815774E-2</c:v>
                </c:pt>
                <c:pt idx="89">
                  <c:v>1.639202813471731E-2</c:v>
                </c:pt>
                <c:pt idx="90">
                  <c:v>1.4104682517216159E-2</c:v>
                </c:pt>
                <c:pt idx="91">
                  <c:v>1.2144082694581544E-2</c:v>
                </c:pt>
                <c:pt idx="92">
                  <c:v>1.0463914917300178E-2</c:v>
                </c:pt>
                <c:pt idx="93">
                  <c:v>9.0240581128864083E-3</c:v>
                </c:pt>
                <c:pt idx="94">
                  <c:v>7.789890592688844E-3</c:v>
                </c:pt>
                <c:pt idx="95">
                  <c:v>6.7316311326453661E-3</c:v>
                </c:pt>
                <c:pt idx="96">
                  <c:v>5.8237282014526413E-3</c:v>
                </c:pt>
                <c:pt idx="97">
                  <c:v>5.0443043616180908E-3</c:v>
                </c:pt>
                <c:pt idx="98">
                  <c:v>4.3746581509088688E-3</c:v>
                </c:pt>
                <c:pt idx="99">
                  <c:v>3.7988225862884474E-3</c:v>
                </c:pt>
                <c:pt idx="100">
                  <c:v>3.3031774237809192E-3</c:v>
                </c:pt>
                <c:pt idx="101">
                  <c:v>2.8761111387772494E-3</c:v>
                </c:pt>
                <c:pt idx="102">
                  <c:v>2.507728015126796E-3</c:v>
                </c:pt>
                <c:pt idx="103">
                  <c:v>2.189595560230506E-3</c:v>
                </c:pt>
                <c:pt idx="104">
                  <c:v>1.9145275578168535E-3</c:v>
                </c:pt>
                <c:pt idx="105">
                  <c:v>1.6763983288416414E-3</c:v>
                </c:pt>
                <c:pt idx="106">
                  <c:v>1.4699841221483025E-3</c:v>
                </c:pt>
                <c:pt idx="107">
                  <c:v>1.2908279505215402E-3</c:v>
                </c:pt>
                <c:pt idx="108">
                  <c:v>1.1351245913782636E-3</c:v>
                </c:pt>
                <c:pt idx="109">
                  <c:v>9.9962286331651477E-4</c:v>
                </c:pt>
                <c:pt idx="110">
                  <c:v>8.8154265732601179E-4</c:v>
                </c:pt>
                <c:pt idx="111">
                  <c:v>7.7850453779607098E-4</c:v>
                </c:pt>
                <c:pt idx="112">
                  <c:v>6.8847003067742159E-4</c:v>
                </c:pt>
                <c:pt idx="113">
                  <c:v>6.0969098401810178E-4</c:v>
                </c:pt>
                <c:pt idx="114">
                  <c:v>5.4066662098628711E-4</c:v>
                </c:pt>
                <c:pt idx="115">
                  <c:v>4.8010710974551597E-4</c:v>
                </c:pt>
                <c:pt idx="116">
                  <c:v>4.269026509672803E-4</c:v>
                </c:pt>
                <c:pt idx="117">
                  <c:v>3.8009723532409271E-4</c:v>
                </c:pt>
                <c:pt idx="118">
                  <c:v>3.38866352940176E-4</c:v>
                </c:pt>
                <c:pt idx="119">
                  <c:v>3.0249804726878698E-4</c:v>
                </c:pt>
                <c:pt idx="120">
                  <c:v>2.7037679977520875E-4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B-4CAA-87D5-37B33494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316079"/>
        <c:axId val="1615316559"/>
      </c:lineChart>
      <c:catAx>
        <c:axId val="161531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5316559"/>
        <c:crosses val="autoZero"/>
        <c:auto val="1"/>
        <c:lblAlgn val="ctr"/>
        <c:lblOffset val="100"/>
        <c:noMultiLvlLbl val="0"/>
      </c:catAx>
      <c:valAx>
        <c:axId val="16153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53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99060</xdr:rowOff>
    </xdr:from>
    <xdr:to>
      <xdr:col>4</xdr:col>
      <xdr:colOff>434805</xdr:colOff>
      <xdr:row>38</xdr:row>
      <xdr:rowOff>76200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F4338A1-85B3-912A-D35E-7BC82AABE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96100"/>
          <a:ext cx="3680925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441960</xdr:colOff>
      <xdr:row>49</xdr:row>
      <xdr:rowOff>152400</xdr:rowOff>
    </xdr:from>
    <xdr:to>
      <xdr:col>5</xdr:col>
      <xdr:colOff>366122</xdr:colOff>
      <xdr:row>52</xdr:row>
      <xdr:rowOff>24370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8EC2AD-4164-CDA4-6514-BE17769C3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9342120"/>
          <a:ext cx="1943462" cy="435850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60</xdr:row>
      <xdr:rowOff>22860</xdr:rowOff>
    </xdr:from>
    <xdr:to>
      <xdr:col>4</xdr:col>
      <xdr:colOff>836568</xdr:colOff>
      <xdr:row>62</xdr:row>
      <xdr:rowOff>134983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5834822-0796-6145-BC93-8AE253611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9880" y="11254740"/>
          <a:ext cx="1232808" cy="49312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65</xdr:row>
      <xdr:rowOff>83820</xdr:rowOff>
    </xdr:from>
    <xdr:to>
      <xdr:col>5</xdr:col>
      <xdr:colOff>154923</xdr:colOff>
      <xdr:row>68</xdr:row>
      <xdr:rowOff>163918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9C52519-FCA3-D52E-3E91-E8ACC857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2245340"/>
          <a:ext cx="4429743" cy="62873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78</xdr:row>
      <xdr:rowOff>83820</xdr:rowOff>
    </xdr:from>
    <xdr:to>
      <xdr:col>4</xdr:col>
      <xdr:colOff>457200</xdr:colOff>
      <xdr:row>80</xdr:row>
      <xdr:rowOff>15165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BAD618E-DE8E-7D00-699E-A66D47A7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" y="14668500"/>
          <a:ext cx="3680460" cy="29710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87</xdr:row>
      <xdr:rowOff>68580</xdr:rowOff>
    </xdr:from>
    <xdr:to>
      <xdr:col>4</xdr:col>
      <xdr:colOff>906780</xdr:colOff>
      <xdr:row>89</xdr:row>
      <xdr:rowOff>44423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08D079E-E893-0D91-6654-6EACA387A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720" y="16329660"/>
          <a:ext cx="4107180" cy="341603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96</xdr:row>
      <xdr:rowOff>76200</xdr:rowOff>
    </xdr:from>
    <xdr:to>
      <xdr:col>2</xdr:col>
      <xdr:colOff>38101</xdr:colOff>
      <xdr:row>98</xdr:row>
      <xdr:rowOff>97100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FFBE0B7-3A84-D759-1B05-3B74D89C7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1" y="18013680"/>
          <a:ext cx="1691640" cy="38666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106681</xdr:colOff>
      <xdr:row>108</xdr:row>
      <xdr:rowOff>76200</xdr:rowOff>
    </xdr:from>
    <xdr:to>
      <xdr:col>2</xdr:col>
      <xdr:colOff>426721</xdr:colOff>
      <xdr:row>110</xdr:row>
      <xdr:rowOff>1073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1BB298E-989F-4848-4094-B81B8ED7D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681" y="20238720"/>
          <a:ext cx="2065020" cy="290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342900</xdr:colOff>
      <xdr:row>139</xdr:row>
      <xdr:rowOff>106309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2A25ADF-E4FE-25BA-1A14-0858F46FB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351740"/>
          <a:ext cx="7170420" cy="654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10</xdr:row>
      <xdr:rowOff>57150</xdr:rowOff>
    </xdr:from>
    <xdr:to>
      <xdr:col>11</xdr:col>
      <xdr:colOff>274320</xdr:colOff>
      <xdr:row>25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2CDF007-3207-E537-8823-C92DFF451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topLeftCell="A144" zoomScaleNormal="100" workbookViewId="0">
      <selection activeCell="D160" sqref="D160"/>
    </sheetView>
  </sheetViews>
  <sheetFormatPr defaultRowHeight="14.4" x14ac:dyDescent="0.3"/>
  <cols>
    <col min="1" max="1" width="15.109375" style="1" customWidth="1"/>
    <col min="2" max="2" width="10.33203125" style="1" customWidth="1"/>
    <col min="3" max="3" width="9.109375" style="1"/>
    <col min="4" max="4" width="12.77734375" style="1" customWidth="1"/>
    <col min="5" max="5" width="16.6640625" style="1" customWidth="1"/>
    <col min="6" max="9" width="8.88671875" style="1"/>
    <col min="10" max="10" width="12.6640625" style="1" bestFit="1" customWidth="1"/>
    <col min="11" max="11" width="10.6640625" style="1" customWidth="1"/>
    <col min="12" max="16384" width="8.88671875" style="1"/>
  </cols>
  <sheetData>
    <row r="1" spans="1:22" ht="29.4" thickBot="1" x14ac:dyDescent="0.35">
      <c r="A1" s="3" t="s">
        <v>0</v>
      </c>
      <c r="B1" s="4" t="s">
        <v>2</v>
      </c>
      <c r="C1" s="5" t="s">
        <v>1</v>
      </c>
      <c r="D1" s="6" t="s">
        <v>7</v>
      </c>
      <c r="E1" s="3" t="s">
        <v>10</v>
      </c>
      <c r="F1" s="4" t="s">
        <v>11</v>
      </c>
      <c r="G1" s="5" t="s">
        <v>12</v>
      </c>
      <c r="L1" s="1" t="s">
        <v>13</v>
      </c>
      <c r="M1" s="1" t="s">
        <v>14</v>
      </c>
    </row>
    <row r="2" spans="1:22" x14ac:dyDescent="0.3">
      <c r="A2" s="7">
        <v>68.75</v>
      </c>
      <c r="B2" s="1">
        <v>4</v>
      </c>
      <c r="C2" s="8">
        <v>100</v>
      </c>
      <c r="D2" s="9">
        <f>$B$32+$B$33*A2+$B$34*B2</f>
        <v>105.68243742784443</v>
      </c>
      <c r="E2" s="10">
        <f>C2-$C$14</f>
        <v>-3.5</v>
      </c>
      <c r="F2" s="11">
        <f>D2-$C$14</f>
        <v>2.1824374278444338</v>
      </c>
      <c r="G2" s="12">
        <f>D2-C2</f>
        <v>5.6824374278444338</v>
      </c>
      <c r="J2" s="1" t="s">
        <v>15</v>
      </c>
      <c r="K2" s="13">
        <v>1</v>
      </c>
      <c r="L2" s="14">
        <v>68.75</v>
      </c>
      <c r="M2" s="15">
        <v>4</v>
      </c>
    </row>
    <row r="3" spans="1:22" x14ac:dyDescent="0.3">
      <c r="A3" s="7">
        <v>68.7</v>
      </c>
      <c r="B3" s="1">
        <v>4.2</v>
      </c>
      <c r="C3" s="8">
        <v>112</v>
      </c>
      <c r="D3" s="16">
        <f t="shared" ref="D3:D11" si="0">$B$32+$B$33*A3+$B$34*B3</f>
        <v>105.26838038787623</v>
      </c>
      <c r="E3" s="7">
        <f t="shared" ref="E3:E11" si="1">C3-$C$14</f>
        <v>8.5</v>
      </c>
      <c r="F3" s="1">
        <f t="shared" ref="F3:F11" si="2">D3-$C$14</f>
        <v>1.7683803878762347</v>
      </c>
      <c r="G3" s="8">
        <f t="shared" ref="G3:G11" si="3">D3-C3</f>
        <v>-6.7316196121237653</v>
      </c>
      <c r="K3" s="17">
        <v>1</v>
      </c>
      <c r="L3" s="1">
        <v>68.7</v>
      </c>
      <c r="M3" s="18">
        <v>4.2</v>
      </c>
    </row>
    <row r="4" spans="1:22" x14ac:dyDescent="0.3">
      <c r="A4" s="7">
        <v>68.540000000000006</v>
      </c>
      <c r="B4" s="1">
        <v>4.7</v>
      </c>
      <c r="C4" s="8">
        <v>108</v>
      </c>
      <c r="D4" s="16">
        <f t="shared" si="0"/>
        <v>104.0482640166157</v>
      </c>
      <c r="E4" s="7">
        <f t="shared" si="1"/>
        <v>4.5</v>
      </c>
      <c r="F4" s="1">
        <f t="shared" si="2"/>
        <v>0.54826401661570401</v>
      </c>
      <c r="G4" s="8">
        <f t="shared" si="3"/>
        <v>-3.951735983384296</v>
      </c>
      <c r="K4" s="17">
        <v>1</v>
      </c>
      <c r="L4" s="1">
        <v>68.540000000000006</v>
      </c>
      <c r="M4" s="18">
        <v>4.7</v>
      </c>
    </row>
    <row r="5" spans="1:22" x14ac:dyDescent="0.3">
      <c r="A5" s="7">
        <v>68.900000000000006</v>
      </c>
      <c r="B5" s="1">
        <v>5.0999999999999996</v>
      </c>
      <c r="C5" s="8">
        <v>106</v>
      </c>
      <c r="D5" s="16">
        <f t="shared" si="0"/>
        <v>105.65123378857768</v>
      </c>
      <c r="E5" s="7">
        <f t="shared" si="1"/>
        <v>2.5</v>
      </c>
      <c r="F5" s="1">
        <f t="shared" si="2"/>
        <v>2.1512337885776844</v>
      </c>
      <c r="G5" s="8">
        <f t="shared" si="3"/>
        <v>-0.34876621142231556</v>
      </c>
      <c r="K5" s="17">
        <v>1</v>
      </c>
      <c r="L5" s="1">
        <v>68.900000000000006</v>
      </c>
      <c r="M5" s="18">
        <v>5.0999999999999996</v>
      </c>
    </row>
    <row r="6" spans="1:22" x14ac:dyDescent="0.3">
      <c r="A6" s="7">
        <v>68.88</v>
      </c>
      <c r="B6" s="1">
        <v>4.9000000000000004</v>
      </c>
      <c r="C6" s="8">
        <v>103</v>
      </c>
      <c r="D6" s="16">
        <f t="shared" si="0"/>
        <v>105.69534328586562</v>
      </c>
      <c r="E6" s="7">
        <f t="shared" si="1"/>
        <v>-0.5</v>
      </c>
      <c r="F6" s="1">
        <f t="shared" si="2"/>
        <v>2.1953432858656186</v>
      </c>
      <c r="G6" s="8">
        <f t="shared" si="3"/>
        <v>2.6953432858656186</v>
      </c>
      <c r="K6" s="17">
        <v>1</v>
      </c>
      <c r="L6" s="1">
        <v>68.88</v>
      </c>
      <c r="M6" s="18">
        <v>4.9000000000000004</v>
      </c>
    </row>
    <row r="7" spans="1:22" x14ac:dyDescent="0.3">
      <c r="A7" s="7">
        <v>68.349999999999994</v>
      </c>
      <c r="B7" s="1">
        <v>4.5999999999999996</v>
      </c>
      <c r="C7" s="8">
        <v>101</v>
      </c>
      <c r="D7" s="16">
        <f t="shared" si="0"/>
        <v>103.11902508408198</v>
      </c>
      <c r="E7" s="7">
        <f t="shared" si="1"/>
        <v>-2.5</v>
      </c>
      <c r="F7" s="1">
        <f t="shared" si="2"/>
        <v>-0.38097491591801713</v>
      </c>
      <c r="G7" s="8">
        <f t="shared" si="3"/>
        <v>2.1190250840819829</v>
      </c>
      <c r="K7" s="17">
        <v>1</v>
      </c>
      <c r="L7" s="1">
        <v>68.349999999999994</v>
      </c>
      <c r="M7" s="18">
        <v>4.5999999999999996</v>
      </c>
    </row>
    <row r="8" spans="1:22" x14ac:dyDescent="0.3">
      <c r="A8" s="7">
        <v>67.98</v>
      </c>
      <c r="B8" s="1">
        <v>4.8</v>
      </c>
      <c r="C8" s="8">
        <v>100</v>
      </c>
      <c r="D8" s="16">
        <f t="shared" si="0"/>
        <v>101.01377927757589</v>
      </c>
      <c r="E8" s="7">
        <f t="shared" si="1"/>
        <v>-3.5</v>
      </c>
      <c r="F8" s="1">
        <f t="shared" si="2"/>
        <v>-2.4862207224241075</v>
      </c>
      <c r="G8" s="8">
        <f t="shared" si="3"/>
        <v>1.0137792775758925</v>
      </c>
      <c r="K8" s="17">
        <v>1</v>
      </c>
      <c r="L8" s="1">
        <v>67.98</v>
      </c>
      <c r="M8" s="18">
        <v>4.8</v>
      </c>
    </row>
    <row r="9" spans="1:22" x14ac:dyDescent="0.3">
      <c r="A9" s="7">
        <v>68.099999999999994</v>
      </c>
      <c r="B9" s="1">
        <v>4.3</v>
      </c>
      <c r="C9" s="8">
        <v>103</v>
      </c>
      <c r="D9" s="16">
        <f t="shared" si="0"/>
        <v>102.02249705301914</v>
      </c>
      <c r="E9" s="7">
        <f t="shared" si="1"/>
        <v>-0.5</v>
      </c>
      <c r="F9" s="1">
        <f t="shared" si="2"/>
        <v>-1.4775029469808629</v>
      </c>
      <c r="G9" s="8">
        <f t="shared" si="3"/>
        <v>-0.97750294698086293</v>
      </c>
      <c r="K9" s="17">
        <v>1</v>
      </c>
      <c r="L9" s="1">
        <v>68.099999999999994</v>
      </c>
      <c r="M9" s="18">
        <v>4.3</v>
      </c>
    </row>
    <row r="10" spans="1:22" x14ac:dyDescent="0.3">
      <c r="A10" s="7">
        <v>68.05</v>
      </c>
      <c r="B10" s="1">
        <v>4.4000000000000004</v>
      </c>
      <c r="C10" s="8">
        <v>102</v>
      </c>
      <c r="D10" s="16">
        <f t="shared" si="0"/>
        <v>101.68334441064925</v>
      </c>
      <c r="E10" s="7">
        <f t="shared" si="1"/>
        <v>-1.5</v>
      </c>
      <c r="F10" s="1">
        <f t="shared" si="2"/>
        <v>-1.816655589350745</v>
      </c>
      <c r="G10" s="8">
        <f t="shared" si="3"/>
        <v>-0.316655589350745</v>
      </c>
      <c r="K10" s="17">
        <v>1</v>
      </c>
      <c r="L10" s="1">
        <v>68.05</v>
      </c>
      <c r="M10" s="18">
        <v>4.4000000000000004</v>
      </c>
    </row>
    <row r="11" spans="1:22" ht="15" thickBot="1" x14ac:dyDescent="0.35">
      <c r="A11" s="19">
        <v>67.900000000000006</v>
      </c>
      <c r="B11" s="20">
        <v>4.5</v>
      </c>
      <c r="C11" s="21">
        <v>100</v>
      </c>
      <c r="D11" s="22">
        <f t="shared" si="0"/>
        <v>100.81569527873631</v>
      </c>
      <c r="E11" s="19">
        <f t="shared" si="1"/>
        <v>-3.5</v>
      </c>
      <c r="F11" s="20">
        <f t="shared" si="2"/>
        <v>-2.6843047212636861</v>
      </c>
      <c r="G11" s="21">
        <f t="shared" si="3"/>
        <v>0.81569527873631387</v>
      </c>
      <c r="K11" s="23">
        <v>1</v>
      </c>
      <c r="L11" s="24">
        <v>67.900000000000006</v>
      </c>
      <c r="M11" s="25">
        <v>4.5</v>
      </c>
    </row>
    <row r="12" spans="1:22" ht="15" thickBot="1" x14ac:dyDescent="0.35">
      <c r="E12" s="1" t="s">
        <v>21</v>
      </c>
      <c r="F12" s="1" t="s">
        <v>21</v>
      </c>
      <c r="G12" s="1" t="s">
        <v>21</v>
      </c>
    </row>
    <row r="13" spans="1:22" x14ac:dyDescent="0.3">
      <c r="A13" s="26" t="s">
        <v>8</v>
      </c>
      <c r="B13" s="11" t="s">
        <v>9</v>
      </c>
      <c r="C13" s="26" t="s">
        <v>16</v>
      </c>
      <c r="E13" s="1">
        <f>SUMSQ(E2:E11)</f>
        <v>144.5</v>
      </c>
      <c r="F13" s="1">
        <f t="shared" ref="F13:G13" si="4">SUMSQ(F2:F11)</f>
        <v>36.653314402935415</v>
      </c>
      <c r="G13" s="1">
        <f t="shared" si="4"/>
        <v>107.84668559694857</v>
      </c>
      <c r="H13" s="1" t="str">
        <f ca="1">_xlfn.FORMULATEXT(G13)</f>
        <v>=СУММКВ(G2:G11)</v>
      </c>
    </row>
    <row r="14" spans="1:22" ht="15" thickBot="1" x14ac:dyDescent="0.35">
      <c r="A14" s="22">
        <f>AVERAGE(A2:A11)</f>
        <v>68.414999999999992</v>
      </c>
      <c r="B14" s="27">
        <f t="shared" ref="B14:C14" si="5">AVERAGE(B2:B11)</f>
        <v>4.5499999999999989</v>
      </c>
      <c r="C14" s="22">
        <f t="shared" si="5"/>
        <v>103.5</v>
      </c>
      <c r="V14" s="1" t="s">
        <v>6</v>
      </c>
    </row>
    <row r="15" spans="1:22" x14ac:dyDescent="0.3">
      <c r="A15" s="2" t="s">
        <v>20</v>
      </c>
    </row>
    <row r="17" spans="1:12" x14ac:dyDescent="0.3">
      <c r="A17" s="1" t="s">
        <v>3</v>
      </c>
      <c r="B17" s="13" cm="1">
        <f t="array" ref="B17:K19">TRANSPOSE(K2:M11)</f>
        <v>1</v>
      </c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5">
        <v>1</v>
      </c>
      <c r="L17" s="1" t="str">
        <f ca="1">_xlfn.FORMULATEXT(B17)</f>
        <v>=ТРАНСП(K2:M11)</v>
      </c>
    </row>
    <row r="18" spans="1:12" x14ac:dyDescent="0.3">
      <c r="B18" s="17">
        <v>68.75</v>
      </c>
      <c r="C18" s="1">
        <v>68.7</v>
      </c>
      <c r="D18" s="1">
        <v>68.540000000000006</v>
      </c>
      <c r="E18" s="1">
        <v>68.900000000000006</v>
      </c>
      <c r="F18" s="1">
        <v>68.88</v>
      </c>
      <c r="G18" s="1">
        <v>68.349999999999994</v>
      </c>
      <c r="H18" s="1">
        <v>67.98</v>
      </c>
      <c r="I18" s="1">
        <v>68.099999999999994</v>
      </c>
      <c r="J18" s="1">
        <v>68.05</v>
      </c>
      <c r="K18" s="18">
        <v>67.900000000000006</v>
      </c>
    </row>
    <row r="19" spans="1:12" x14ac:dyDescent="0.3">
      <c r="B19" s="23">
        <v>4</v>
      </c>
      <c r="C19" s="24">
        <v>4.2</v>
      </c>
      <c r="D19" s="24">
        <v>4.7</v>
      </c>
      <c r="E19" s="24">
        <v>5.0999999999999996</v>
      </c>
      <c r="F19" s="24">
        <v>4.9000000000000004</v>
      </c>
      <c r="G19" s="24">
        <v>4.5999999999999996</v>
      </c>
      <c r="H19" s="24">
        <v>4.8</v>
      </c>
      <c r="I19" s="24">
        <v>4.3</v>
      </c>
      <c r="J19" s="24">
        <v>4.4000000000000004</v>
      </c>
      <c r="K19" s="25">
        <v>4.5</v>
      </c>
    </row>
    <row r="22" spans="1:12" x14ac:dyDescent="0.3">
      <c r="A22" s="1" t="s">
        <v>5</v>
      </c>
      <c r="B22" s="13" cm="1">
        <f t="array" ref="B22:D24">MMULT(_xlfn.ANCHORARRAY(B17),K2:M11)</f>
        <v>10</v>
      </c>
      <c r="C22" s="14">
        <v>684.15</v>
      </c>
      <c r="D22" s="15">
        <v>45.499999999999993</v>
      </c>
      <c r="E22" s="1" t="str">
        <f ca="1">_xlfn.FORMULATEXT(B22)</f>
        <v>=МУМНОЖ(B17#;K2:M11)</v>
      </c>
    </row>
    <row r="23" spans="1:12" x14ac:dyDescent="0.3">
      <c r="B23" s="17">
        <v>684.15</v>
      </c>
      <c r="C23" s="1">
        <v>46807.473900000005</v>
      </c>
      <c r="D23" s="18">
        <v>3113.0940000000001</v>
      </c>
    </row>
    <row r="24" spans="1:12" x14ac:dyDescent="0.3">
      <c r="B24" s="23">
        <v>45.499999999999993</v>
      </c>
      <c r="C24" s="24">
        <v>3113.0940000000001</v>
      </c>
      <c r="D24" s="25">
        <v>208.05000000000004</v>
      </c>
    </row>
    <row r="27" spans="1:12" x14ac:dyDescent="0.3">
      <c r="A27" s="1" t="s">
        <v>4</v>
      </c>
      <c r="B27" s="13" cm="1">
        <f t="array" ref="B27:D29">MINVERSE(_xlfn.ANCHORARRAY(B22))</f>
        <v>3501.1842285495259</v>
      </c>
      <c r="C27" s="14">
        <v>-51.586921546453127</v>
      </c>
      <c r="D27" s="15">
        <v>6.2054964947394984</v>
      </c>
      <c r="E27" s="1" t="str">
        <f ca="1">_xlfn.FORMULATEXT(B27)</f>
        <v>=МОБР(B22#)</v>
      </c>
    </row>
    <row r="28" spans="1:12" x14ac:dyDescent="0.3">
      <c r="B28" s="17">
        <v>-51.586921546451698</v>
      </c>
      <c r="C28" s="1">
        <v>0.76452086171901334</v>
      </c>
      <c r="D28" s="18">
        <v>-0.15775235341859109</v>
      </c>
    </row>
    <row r="29" spans="1:12" x14ac:dyDescent="0.3">
      <c r="B29" s="23">
        <v>6.2054964947180231</v>
      </c>
      <c r="C29" s="24">
        <v>-0.1577523534182772</v>
      </c>
      <c r="D29" s="25">
        <v>1.0081606075589915</v>
      </c>
    </row>
    <row r="32" spans="1:12" x14ac:dyDescent="0.3">
      <c r="A32" s="1" t="s">
        <v>18</v>
      </c>
      <c r="B32" s="28" cm="1">
        <f t="array" ref="B32:B34">MMULT(_xlfn.ANCHORARRAY(B27),MMULT(_xlfn.ANCHORARRAY(B17),C2:C11))</f>
        <v>-254.66272322912118</v>
      </c>
      <c r="C32" s="1" t="str">
        <f ca="1">_xlfn.FORMULATEXT(B32)</f>
        <v>=МУМНОЖ(B27#;МУМНОЖ(B17#;C2:C11))</v>
      </c>
    </row>
    <row r="33" spans="1:6" x14ac:dyDescent="0.3">
      <c r="A33" s="1" t="s">
        <v>19</v>
      </c>
      <c r="B33" s="29">
        <v>5.2849648954312443</v>
      </c>
    </row>
    <row r="34" spans="1:6" x14ac:dyDescent="0.3">
      <c r="A34" s="1" t="s">
        <v>17</v>
      </c>
      <c r="B34" s="30">
        <v>-0.74904397598311334</v>
      </c>
    </row>
    <row r="36" spans="1:6" x14ac:dyDescent="0.3">
      <c r="A36" s="2" t="s">
        <v>22</v>
      </c>
    </row>
    <row r="40" spans="1:6" x14ac:dyDescent="0.3">
      <c r="A40" s="1" t="s">
        <v>23</v>
      </c>
    </row>
    <row r="42" spans="1:6" x14ac:dyDescent="0.3">
      <c r="A42" s="2" t="s">
        <v>24</v>
      </c>
    </row>
    <row r="44" spans="1:6" x14ac:dyDescent="0.3">
      <c r="A44" s="1" t="s">
        <v>25</v>
      </c>
    </row>
    <row r="45" spans="1:6" ht="15" thickBot="1" x14ac:dyDescent="0.35"/>
    <row r="46" spans="1:6" x14ac:dyDescent="0.3">
      <c r="A46" s="1" t="str" cm="1">
        <f t="array" ref="A46:B47">A33:B34</f>
        <v>a1=</v>
      </c>
      <c r="B46" s="9">
        <v>5.2849648954312443</v>
      </c>
      <c r="D46" s="1" t="s">
        <v>26</v>
      </c>
      <c r="E46" s="1">
        <f>B46</f>
        <v>5.2849648954312443</v>
      </c>
      <c r="F46" s="1" t="s">
        <v>27</v>
      </c>
    </row>
    <row r="47" spans="1:6" ht="15" thickBot="1" x14ac:dyDescent="0.35">
      <c r="A47" s="1" t="str">
        <v>a2=</v>
      </c>
      <c r="B47" s="22">
        <v>-0.74904397598311334</v>
      </c>
      <c r="D47" s="1" t="s">
        <v>26</v>
      </c>
      <c r="E47" s="1">
        <f>B47</f>
        <v>-0.74904397598311334</v>
      </c>
      <c r="F47" s="1" t="s">
        <v>27</v>
      </c>
    </row>
    <row r="48" spans="1:6" x14ac:dyDescent="0.3">
      <c r="C48" s="1" t="s">
        <v>32</v>
      </c>
    </row>
    <row r="49" spans="1:2" x14ac:dyDescent="0.3">
      <c r="A49" s="1" t="s">
        <v>28</v>
      </c>
    </row>
    <row r="50" spans="1:2" ht="15" thickBot="1" x14ac:dyDescent="0.35"/>
    <row r="51" spans="1:2" x14ac:dyDescent="0.3">
      <c r="A51" s="1" t="s">
        <v>29</v>
      </c>
      <c r="B51" s="9">
        <f>B33*A14/C14</f>
        <v>3.4934383895741887</v>
      </c>
    </row>
    <row r="52" spans="1:2" ht="15" thickBot="1" x14ac:dyDescent="0.35">
      <c r="A52" s="1" t="s">
        <v>30</v>
      </c>
      <c r="B52" s="22">
        <f>B34*B14/C14</f>
        <v>-3.2928986383798695E-2</v>
      </c>
    </row>
    <row r="54" spans="1:2" x14ac:dyDescent="0.3">
      <c r="A54" s="2" t="s">
        <v>31</v>
      </c>
    </row>
    <row r="55" spans="1:2" ht="15" thickBot="1" x14ac:dyDescent="0.35"/>
    <row r="56" spans="1:2" x14ac:dyDescent="0.3">
      <c r="A56" s="1" t="s">
        <v>33</v>
      </c>
      <c r="B56" s="9">
        <f>E13</f>
        <v>144.5</v>
      </c>
    </row>
    <row r="57" spans="1:2" x14ac:dyDescent="0.3">
      <c r="A57" s="1" t="s">
        <v>34</v>
      </c>
      <c r="B57" s="16">
        <f>F13</f>
        <v>36.653314402935415</v>
      </c>
    </row>
    <row r="58" spans="1:2" ht="15" thickBot="1" x14ac:dyDescent="0.35">
      <c r="A58" s="1" t="s">
        <v>35</v>
      </c>
      <c r="B58" s="22">
        <f>G13</f>
        <v>107.84668559694857</v>
      </c>
    </row>
    <row r="60" spans="1:2" x14ac:dyDescent="0.3">
      <c r="A60" s="2" t="s">
        <v>36</v>
      </c>
    </row>
    <row r="61" spans="1:2" ht="15" thickBot="1" x14ac:dyDescent="0.35"/>
    <row r="62" spans="1:2" ht="15" thickBot="1" x14ac:dyDescent="0.35">
      <c r="A62" s="1" t="s">
        <v>37</v>
      </c>
      <c r="B62" s="31">
        <f>B57/B56</f>
        <v>0.25365615503761535</v>
      </c>
    </row>
    <row r="65" spans="1:4" x14ac:dyDescent="0.3">
      <c r="A65" s="2" t="s">
        <v>38</v>
      </c>
    </row>
    <row r="70" spans="1:4" ht="15" thickBot="1" x14ac:dyDescent="0.35"/>
    <row r="71" spans="1:4" ht="15" thickBot="1" x14ac:dyDescent="0.35">
      <c r="A71" s="1" t="s">
        <v>39</v>
      </c>
      <c r="D71" s="33">
        <f>B58</f>
        <v>107.84668559694857</v>
      </c>
    </row>
    <row r="72" spans="1:4" ht="15" thickBot="1" x14ac:dyDescent="0.35"/>
    <row r="73" spans="1:4" ht="15" thickBot="1" x14ac:dyDescent="0.35">
      <c r="A73" s="1" t="s">
        <v>40</v>
      </c>
      <c r="B73" s="33">
        <f>D71/(10-2-1)</f>
        <v>15.406669370992654</v>
      </c>
      <c r="D73" s="1" t="s">
        <v>41</v>
      </c>
    </row>
    <row r="74" spans="1:4" ht="15" thickBot="1" x14ac:dyDescent="0.35">
      <c r="D74" s="1" t="s">
        <v>42</v>
      </c>
    </row>
    <row r="75" spans="1:4" ht="15" thickBot="1" x14ac:dyDescent="0.35">
      <c r="A75" s="1" t="s">
        <v>43</v>
      </c>
      <c r="B75" s="33">
        <f>SQRT(B73)</f>
        <v>3.925133038636099</v>
      </c>
    </row>
    <row r="78" spans="1:4" x14ac:dyDescent="0.3">
      <c r="A78" s="2" t="s">
        <v>44</v>
      </c>
    </row>
    <row r="81" spans="1:11" ht="15" thickBot="1" x14ac:dyDescent="0.35"/>
    <row r="82" spans="1:11" ht="15" thickBot="1" x14ac:dyDescent="0.35">
      <c r="A82" s="1" t="s">
        <v>45</v>
      </c>
      <c r="C82" s="34">
        <f>B27</f>
        <v>3501.1842285495259</v>
      </c>
      <c r="D82" s="35">
        <f>C28</f>
        <v>0.76452086171901334</v>
      </c>
      <c r="E82" s="36">
        <f>D29</f>
        <v>1.0081606075589915</v>
      </c>
      <c r="G82" s="1" t="s">
        <v>50</v>
      </c>
    </row>
    <row r="83" spans="1:11" ht="15" thickBot="1" x14ac:dyDescent="0.35"/>
    <row r="84" spans="1:11" ht="15" thickBot="1" x14ac:dyDescent="0.35">
      <c r="A84" s="1" t="s">
        <v>46</v>
      </c>
      <c r="B84" s="34">
        <f>$B$73*C82</f>
        <v>53941.587816196523</v>
      </c>
      <c r="C84" s="35">
        <f t="shared" ref="C84:D84" si="6">$B$73*D82</f>
        <v>11.778720143731233</v>
      </c>
      <c r="D84" s="36">
        <f t="shared" si="6"/>
        <v>15.53239715352046</v>
      </c>
      <c r="F84" s="1" t="s">
        <v>47</v>
      </c>
      <c r="G84" s="34">
        <f>SQRT(B84)</f>
        <v>232.25328375761779</v>
      </c>
      <c r="H84" s="35">
        <f t="shared" ref="H84:I84" si="7">SQRT(C84)</f>
        <v>3.432014006925268</v>
      </c>
      <c r="I84" s="36">
        <f t="shared" si="7"/>
        <v>3.9411162319221771</v>
      </c>
      <c r="K84" s="1" t="s">
        <v>49</v>
      </c>
    </row>
    <row r="85" spans="1:11" x14ac:dyDescent="0.3">
      <c r="A85" s="1" t="s">
        <v>48</v>
      </c>
      <c r="B85" s="1">
        <v>0</v>
      </c>
      <c r="C85" s="1">
        <v>1</v>
      </c>
      <c r="D85" s="1">
        <v>2</v>
      </c>
      <c r="F85" s="1" t="s">
        <v>48</v>
      </c>
      <c r="G85" s="1">
        <v>0</v>
      </c>
      <c r="H85" s="1">
        <v>1</v>
      </c>
      <c r="I85" s="1">
        <v>2</v>
      </c>
    </row>
    <row r="87" spans="1:11" x14ac:dyDescent="0.3">
      <c r="A87" s="2" t="s">
        <v>51</v>
      </c>
    </row>
    <row r="91" spans="1:11" ht="15" thickBot="1" x14ac:dyDescent="0.35"/>
    <row r="92" spans="1:11" ht="15" thickBot="1" x14ac:dyDescent="0.35">
      <c r="A92" s="1" t="s">
        <v>52</v>
      </c>
      <c r="B92" s="34" cm="1">
        <f t="array" ref="B92:D92">TRANSPOSE(_xlfn.ANCHORARRAY(B32))</f>
        <v>-254.66272322912118</v>
      </c>
      <c r="C92" s="35">
        <v>5.2849648954312443</v>
      </c>
      <c r="D92" s="36">
        <v>-0.74904397598311334</v>
      </c>
    </row>
    <row r="93" spans="1:11" ht="15" thickBot="1" x14ac:dyDescent="0.35"/>
    <row r="94" spans="1:11" ht="15" thickBot="1" x14ac:dyDescent="0.35">
      <c r="A94" s="1" t="s">
        <v>53</v>
      </c>
      <c r="B94" s="34">
        <f>B92/G84</f>
        <v>-1.0964870726860858</v>
      </c>
      <c r="C94" s="35">
        <f t="shared" ref="C94:D94" si="8">C92/H84</f>
        <v>1.5399019015560573</v>
      </c>
      <c r="D94" s="36">
        <f t="shared" si="8"/>
        <v>-0.19005883914714858</v>
      </c>
    </row>
    <row r="96" spans="1:11" x14ac:dyDescent="0.3">
      <c r="A96" s="2" t="s">
        <v>54</v>
      </c>
    </row>
    <row r="100" spans="1:3" ht="15" thickBot="1" x14ac:dyDescent="0.35"/>
    <row r="101" spans="1:3" ht="15" thickBot="1" x14ac:dyDescent="0.35">
      <c r="A101" s="1" t="s">
        <v>37</v>
      </c>
      <c r="B101" s="33">
        <f>B62</f>
        <v>0.25365615503761535</v>
      </c>
    </row>
    <row r="102" spans="1:3" ht="15" thickBot="1" x14ac:dyDescent="0.35"/>
    <row r="103" spans="1:3" ht="15" thickBot="1" x14ac:dyDescent="0.35">
      <c r="A103" s="1" t="s">
        <v>55</v>
      </c>
      <c r="B103" s="33">
        <f>B101/(1-B101)*(10-2-1)/2</f>
        <v>1.1895275195528652</v>
      </c>
    </row>
    <row r="106" spans="1:3" x14ac:dyDescent="0.3">
      <c r="A106" s="2" t="s">
        <v>56</v>
      </c>
    </row>
    <row r="108" spans="1:3" x14ac:dyDescent="0.3">
      <c r="A108" s="2" t="s">
        <v>57</v>
      </c>
    </row>
    <row r="111" spans="1:3" ht="15" thickBot="1" x14ac:dyDescent="0.35"/>
    <row r="112" spans="1:3" x14ac:dyDescent="0.3">
      <c r="A112" s="1" t="s">
        <v>58</v>
      </c>
      <c r="B112" s="37">
        <v>10</v>
      </c>
      <c r="C112" s="1" t="s">
        <v>59</v>
      </c>
    </row>
    <row r="113" spans="1:12" x14ac:dyDescent="0.3">
      <c r="A113" s="1" t="s">
        <v>62</v>
      </c>
      <c r="B113" s="38">
        <v>2</v>
      </c>
      <c r="C113" s="1" t="s">
        <v>60</v>
      </c>
    </row>
    <row r="114" spans="1:12" ht="15" thickBot="1" x14ac:dyDescent="0.35">
      <c r="A114" s="1" t="s">
        <v>63</v>
      </c>
      <c r="B114" s="39">
        <f>B112-B113-1</f>
        <v>7</v>
      </c>
      <c r="C114" s="1" t="s">
        <v>61</v>
      </c>
    </row>
    <row r="115" spans="1:12" ht="15" thickBot="1" x14ac:dyDescent="0.35"/>
    <row r="116" spans="1:12" ht="15" thickBot="1" x14ac:dyDescent="0.35">
      <c r="A116" s="1" t="s">
        <v>64</v>
      </c>
      <c r="B116" s="32">
        <v>0.05</v>
      </c>
    </row>
    <row r="117" spans="1:12" ht="15" thickBot="1" x14ac:dyDescent="0.35">
      <c r="A117" s="1" t="s">
        <v>65</v>
      </c>
      <c r="B117" s="40">
        <f>_xlfn.T.INV.2T(B116,B114)</f>
        <v>2.3646242515927849</v>
      </c>
      <c r="C117" s="1" t="str">
        <f ca="1">_xlfn.FORMULATEXT(B117)</f>
        <v>=СТЬЮДЕНТ.ОБР.2Х(B116;B114)</v>
      </c>
    </row>
    <row r="119" spans="1:12" x14ac:dyDescent="0.3">
      <c r="A119" s="2" t="s">
        <v>66</v>
      </c>
    </row>
    <row r="120" spans="1:12" ht="15" thickBot="1" x14ac:dyDescent="0.35"/>
    <row r="121" spans="1:12" ht="15" thickBot="1" x14ac:dyDescent="0.35">
      <c r="A121" s="1" t="str" cm="1">
        <f t="array" ref="A121:D121">A94:D94</f>
        <v>t(a_k)=</v>
      </c>
      <c r="B121" s="41">
        <v>-1.0964870726860858</v>
      </c>
      <c r="C121" s="42">
        <v>1.5399019015560573</v>
      </c>
      <c r="D121" s="43">
        <v>-0.19005883914714858</v>
      </c>
    </row>
    <row r="123" spans="1:12" x14ac:dyDescent="0.3">
      <c r="A123" s="1" t="s">
        <v>67</v>
      </c>
      <c r="B123" s="1">
        <f>B117</f>
        <v>2.3646242515927849</v>
      </c>
      <c r="C123" s="1" t="s">
        <v>68</v>
      </c>
      <c r="E123" s="1">
        <f>B116</f>
        <v>0.05</v>
      </c>
    </row>
    <row r="125" spans="1:12" x14ac:dyDescent="0.3">
      <c r="A125" s="1" t="s">
        <v>69</v>
      </c>
      <c r="B125" s="1" t="s">
        <v>72</v>
      </c>
      <c r="C125" s="1">
        <f>ABS(B121)</f>
        <v>1.0964870726860858</v>
      </c>
      <c r="D125" s="1" t="str">
        <f>IF(C125&gt; E125,"&gt;","&lt;")</f>
        <v>&lt;</v>
      </c>
      <c r="E125" s="1">
        <f>$B$117</f>
        <v>2.3646242515927849</v>
      </c>
      <c r="F125" s="1" t="s">
        <v>75</v>
      </c>
      <c r="L125" s="44">
        <f>B116</f>
        <v>0.05</v>
      </c>
    </row>
    <row r="126" spans="1:12" x14ac:dyDescent="0.3">
      <c r="A126" s="1" t="s">
        <v>70</v>
      </c>
      <c r="B126" s="1" t="s">
        <v>73</v>
      </c>
      <c r="C126" s="1">
        <f>ABS(C121)</f>
        <v>1.5399019015560573</v>
      </c>
      <c r="D126" s="1" t="str">
        <f t="shared" ref="D126:D127" si="9">IF(C126&gt; E126,"&gt;","&lt;")</f>
        <v>&lt;</v>
      </c>
      <c r="E126" s="1">
        <f t="shared" ref="E126:E127" si="10">$B$117</f>
        <v>2.3646242515927849</v>
      </c>
      <c r="F126" s="1" t="s">
        <v>76</v>
      </c>
      <c r="L126" s="45">
        <f>L125</f>
        <v>0.05</v>
      </c>
    </row>
    <row r="127" spans="1:12" x14ac:dyDescent="0.3">
      <c r="A127" s="1" t="s">
        <v>71</v>
      </c>
      <c r="B127" s="1" t="s">
        <v>74</v>
      </c>
      <c r="C127" s="1">
        <f>ABS(D121)</f>
        <v>0.19005883914714858</v>
      </c>
      <c r="D127" s="1" t="str">
        <f t="shared" si="9"/>
        <v>&lt;</v>
      </c>
      <c r="E127" s="1">
        <f t="shared" si="10"/>
        <v>2.3646242515927849</v>
      </c>
    </row>
    <row r="129" spans="1:9" x14ac:dyDescent="0.3">
      <c r="A129" s="2" t="s">
        <v>77</v>
      </c>
    </row>
    <row r="130" spans="1:9" ht="15" thickBot="1" x14ac:dyDescent="0.35"/>
    <row r="131" spans="1:9" ht="15" thickBot="1" x14ac:dyDescent="0.35">
      <c r="A131" s="1" t="s">
        <v>78</v>
      </c>
      <c r="B131" s="46">
        <f>2*(1-_xlfn.T.DIST(ABS(B121),$B$114,TRUE))</f>
        <v>0.30914840032140045</v>
      </c>
      <c r="C131" s="47">
        <f t="shared" ref="C131:D131" si="11">2*(1-_xlfn.T.DIST(ABS(C121),$B$114,TRUE))</f>
        <v>0.16747969710466037</v>
      </c>
      <c r="D131" s="48">
        <f t="shared" si="11"/>
        <v>0.8546571058899497</v>
      </c>
      <c r="E131" s="1" t="str">
        <f ca="1">_xlfn.FORMULATEXT(B131)</f>
        <v>=2*(1-СТЬЮДЕНТ.РАСП(ABS(B121);$B$114;ИСТИНА))</v>
      </c>
    </row>
    <row r="133" spans="1:9" x14ac:dyDescent="0.3">
      <c r="A133" s="2" t="s">
        <v>79</v>
      </c>
    </row>
    <row r="134" spans="1:9" ht="15" thickBot="1" x14ac:dyDescent="0.35"/>
    <row r="135" spans="1:9" ht="15" thickBot="1" x14ac:dyDescent="0.35">
      <c r="A135" s="1" t="s">
        <v>80</v>
      </c>
      <c r="B135" s="44">
        <v>0.95</v>
      </c>
      <c r="D135" s="1" t="s">
        <v>87</v>
      </c>
      <c r="E135" s="49">
        <f>B117</f>
        <v>2.3646242515927849</v>
      </c>
    </row>
    <row r="140" spans="1:9" ht="15" thickBot="1" x14ac:dyDescent="0.35"/>
    <row r="141" spans="1:9" x14ac:dyDescent="0.3">
      <c r="A141" s="1" t="str" cm="1">
        <f t="array" ref="A141:B143">A32:B34</f>
        <v>а0 =</v>
      </c>
      <c r="B141" s="37">
        <v>-254.66272322912118</v>
      </c>
      <c r="D141" s="1" t="s">
        <v>83</v>
      </c>
      <c r="E141" s="37" cm="1">
        <f t="array" ref="E141:E143">TRANSPOSE(G84:I84)</f>
        <v>232.25328375761779</v>
      </c>
      <c r="G141" s="1" t="s">
        <v>84</v>
      </c>
      <c r="H141" s="50">
        <f>B141-E141 * $E$135</f>
        <v>-803.85447051444487</v>
      </c>
      <c r="I141" s="51">
        <f>B141 +E141 * $E$135</f>
        <v>294.5290240562025</v>
      </c>
    </row>
    <row r="142" spans="1:9" x14ac:dyDescent="0.3">
      <c r="A142" s="1" t="str">
        <v>a1=</v>
      </c>
      <c r="B142" s="38">
        <v>5.2849648954312443</v>
      </c>
      <c r="D142" s="1" t="s">
        <v>82</v>
      </c>
      <c r="E142" s="38">
        <v>3.432014006925268</v>
      </c>
      <c r="G142" s="1" t="s">
        <v>85</v>
      </c>
      <c r="H142" s="52">
        <f t="shared" ref="H142:H143" si="12">B142-E142 * $E$135</f>
        <v>-2.8304586571503734</v>
      </c>
      <c r="I142" s="53">
        <f t="shared" ref="I142:I143" si="13">B142 +E142 * $E$135</f>
        <v>13.400388448012862</v>
      </c>
    </row>
    <row r="143" spans="1:9" ht="15" thickBot="1" x14ac:dyDescent="0.35">
      <c r="A143" s="1" t="str">
        <v>a2=</v>
      </c>
      <c r="B143" s="39">
        <v>-0.74904397598311334</v>
      </c>
      <c r="D143" s="1" t="s">
        <v>81</v>
      </c>
      <c r="E143" s="39">
        <v>3.9411162319221771</v>
      </c>
      <c r="G143" s="1" t="s">
        <v>86</v>
      </c>
      <c r="H143" s="54">
        <f t="shared" si="12"/>
        <v>-10.068302996332267</v>
      </c>
      <c r="I143" s="55">
        <f t="shared" si="13"/>
        <v>8.5702150443660408</v>
      </c>
    </row>
    <row r="146" spans="1:3" x14ac:dyDescent="0.3">
      <c r="A146" s="2" t="s">
        <v>88</v>
      </c>
    </row>
    <row r="148" spans="1:3" x14ac:dyDescent="0.3">
      <c r="A148" s="60" t="s">
        <v>96</v>
      </c>
      <c r="B148" s="60"/>
      <c r="C148" s="60"/>
    </row>
    <row r="150" spans="1:3" x14ac:dyDescent="0.3">
      <c r="A150" s="2" t="s">
        <v>97</v>
      </c>
    </row>
    <row r="151" spans="1:3" ht="15" thickBot="1" x14ac:dyDescent="0.35"/>
    <row r="152" spans="1:3" ht="15" thickBot="1" x14ac:dyDescent="0.35">
      <c r="A152" s="1" t="s">
        <v>98</v>
      </c>
      <c r="B152" s="49">
        <f>B103</f>
        <v>1.1895275195528652</v>
      </c>
    </row>
    <row r="153" spans="1:3" ht="15" thickBot="1" x14ac:dyDescent="0.35"/>
    <row r="154" spans="1:3" ht="15" thickBot="1" x14ac:dyDescent="0.35">
      <c r="A154" s="1" t="s">
        <v>99</v>
      </c>
      <c r="C154" s="40">
        <f>_xlfn.F.INV.RT(B116,B113,B114)</f>
        <v>4.7374141277758826</v>
      </c>
    </row>
    <row r="156" spans="1:3" x14ac:dyDescent="0.3">
      <c r="A156" s="1" t="s">
        <v>100</v>
      </c>
    </row>
    <row r="158" spans="1:3" x14ac:dyDescent="0.3">
      <c r="A158" s="2" t="s">
        <v>101</v>
      </c>
    </row>
    <row r="159" spans="1:3" ht="15" thickBot="1" x14ac:dyDescent="0.35"/>
    <row r="160" spans="1:3" ht="15" thickBot="1" x14ac:dyDescent="0.35">
      <c r="A160" s="1" t="s">
        <v>102</v>
      </c>
      <c r="B160" s="40">
        <f>1-_xlfn.F.DIST(B152,B113,B114,TRUE)</f>
        <v>0.35915866161795196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0BCD-8A3A-449B-AAFA-CA71ED0D1121}">
  <dimension ref="A1:H122"/>
  <sheetViews>
    <sheetView topLeftCell="C1" workbookViewId="0">
      <selection activeCell="I8" sqref="I8"/>
    </sheetView>
  </sheetViews>
  <sheetFormatPr defaultRowHeight="14.4" x14ac:dyDescent="0.3"/>
  <cols>
    <col min="3" max="3" width="24.21875" bestFit="1" customWidth="1"/>
    <col min="6" max="6" width="10.109375" bestFit="1" customWidth="1"/>
  </cols>
  <sheetData>
    <row r="1" spans="1:8" x14ac:dyDescent="0.3">
      <c r="A1" s="56" t="s">
        <v>89</v>
      </c>
      <c r="B1" s="56" t="s">
        <v>90</v>
      </c>
      <c r="C1" s="56" t="s">
        <v>91</v>
      </c>
      <c r="F1" t="str" cm="1">
        <f t="array" ref="F1:H3">Лист1!A112:C114</f>
        <v>N=</v>
      </c>
      <c r="G1" s="57">
        <v>10</v>
      </c>
      <c r="H1" t="str">
        <v>(Количество испытаний)</v>
      </c>
    </row>
    <row r="2" spans="1:8" x14ac:dyDescent="0.3">
      <c r="A2">
        <v>-6</v>
      </c>
      <c r="B2">
        <f>_xlfn.T.DIST(A2,$G$3,FALSE)</f>
        <v>2.7037679977520577E-4</v>
      </c>
      <c r="C2">
        <f>IF(ABS(A2) &gt;$G$9,B2,"")</f>
        <v>2.7037679977520577E-4</v>
      </c>
      <c r="F2" t="str">
        <v>m=</v>
      </c>
      <c r="G2" s="58">
        <v>2</v>
      </c>
      <c r="H2" t="str">
        <v>(Количество факторов - независимых переменных)</v>
      </c>
    </row>
    <row r="3" spans="1:8" ht="15" thickBot="1" x14ac:dyDescent="0.35">
      <c r="A3">
        <f>A2+$G$6</f>
        <v>-5.9</v>
      </c>
      <c r="B3">
        <f t="shared" ref="B3:B66" si="0">_xlfn.T.DIST(A3,$G$3,FALSE)</f>
        <v>3.0249804726878438E-4</v>
      </c>
      <c r="C3">
        <f t="shared" ref="C3:C38" si="1">IF(ABS(A3) &gt;$G$9,B3,"")</f>
        <v>3.0249804726878438E-4</v>
      </c>
      <c r="F3" t="str">
        <v>N-m-1=</v>
      </c>
      <c r="G3" s="59">
        <v>7</v>
      </c>
      <c r="H3" t="str">
        <v>(Степеней свободы T-распределения Стьюдента)</v>
      </c>
    </row>
    <row r="4" spans="1:8" ht="15" thickBot="1" x14ac:dyDescent="0.35">
      <c r="A4">
        <f t="shared" ref="A4:A67" si="2">A3+$G$6</f>
        <v>-5.8000000000000007</v>
      </c>
      <c r="B4">
        <f t="shared" si="0"/>
        <v>3.3886635294017259E-4</v>
      </c>
      <c r="C4">
        <f t="shared" si="1"/>
        <v>3.3886635294017259E-4</v>
      </c>
    </row>
    <row r="5" spans="1:8" x14ac:dyDescent="0.3">
      <c r="A5">
        <f t="shared" si="2"/>
        <v>-5.7000000000000011</v>
      </c>
      <c r="B5">
        <f t="shared" si="0"/>
        <v>3.8009723532408891E-4</v>
      </c>
      <c r="C5">
        <f t="shared" si="1"/>
        <v>3.8009723532408891E-4</v>
      </c>
      <c r="F5" t="s">
        <v>92</v>
      </c>
      <c r="G5" s="57">
        <v>6</v>
      </c>
    </row>
    <row r="6" spans="1:8" ht="15" thickBot="1" x14ac:dyDescent="0.35">
      <c r="A6">
        <f t="shared" si="2"/>
        <v>-5.6000000000000014</v>
      </c>
      <c r="B6">
        <f t="shared" si="0"/>
        <v>4.2690265096727623E-4</v>
      </c>
      <c r="C6">
        <f t="shared" si="1"/>
        <v>4.2690265096727623E-4</v>
      </c>
      <c r="F6" t="s">
        <v>93</v>
      </c>
      <c r="G6" s="59">
        <v>0.1</v>
      </c>
    </row>
    <row r="7" spans="1:8" ht="15" thickBot="1" x14ac:dyDescent="0.35">
      <c r="A7">
        <f t="shared" si="2"/>
        <v>-5.5000000000000018</v>
      </c>
      <c r="B7">
        <f t="shared" si="0"/>
        <v>4.8010710974551114E-4</v>
      </c>
      <c r="C7">
        <f t="shared" si="1"/>
        <v>4.8010710974551114E-4</v>
      </c>
    </row>
    <row r="8" spans="1:8" x14ac:dyDescent="0.3">
      <c r="A8">
        <f t="shared" si="2"/>
        <v>-5.4000000000000021</v>
      </c>
      <c r="B8">
        <f t="shared" si="0"/>
        <v>5.4066662098628114E-4</v>
      </c>
      <c r="C8">
        <f t="shared" si="1"/>
        <v>5.4066662098628114E-4</v>
      </c>
      <c r="F8" t="s">
        <v>94</v>
      </c>
      <c r="G8" s="57">
        <f>Лист1!B116</f>
        <v>0.05</v>
      </c>
    </row>
    <row r="9" spans="1:8" ht="15" thickBot="1" x14ac:dyDescent="0.35">
      <c r="A9">
        <f t="shared" si="2"/>
        <v>-5.3000000000000025</v>
      </c>
      <c r="B9">
        <f t="shared" si="0"/>
        <v>6.096909840180956E-4</v>
      </c>
      <c r="C9">
        <f t="shared" si="1"/>
        <v>6.096909840180956E-4</v>
      </c>
      <c r="F9" t="s">
        <v>95</v>
      </c>
      <c r="G9" s="59">
        <f>Лист1!B117</f>
        <v>2.3646242515927849</v>
      </c>
    </row>
    <row r="10" spans="1:8" x14ac:dyDescent="0.3">
      <c r="A10">
        <f t="shared" si="2"/>
        <v>-5.2000000000000028</v>
      </c>
      <c r="B10">
        <f t="shared" si="0"/>
        <v>6.884700306774139E-4</v>
      </c>
      <c r="C10">
        <f t="shared" si="1"/>
        <v>6.884700306774139E-4</v>
      </c>
    </row>
    <row r="11" spans="1:8" x14ac:dyDescent="0.3">
      <c r="A11">
        <f t="shared" si="2"/>
        <v>-5.1000000000000032</v>
      </c>
      <c r="B11">
        <f t="shared" si="0"/>
        <v>7.7850453779606166E-4</v>
      </c>
      <c r="C11">
        <f t="shared" si="1"/>
        <v>7.7850453779606166E-4</v>
      </c>
    </row>
    <row r="12" spans="1:8" x14ac:dyDescent="0.3">
      <c r="A12">
        <f t="shared" si="2"/>
        <v>-5.0000000000000036</v>
      </c>
      <c r="B12">
        <f t="shared" si="0"/>
        <v>8.8154265732600127E-4</v>
      </c>
      <c r="C12">
        <f t="shared" si="1"/>
        <v>8.8154265732600127E-4</v>
      </c>
    </row>
    <row r="13" spans="1:8" x14ac:dyDescent="0.3">
      <c r="A13">
        <f t="shared" si="2"/>
        <v>-4.9000000000000039</v>
      </c>
      <c r="B13">
        <f t="shared" si="0"/>
        <v>9.9962286331650393E-4</v>
      </c>
      <c r="C13">
        <f t="shared" si="1"/>
        <v>9.9962286331650393E-4</v>
      </c>
    </row>
    <row r="14" spans="1:8" x14ac:dyDescent="0.3">
      <c r="A14">
        <f t="shared" si="2"/>
        <v>-4.8000000000000043</v>
      </c>
      <c r="B14">
        <f t="shared" si="0"/>
        <v>1.1351245913782508E-3</v>
      </c>
      <c r="C14">
        <f t="shared" si="1"/>
        <v>1.1351245913782508E-3</v>
      </c>
    </row>
    <row r="15" spans="1:8" x14ac:dyDescent="0.3">
      <c r="A15">
        <f t="shared" si="2"/>
        <v>-4.7000000000000046</v>
      </c>
      <c r="B15">
        <f t="shared" si="0"/>
        <v>1.2908279505215244E-3</v>
      </c>
      <c r="C15">
        <f t="shared" si="1"/>
        <v>1.2908279505215244E-3</v>
      </c>
    </row>
    <row r="16" spans="1:8" x14ac:dyDescent="0.3">
      <c r="A16">
        <f t="shared" si="2"/>
        <v>-4.600000000000005</v>
      </c>
      <c r="B16">
        <f t="shared" si="0"/>
        <v>1.469984122148286E-3</v>
      </c>
      <c r="C16">
        <f t="shared" si="1"/>
        <v>1.469984122148286E-3</v>
      </c>
    </row>
    <row r="17" spans="1:3" x14ac:dyDescent="0.3">
      <c r="A17">
        <f t="shared" si="2"/>
        <v>-4.5000000000000053</v>
      </c>
      <c r="B17">
        <f t="shared" si="0"/>
        <v>1.6763983288416195E-3</v>
      </c>
      <c r="C17">
        <f t="shared" si="1"/>
        <v>1.6763983288416195E-3</v>
      </c>
    </row>
    <row r="18" spans="1:3" x14ac:dyDescent="0.3">
      <c r="A18">
        <f t="shared" si="2"/>
        <v>-4.4000000000000057</v>
      </c>
      <c r="B18">
        <f t="shared" si="0"/>
        <v>1.9145275578168303E-3</v>
      </c>
      <c r="C18">
        <f t="shared" si="1"/>
        <v>1.9145275578168303E-3</v>
      </c>
    </row>
    <row r="19" spans="1:3" x14ac:dyDescent="0.3">
      <c r="A19">
        <f t="shared" si="2"/>
        <v>-4.300000000000006</v>
      </c>
      <c r="B19">
        <f t="shared" si="0"/>
        <v>2.1895955602304813E-3</v>
      </c>
      <c r="C19">
        <f t="shared" si="1"/>
        <v>2.1895955602304813E-3</v>
      </c>
    </row>
    <row r="20" spans="1:3" x14ac:dyDescent="0.3">
      <c r="A20">
        <f t="shared" si="2"/>
        <v>-4.2000000000000064</v>
      </c>
      <c r="B20">
        <f t="shared" si="0"/>
        <v>2.5077280151267656E-3</v>
      </c>
      <c r="C20">
        <f t="shared" si="1"/>
        <v>2.5077280151267656E-3</v>
      </c>
    </row>
    <row r="21" spans="1:3" x14ac:dyDescent="0.3">
      <c r="A21">
        <f t="shared" si="2"/>
        <v>-4.1000000000000068</v>
      </c>
      <c r="B21">
        <f t="shared" si="0"/>
        <v>2.8761111387772121E-3</v>
      </c>
      <c r="C21">
        <f t="shared" si="1"/>
        <v>2.8761111387772121E-3</v>
      </c>
    </row>
    <row r="22" spans="1:3" x14ac:dyDescent="0.3">
      <c r="A22">
        <f t="shared" si="2"/>
        <v>-4.0000000000000071</v>
      </c>
      <c r="B22">
        <f t="shared" si="0"/>
        <v>3.3031774237808763E-3</v>
      </c>
      <c r="C22">
        <f t="shared" si="1"/>
        <v>3.3031774237808763E-3</v>
      </c>
    </row>
    <row r="23" spans="1:3" x14ac:dyDescent="0.3">
      <c r="A23">
        <f t="shared" si="2"/>
        <v>-3.900000000000007</v>
      </c>
      <c r="B23">
        <f t="shared" si="0"/>
        <v>3.7988225862883975E-3</v>
      </c>
      <c r="C23">
        <f t="shared" si="1"/>
        <v>3.7988225862883975E-3</v>
      </c>
    </row>
    <row r="24" spans="1:3" x14ac:dyDescent="0.3">
      <c r="A24">
        <f t="shared" si="2"/>
        <v>-3.8000000000000069</v>
      </c>
      <c r="B24">
        <f t="shared" si="0"/>
        <v>4.3746581509088115E-3</v>
      </c>
      <c r="C24">
        <f t="shared" si="1"/>
        <v>4.3746581509088115E-3</v>
      </c>
    </row>
    <row r="25" spans="1:3" x14ac:dyDescent="0.3">
      <c r="A25">
        <f t="shared" si="2"/>
        <v>-3.7000000000000068</v>
      </c>
      <c r="B25">
        <f t="shared" si="0"/>
        <v>5.044304361618024E-3</v>
      </c>
      <c r="C25">
        <f t="shared" si="1"/>
        <v>5.044304361618024E-3</v>
      </c>
    </row>
    <row r="26" spans="1:3" x14ac:dyDescent="0.3">
      <c r="A26">
        <f t="shared" si="2"/>
        <v>-3.6000000000000068</v>
      </c>
      <c r="B26">
        <f t="shared" si="0"/>
        <v>5.8237282014525589E-3</v>
      </c>
      <c r="C26">
        <f t="shared" si="1"/>
        <v>5.8237282014525589E-3</v>
      </c>
    </row>
    <row r="27" spans="1:3" x14ac:dyDescent="0.3">
      <c r="A27">
        <f t="shared" si="2"/>
        <v>-3.5000000000000067</v>
      </c>
      <c r="B27">
        <f t="shared" si="0"/>
        <v>6.7316311326452768E-3</v>
      </c>
      <c r="C27">
        <f t="shared" si="1"/>
        <v>6.7316311326452768E-3</v>
      </c>
    </row>
    <row r="28" spans="1:3" x14ac:dyDescent="0.3">
      <c r="A28">
        <f t="shared" si="2"/>
        <v>-3.4000000000000066</v>
      </c>
      <c r="B28">
        <f t="shared" si="0"/>
        <v>7.7898905926887365E-3</v>
      </c>
      <c r="C28">
        <f t="shared" si="1"/>
        <v>7.7898905926887365E-3</v>
      </c>
    </row>
    <row r="29" spans="1:3" x14ac:dyDescent="0.3">
      <c r="A29">
        <f t="shared" si="2"/>
        <v>-3.3000000000000065</v>
      </c>
      <c r="B29">
        <f t="shared" si="0"/>
        <v>9.0240581128862834E-3</v>
      </c>
      <c r="C29">
        <f t="shared" si="1"/>
        <v>9.0240581128862834E-3</v>
      </c>
    </row>
    <row r="30" spans="1:3" x14ac:dyDescent="0.3">
      <c r="A30">
        <f t="shared" si="2"/>
        <v>-3.2000000000000064</v>
      </c>
      <c r="B30">
        <f t="shared" si="0"/>
        <v>1.0463914917300031E-2</v>
      </c>
      <c r="C30">
        <f t="shared" si="1"/>
        <v>1.0463914917300031E-2</v>
      </c>
    </row>
    <row r="31" spans="1:3" x14ac:dyDescent="0.3">
      <c r="A31">
        <f t="shared" si="2"/>
        <v>-3.1000000000000063</v>
      </c>
      <c r="B31">
        <f t="shared" si="0"/>
        <v>1.2144082694581382E-2</v>
      </c>
      <c r="C31">
        <f t="shared" si="1"/>
        <v>1.2144082694581382E-2</v>
      </c>
    </row>
    <row r="32" spans="1:3" x14ac:dyDescent="0.3">
      <c r="A32">
        <f t="shared" si="2"/>
        <v>-3.0000000000000062</v>
      </c>
      <c r="B32">
        <f t="shared" si="0"/>
        <v>1.410468251721596E-2</v>
      </c>
      <c r="C32">
        <f t="shared" si="1"/>
        <v>1.410468251721596E-2</v>
      </c>
    </row>
    <row r="33" spans="1:3" x14ac:dyDescent="0.3">
      <c r="A33">
        <f t="shared" si="2"/>
        <v>-2.9000000000000061</v>
      </c>
      <c r="B33">
        <f t="shared" si="0"/>
        <v>1.6392028134717074E-2</v>
      </c>
      <c r="C33">
        <f t="shared" si="1"/>
        <v>1.6392028134717074E-2</v>
      </c>
    </row>
    <row r="34" spans="1:3" x14ac:dyDescent="0.3">
      <c r="A34">
        <f t="shared" si="2"/>
        <v>-2.800000000000006</v>
      </c>
      <c r="B34">
        <f t="shared" si="0"/>
        <v>1.9059330537815521E-2</v>
      </c>
      <c r="C34">
        <f t="shared" si="1"/>
        <v>1.9059330537815521E-2</v>
      </c>
    </row>
    <row r="35" spans="1:3" x14ac:dyDescent="0.3">
      <c r="A35">
        <f t="shared" si="2"/>
        <v>-2.700000000000006</v>
      </c>
      <c r="B35">
        <f t="shared" si="0"/>
        <v>2.2167378180897292E-2</v>
      </c>
      <c r="C35">
        <f t="shared" si="1"/>
        <v>2.2167378180897292E-2</v>
      </c>
    </row>
    <row r="36" spans="1:3" x14ac:dyDescent="0.3">
      <c r="A36">
        <f t="shared" si="2"/>
        <v>-2.6000000000000059</v>
      </c>
      <c r="B36">
        <f t="shared" si="0"/>
        <v>2.5785140969772666E-2</v>
      </c>
      <c r="C36">
        <f t="shared" si="1"/>
        <v>2.5785140969772666E-2</v>
      </c>
    </row>
    <row r="37" spans="1:3" x14ac:dyDescent="0.3">
      <c r="A37">
        <f t="shared" si="2"/>
        <v>-2.5000000000000058</v>
      </c>
      <c r="B37">
        <f t="shared" si="0"/>
        <v>2.9990225589891926E-2</v>
      </c>
      <c r="C37">
        <f t="shared" si="1"/>
        <v>2.9990225589891926E-2</v>
      </c>
    </row>
    <row r="38" spans="1:3" x14ac:dyDescent="0.3">
      <c r="A38">
        <f t="shared" si="2"/>
        <v>-2.4000000000000057</v>
      </c>
      <c r="B38">
        <f t="shared" si="0"/>
        <v>3.4869084753940953E-2</v>
      </c>
      <c r="C38">
        <f t="shared" si="1"/>
        <v>3.4869084753940953E-2</v>
      </c>
    </row>
    <row r="39" spans="1:3" x14ac:dyDescent="0.3">
      <c r="A39">
        <f t="shared" si="2"/>
        <v>-2.3000000000000056</v>
      </c>
      <c r="B39">
        <f t="shared" si="0"/>
        <v>4.0516853782230675E-2</v>
      </c>
    </row>
    <row r="40" spans="1:3" x14ac:dyDescent="0.3">
      <c r="A40">
        <f t="shared" si="2"/>
        <v>-2.2000000000000055</v>
      </c>
      <c r="B40">
        <f t="shared" si="0"/>
        <v>4.7036655726268924E-2</v>
      </c>
    </row>
    <row r="41" spans="1:3" x14ac:dyDescent="0.3">
      <c r="A41">
        <f t="shared" si="2"/>
        <v>-2.1000000000000054</v>
      </c>
      <c r="B41">
        <f t="shared" si="0"/>
        <v>5.4538183396588058E-2</v>
      </c>
    </row>
    <row r="42" spans="1:3" x14ac:dyDescent="0.3">
      <c r="A42">
        <f t="shared" si="2"/>
        <v>-2.0000000000000053</v>
      </c>
      <c r="B42">
        <f t="shared" si="0"/>
        <v>6.3135337302661479E-2</v>
      </c>
    </row>
    <row r="43" spans="1:3" x14ac:dyDescent="0.3">
      <c r="A43">
        <f t="shared" si="2"/>
        <v>-1.9000000000000052</v>
      </c>
      <c r="B43">
        <f t="shared" si="0"/>
        <v>7.2942679044070882E-2</v>
      </c>
    </row>
    <row r="44" spans="1:3" x14ac:dyDescent="0.3">
      <c r="A44">
        <f t="shared" si="2"/>
        <v>-1.8000000000000052</v>
      </c>
      <c r="B44">
        <f t="shared" si="0"/>
        <v>8.4070459110832163E-2</v>
      </c>
    </row>
    <row r="45" spans="1:3" x14ac:dyDescent="0.3">
      <c r="A45">
        <f t="shared" si="2"/>
        <v>-1.7000000000000051</v>
      </c>
      <c r="B45">
        <f t="shared" si="0"/>
        <v>9.6618008002831643E-2</v>
      </c>
    </row>
    <row r="46" spans="1:3" x14ac:dyDescent="0.3">
      <c r="A46">
        <f t="shared" si="2"/>
        <v>-1.600000000000005</v>
      </c>
      <c r="B46">
        <f t="shared" si="0"/>
        <v>0.1106653537395513</v>
      </c>
    </row>
    <row r="47" spans="1:3" x14ac:dyDescent="0.3">
      <c r="A47">
        <f t="shared" si="2"/>
        <v>-1.5000000000000049</v>
      </c>
      <c r="B47">
        <f t="shared" si="0"/>
        <v>0.12626306128596032</v>
      </c>
    </row>
    <row r="48" spans="1:3" x14ac:dyDescent="0.3">
      <c r="A48">
        <f t="shared" si="2"/>
        <v>-1.4000000000000048</v>
      </c>
      <c r="B48">
        <f t="shared" si="0"/>
        <v>0.14342049167762139</v>
      </c>
    </row>
    <row r="49" spans="1:2" x14ac:dyDescent="0.3">
      <c r="A49">
        <f t="shared" si="2"/>
        <v>-1.3000000000000047</v>
      </c>
      <c r="B49">
        <f t="shared" si="0"/>
        <v>0.16209295508951987</v>
      </c>
    </row>
    <row r="50" spans="1:2" x14ac:dyDescent="0.3">
      <c r="A50">
        <f t="shared" si="2"/>
        <v>-1.2000000000000046</v>
      </c>
      <c r="B50">
        <f t="shared" si="0"/>
        <v>0.18216857418973781</v>
      </c>
    </row>
    <row r="51" spans="1:2" x14ac:dyDescent="0.3">
      <c r="A51">
        <f t="shared" si="2"/>
        <v>-1.1000000000000045</v>
      </c>
      <c r="B51">
        <f t="shared" si="0"/>
        <v>0.20345605401479283</v>
      </c>
    </row>
    <row r="52" spans="1:2" x14ac:dyDescent="0.3">
      <c r="A52">
        <f t="shared" si="2"/>
        <v>-1.0000000000000044</v>
      </c>
      <c r="B52">
        <f t="shared" si="0"/>
        <v>0.22567492027545652</v>
      </c>
    </row>
    <row r="53" spans="1:2" x14ac:dyDescent="0.3">
      <c r="A53">
        <f t="shared" si="2"/>
        <v>-0.90000000000000446</v>
      </c>
      <c r="B53">
        <f t="shared" si="0"/>
        <v>0.24845006240500855</v>
      </c>
    </row>
    <row r="54" spans="1:2" x14ac:dyDescent="0.3">
      <c r="A54">
        <f t="shared" si="2"/>
        <v>-0.80000000000000449</v>
      </c>
      <c r="B54">
        <f t="shared" si="0"/>
        <v>0.27131250511654181</v>
      </c>
    </row>
    <row r="55" spans="1:2" x14ac:dyDescent="0.3">
      <c r="A55">
        <f t="shared" si="2"/>
        <v>-0.70000000000000451</v>
      </c>
      <c r="B55">
        <f t="shared" si="0"/>
        <v>0.293708134519166</v>
      </c>
    </row>
    <row r="56" spans="1:2" x14ac:dyDescent="0.3">
      <c r="A56">
        <f t="shared" si="2"/>
        <v>-0.60000000000000453</v>
      </c>
      <c r="B56">
        <f t="shared" si="0"/>
        <v>0.31501554715928093</v>
      </c>
    </row>
    <row r="57" spans="1:2" x14ac:dyDescent="0.3">
      <c r="A57">
        <f t="shared" si="2"/>
        <v>-0.50000000000000455</v>
      </c>
      <c r="B57">
        <f t="shared" si="0"/>
        <v>0.33457325335016425</v>
      </c>
    </row>
    <row r="58" spans="1:2" x14ac:dyDescent="0.3">
      <c r="A58">
        <f t="shared" si="2"/>
        <v>-0.40000000000000457</v>
      </c>
      <c r="B58">
        <f t="shared" si="0"/>
        <v>0.35171521531491018</v>
      </c>
    </row>
    <row r="59" spans="1:2" x14ac:dyDescent="0.3">
      <c r="A59">
        <f t="shared" si="2"/>
        <v>-0.3000000000000046</v>
      </c>
      <c r="B59">
        <f t="shared" si="0"/>
        <v>0.36581230078018684</v>
      </c>
    </row>
    <row r="60" spans="1:2" x14ac:dyDescent="0.3">
      <c r="A60">
        <f t="shared" si="2"/>
        <v>-0.20000000000000459</v>
      </c>
      <c r="B60">
        <f t="shared" si="0"/>
        <v>0.37631593526996315</v>
      </c>
    </row>
    <row r="61" spans="1:2" x14ac:dyDescent="0.3">
      <c r="A61">
        <f t="shared" si="2"/>
        <v>-0.10000000000000459</v>
      </c>
      <c r="B61">
        <f t="shared" si="0"/>
        <v>0.38279933426055063</v>
      </c>
    </row>
    <row r="62" spans="1:2" x14ac:dyDescent="0.3">
      <c r="A62">
        <f t="shared" si="2"/>
        <v>-4.5796699765787707E-15</v>
      </c>
      <c r="B62">
        <f t="shared" si="0"/>
        <v>0.38499145083226738</v>
      </c>
    </row>
    <row r="63" spans="1:2" x14ac:dyDescent="0.3">
      <c r="A63">
        <f t="shared" si="2"/>
        <v>9.9999999999995426E-2</v>
      </c>
      <c r="B63">
        <f t="shared" si="0"/>
        <v>0.38279933426055102</v>
      </c>
    </row>
    <row r="64" spans="1:2" x14ac:dyDescent="0.3">
      <c r="A64">
        <f t="shared" si="2"/>
        <v>0.19999999999999543</v>
      </c>
      <c r="B64">
        <f t="shared" si="0"/>
        <v>0.37631593526996393</v>
      </c>
    </row>
    <row r="65" spans="1:2" x14ac:dyDescent="0.3">
      <c r="A65">
        <f t="shared" si="2"/>
        <v>0.29999999999999544</v>
      </c>
      <c r="B65">
        <f t="shared" si="0"/>
        <v>0.365812300780188</v>
      </c>
    </row>
    <row r="66" spans="1:2" x14ac:dyDescent="0.3">
      <c r="A66">
        <f t="shared" si="2"/>
        <v>0.39999999999999547</v>
      </c>
      <c r="B66">
        <f t="shared" si="0"/>
        <v>0.35171521531491157</v>
      </c>
    </row>
    <row r="67" spans="1:2" x14ac:dyDescent="0.3">
      <c r="A67">
        <f t="shared" si="2"/>
        <v>0.49999999999999545</v>
      </c>
      <c r="B67">
        <f t="shared" ref="B67:B122" si="3">_xlfn.T.DIST(A67,$G$3,FALSE)</f>
        <v>0.33457325335016591</v>
      </c>
    </row>
    <row r="68" spans="1:2" x14ac:dyDescent="0.3">
      <c r="A68">
        <f t="shared" ref="A68:A116" si="4">A67+$G$6</f>
        <v>0.59999999999999543</v>
      </c>
      <c r="B68">
        <f t="shared" si="3"/>
        <v>0.31501554715928271</v>
      </c>
    </row>
    <row r="69" spans="1:2" x14ac:dyDescent="0.3">
      <c r="A69">
        <f t="shared" si="4"/>
        <v>0.6999999999999954</v>
      </c>
      <c r="B69">
        <f t="shared" si="3"/>
        <v>0.293708134519168</v>
      </c>
    </row>
    <row r="70" spans="1:2" x14ac:dyDescent="0.3">
      <c r="A70">
        <f t="shared" si="4"/>
        <v>0.79999999999999538</v>
      </c>
      <c r="B70">
        <f t="shared" si="3"/>
        <v>0.27131250511654398</v>
      </c>
    </row>
    <row r="71" spans="1:2" x14ac:dyDescent="0.3">
      <c r="A71">
        <f t="shared" si="4"/>
        <v>0.89999999999999536</v>
      </c>
      <c r="B71">
        <f t="shared" si="3"/>
        <v>0.24845006240501066</v>
      </c>
    </row>
    <row r="72" spans="1:2" x14ac:dyDescent="0.3">
      <c r="A72">
        <f t="shared" si="4"/>
        <v>0.99999999999999534</v>
      </c>
      <c r="B72">
        <f t="shared" si="3"/>
        <v>0.22567492027545855</v>
      </c>
    </row>
    <row r="73" spans="1:2" x14ac:dyDescent="0.3">
      <c r="A73">
        <f t="shared" si="4"/>
        <v>1.0999999999999954</v>
      </c>
      <c r="B73">
        <f t="shared" si="3"/>
        <v>0.20345605401479477</v>
      </c>
    </row>
    <row r="74" spans="1:2" x14ac:dyDescent="0.3">
      <c r="A74">
        <f t="shared" si="4"/>
        <v>1.1999999999999955</v>
      </c>
      <c r="B74">
        <f t="shared" si="3"/>
        <v>0.18216857418973964</v>
      </c>
    </row>
    <row r="75" spans="1:2" x14ac:dyDescent="0.3">
      <c r="A75">
        <f t="shared" si="4"/>
        <v>1.2999999999999956</v>
      </c>
      <c r="B75">
        <f t="shared" si="3"/>
        <v>0.16209295508952165</v>
      </c>
    </row>
    <row r="76" spans="1:2" x14ac:dyDescent="0.3">
      <c r="A76">
        <f t="shared" si="4"/>
        <v>1.3999999999999957</v>
      </c>
      <c r="B76">
        <f t="shared" si="3"/>
        <v>0.14342049167762302</v>
      </c>
    </row>
    <row r="77" spans="1:2" x14ac:dyDescent="0.3">
      <c r="A77">
        <f t="shared" si="4"/>
        <v>1.4999999999999958</v>
      </c>
      <c r="B77">
        <f t="shared" si="3"/>
        <v>0.12626306128596179</v>
      </c>
    </row>
    <row r="78" spans="1:2" x14ac:dyDescent="0.3">
      <c r="A78">
        <f t="shared" si="4"/>
        <v>1.5999999999999959</v>
      </c>
      <c r="B78">
        <f t="shared" si="3"/>
        <v>0.11066535373955262</v>
      </c>
    </row>
    <row r="79" spans="1:2" x14ac:dyDescent="0.3">
      <c r="A79">
        <f t="shared" si="4"/>
        <v>1.699999999999996</v>
      </c>
      <c r="B79">
        <f t="shared" si="3"/>
        <v>9.6618008002832864E-2</v>
      </c>
    </row>
    <row r="80" spans="1:2" x14ac:dyDescent="0.3">
      <c r="A80">
        <f t="shared" si="4"/>
        <v>1.799999999999996</v>
      </c>
      <c r="B80">
        <f t="shared" si="3"/>
        <v>8.4070459110833246E-2</v>
      </c>
    </row>
    <row r="81" spans="1:3" x14ac:dyDescent="0.3">
      <c r="A81">
        <f t="shared" si="4"/>
        <v>1.8999999999999961</v>
      </c>
      <c r="B81">
        <f t="shared" si="3"/>
        <v>7.2942679044071854E-2</v>
      </c>
    </row>
    <row r="82" spans="1:3" x14ac:dyDescent="0.3">
      <c r="A82">
        <f t="shared" si="4"/>
        <v>1.9999999999999962</v>
      </c>
      <c r="B82">
        <f t="shared" si="3"/>
        <v>6.3135337302662298E-2</v>
      </c>
    </row>
    <row r="83" spans="1:3" x14ac:dyDescent="0.3">
      <c r="A83">
        <f t="shared" si="4"/>
        <v>2.0999999999999961</v>
      </c>
      <c r="B83">
        <f t="shared" si="3"/>
        <v>5.4538183396588773E-2</v>
      </c>
    </row>
    <row r="84" spans="1:3" x14ac:dyDescent="0.3">
      <c r="A84">
        <f t="shared" si="4"/>
        <v>2.1999999999999962</v>
      </c>
      <c r="B84">
        <f t="shared" si="3"/>
        <v>4.7036655726269562E-2</v>
      </c>
    </row>
    <row r="85" spans="1:3" x14ac:dyDescent="0.3">
      <c r="A85">
        <f t="shared" si="4"/>
        <v>2.2999999999999963</v>
      </c>
      <c r="B85">
        <f t="shared" si="3"/>
        <v>4.0516853782231237E-2</v>
      </c>
    </row>
    <row r="86" spans="1:3" x14ac:dyDescent="0.3">
      <c r="A86">
        <f t="shared" si="4"/>
        <v>2.3999999999999964</v>
      </c>
      <c r="B86">
        <f t="shared" si="3"/>
        <v>3.4869084753941439E-2</v>
      </c>
      <c r="C86">
        <f t="shared" ref="C86:C122" si="5">IF(ABS(A86) &gt;$G$9,B86,"")</f>
        <v>3.4869084753941439E-2</v>
      </c>
    </row>
    <row r="87" spans="1:3" x14ac:dyDescent="0.3">
      <c r="A87">
        <f t="shared" si="4"/>
        <v>2.4999999999999964</v>
      </c>
      <c r="B87">
        <f t="shared" si="3"/>
        <v>2.9990225589892339E-2</v>
      </c>
      <c r="C87">
        <f t="shared" si="5"/>
        <v>2.9990225589892339E-2</v>
      </c>
    </row>
    <row r="88" spans="1:3" x14ac:dyDescent="0.3">
      <c r="A88">
        <f t="shared" si="4"/>
        <v>2.5999999999999965</v>
      </c>
      <c r="B88">
        <f t="shared" si="3"/>
        <v>2.5785140969773038E-2</v>
      </c>
      <c r="C88">
        <f t="shared" si="5"/>
        <v>2.5785140969773038E-2</v>
      </c>
    </row>
    <row r="89" spans="1:3" x14ac:dyDescent="0.3">
      <c r="A89">
        <f t="shared" si="4"/>
        <v>2.6999999999999966</v>
      </c>
      <c r="B89">
        <f t="shared" si="3"/>
        <v>2.2167378180897621E-2</v>
      </c>
      <c r="C89">
        <f t="shared" si="5"/>
        <v>2.2167378180897621E-2</v>
      </c>
    </row>
    <row r="90" spans="1:3" x14ac:dyDescent="0.3">
      <c r="A90">
        <f t="shared" si="4"/>
        <v>2.7999999999999967</v>
      </c>
      <c r="B90">
        <f t="shared" si="3"/>
        <v>1.9059330537815774E-2</v>
      </c>
      <c r="C90">
        <f t="shared" si="5"/>
        <v>1.9059330537815774E-2</v>
      </c>
    </row>
    <row r="91" spans="1:3" x14ac:dyDescent="0.3">
      <c r="A91">
        <f t="shared" si="4"/>
        <v>2.8999999999999968</v>
      </c>
      <c r="B91">
        <f t="shared" si="3"/>
        <v>1.639202813471731E-2</v>
      </c>
      <c r="C91">
        <f t="shared" si="5"/>
        <v>1.639202813471731E-2</v>
      </c>
    </row>
    <row r="92" spans="1:3" x14ac:dyDescent="0.3">
      <c r="A92">
        <f t="shared" si="4"/>
        <v>2.9999999999999969</v>
      </c>
      <c r="B92">
        <f t="shared" si="3"/>
        <v>1.4104682517216159E-2</v>
      </c>
      <c r="C92">
        <f t="shared" si="5"/>
        <v>1.4104682517216159E-2</v>
      </c>
    </row>
    <row r="93" spans="1:3" x14ac:dyDescent="0.3">
      <c r="A93">
        <f t="shared" si="4"/>
        <v>3.099999999999997</v>
      </c>
      <c r="B93">
        <f t="shared" si="3"/>
        <v>1.2144082694581544E-2</v>
      </c>
      <c r="C93">
        <f t="shared" si="5"/>
        <v>1.2144082694581544E-2</v>
      </c>
    </row>
    <row r="94" spans="1:3" x14ac:dyDescent="0.3">
      <c r="A94">
        <f t="shared" si="4"/>
        <v>3.1999999999999971</v>
      </c>
      <c r="B94">
        <f t="shared" si="3"/>
        <v>1.0463914917300178E-2</v>
      </c>
      <c r="C94">
        <f t="shared" si="5"/>
        <v>1.0463914917300178E-2</v>
      </c>
    </row>
    <row r="95" spans="1:3" x14ac:dyDescent="0.3">
      <c r="A95">
        <f t="shared" si="4"/>
        <v>3.2999999999999972</v>
      </c>
      <c r="B95">
        <f t="shared" si="3"/>
        <v>9.0240581128864083E-3</v>
      </c>
      <c r="C95">
        <f t="shared" si="5"/>
        <v>9.0240581128864083E-3</v>
      </c>
    </row>
    <row r="96" spans="1:3" x14ac:dyDescent="0.3">
      <c r="A96">
        <f t="shared" si="4"/>
        <v>3.3999999999999972</v>
      </c>
      <c r="B96">
        <f t="shared" si="3"/>
        <v>7.789890592688844E-3</v>
      </c>
      <c r="C96">
        <f t="shared" si="5"/>
        <v>7.789890592688844E-3</v>
      </c>
    </row>
    <row r="97" spans="1:3" x14ac:dyDescent="0.3">
      <c r="A97">
        <f t="shared" si="4"/>
        <v>3.4999999999999973</v>
      </c>
      <c r="B97">
        <f t="shared" si="3"/>
        <v>6.7316311326453661E-3</v>
      </c>
      <c r="C97">
        <f t="shared" si="5"/>
        <v>6.7316311326453661E-3</v>
      </c>
    </row>
    <row r="98" spans="1:3" x14ac:dyDescent="0.3">
      <c r="A98">
        <f t="shared" si="4"/>
        <v>3.5999999999999974</v>
      </c>
      <c r="B98">
        <f t="shared" si="3"/>
        <v>5.8237282014526413E-3</v>
      </c>
      <c r="C98">
        <f t="shared" si="5"/>
        <v>5.8237282014526413E-3</v>
      </c>
    </row>
    <row r="99" spans="1:3" x14ac:dyDescent="0.3">
      <c r="A99">
        <f t="shared" si="4"/>
        <v>3.6999999999999975</v>
      </c>
      <c r="B99">
        <f t="shared" si="3"/>
        <v>5.0443043616180908E-3</v>
      </c>
      <c r="C99">
        <f t="shared" si="5"/>
        <v>5.0443043616180908E-3</v>
      </c>
    </row>
    <row r="100" spans="1:3" x14ac:dyDescent="0.3">
      <c r="A100">
        <f t="shared" si="4"/>
        <v>3.7999999999999976</v>
      </c>
      <c r="B100">
        <f t="shared" si="3"/>
        <v>4.3746581509088688E-3</v>
      </c>
      <c r="C100">
        <f t="shared" si="5"/>
        <v>4.3746581509088688E-3</v>
      </c>
    </row>
    <row r="101" spans="1:3" x14ac:dyDescent="0.3">
      <c r="A101">
        <f t="shared" si="4"/>
        <v>3.8999999999999977</v>
      </c>
      <c r="B101">
        <f t="shared" si="3"/>
        <v>3.7988225862884474E-3</v>
      </c>
      <c r="C101">
        <f t="shared" si="5"/>
        <v>3.7988225862884474E-3</v>
      </c>
    </row>
    <row r="102" spans="1:3" x14ac:dyDescent="0.3">
      <c r="A102">
        <f t="shared" si="4"/>
        <v>3.9999999999999978</v>
      </c>
      <c r="B102">
        <f t="shared" si="3"/>
        <v>3.3031774237809192E-3</v>
      </c>
      <c r="C102">
        <f t="shared" si="5"/>
        <v>3.3031774237809192E-3</v>
      </c>
    </row>
    <row r="103" spans="1:3" x14ac:dyDescent="0.3">
      <c r="A103">
        <f t="shared" si="4"/>
        <v>4.0999999999999979</v>
      </c>
      <c r="B103">
        <f t="shared" si="3"/>
        <v>2.8761111387772494E-3</v>
      </c>
      <c r="C103">
        <f t="shared" si="5"/>
        <v>2.8761111387772494E-3</v>
      </c>
    </row>
    <row r="104" spans="1:3" x14ac:dyDescent="0.3">
      <c r="A104">
        <f t="shared" si="4"/>
        <v>4.1999999999999975</v>
      </c>
      <c r="B104">
        <f t="shared" si="3"/>
        <v>2.507728015126796E-3</v>
      </c>
      <c r="C104">
        <f t="shared" si="5"/>
        <v>2.507728015126796E-3</v>
      </c>
    </row>
    <row r="105" spans="1:3" x14ac:dyDescent="0.3">
      <c r="A105">
        <f t="shared" si="4"/>
        <v>4.2999999999999972</v>
      </c>
      <c r="B105">
        <f t="shared" si="3"/>
        <v>2.189595560230506E-3</v>
      </c>
      <c r="C105">
        <f t="shared" si="5"/>
        <v>2.189595560230506E-3</v>
      </c>
    </row>
    <row r="106" spans="1:3" x14ac:dyDescent="0.3">
      <c r="A106">
        <f t="shared" si="4"/>
        <v>4.3999999999999968</v>
      </c>
      <c r="B106">
        <f t="shared" si="3"/>
        <v>1.9145275578168535E-3</v>
      </c>
      <c r="C106">
        <f t="shared" si="5"/>
        <v>1.9145275578168535E-3</v>
      </c>
    </row>
    <row r="107" spans="1:3" x14ac:dyDescent="0.3">
      <c r="A107">
        <f t="shared" si="4"/>
        <v>4.4999999999999964</v>
      </c>
      <c r="B107">
        <f t="shared" si="3"/>
        <v>1.6763983288416414E-3</v>
      </c>
      <c r="C107">
        <f t="shared" si="5"/>
        <v>1.6763983288416414E-3</v>
      </c>
    </row>
    <row r="108" spans="1:3" x14ac:dyDescent="0.3">
      <c r="A108">
        <f t="shared" si="4"/>
        <v>4.5999999999999961</v>
      </c>
      <c r="B108">
        <f t="shared" si="3"/>
        <v>1.4699841221483025E-3</v>
      </c>
      <c r="C108">
        <f t="shared" si="5"/>
        <v>1.4699841221483025E-3</v>
      </c>
    </row>
    <row r="109" spans="1:3" x14ac:dyDescent="0.3">
      <c r="A109">
        <f t="shared" si="4"/>
        <v>4.6999999999999957</v>
      </c>
      <c r="B109">
        <f t="shared" si="3"/>
        <v>1.2908279505215402E-3</v>
      </c>
      <c r="C109">
        <f t="shared" si="5"/>
        <v>1.2908279505215402E-3</v>
      </c>
    </row>
    <row r="110" spans="1:3" x14ac:dyDescent="0.3">
      <c r="A110">
        <f t="shared" si="4"/>
        <v>4.7999999999999954</v>
      </c>
      <c r="B110">
        <f t="shared" si="3"/>
        <v>1.1351245913782636E-3</v>
      </c>
      <c r="C110">
        <f t="shared" si="5"/>
        <v>1.1351245913782636E-3</v>
      </c>
    </row>
    <row r="111" spans="1:3" x14ac:dyDescent="0.3">
      <c r="A111">
        <f t="shared" si="4"/>
        <v>4.899999999999995</v>
      </c>
      <c r="B111">
        <f t="shared" si="3"/>
        <v>9.9962286331651477E-4</v>
      </c>
      <c r="C111">
        <f t="shared" si="5"/>
        <v>9.9962286331651477E-4</v>
      </c>
    </row>
    <row r="112" spans="1:3" x14ac:dyDescent="0.3">
      <c r="A112">
        <f t="shared" si="4"/>
        <v>4.9999999999999947</v>
      </c>
      <c r="B112">
        <f t="shared" si="3"/>
        <v>8.8154265732601179E-4</v>
      </c>
      <c r="C112">
        <f t="shared" si="5"/>
        <v>8.8154265732601179E-4</v>
      </c>
    </row>
    <row r="113" spans="1:3" x14ac:dyDescent="0.3">
      <c r="A113">
        <f t="shared" si="4"/>
        <v>5.0999999999999943</v>
      </c>
      <c r="B113">
        <f t="shared" si="3"/>
        <v>7.7850453779607098E-4</v>
      </c>
      <c r="C113">
        <f t="shared" si="5"/>
        <v>7.7850453779607098E-4</v>
      </c>
    </row>
    <row r="114" spans="1:3" x14ac:dyDescent="0.3">
      <c r="A114">
        <f t="shared" si="4"/>
        <v>5.199999999999994</v>
      </c>
      <c r="B114">
        <f t="shared" si="3"/>
        <v>6.8847003067742159E-4</v>
      </c>
      <c r="C114">
        <f t="shared" si="5"/>
        <v>6.8847003067742159E-4</v>
      </c>
    </row>
    <row r="115" spans="1:3" x14ac:dyDescent="0.3">
      <c r="A115">
        <f t="shared" si="4"/>
        <v>5.2999999999999936</v>
      </c>
      <c r="B115">
        <f t="shared" si="3"/>
        <v>6.0969098401810178E-4</v>
      </c>
      <c r="C115">
        <f t="shared" si="5"/>
        <v>6.0969098401810178E-4</v>
      </c>
    </row>
    <row r="116" spans="1:3" x14ac:dyDescent="0.3">
      <c r="A116">
        <f t="shared" si="4"/>
        <v>5.3999999999999932</v>
      </c>
      <c r="B116">
        <f t="shared" si="3"/>
        <v>5.4066662098628711E-4</v>
      </c>
      <c r="C116">
        <f t="shared" si="5"/>
        <v>5.4066662098628711E-4</v>
      </c>
    </row>
    <row r="117" spans="1:3" x14ac:dyDescent="0.3">
      <c r="A117">
        <f>A116+$G$6</f>
        <v>5.4999999999999929</v>
      </c>
      <c r="B117">
        <f t="shared" si="3"/>
        <v>4.8010710974551597E-4</v>
      </c>
      <c r="C117">
        <f t="shared" si="5"/>
        <v>4.8010710974551597E-4</v>
      </c>
    </row>
    <row r="118" spans="1:3" x14ac:dyDescent="0.3">
      <c r="A118">
        <f t="shared" ref="A118:A122" si="6">A117+$G$6</f>
        <v>5.5999999999999925</v>
      </c>
      <c r="B118">
        <f t="shared" si="3"/>
        <v>4.269026509672803E-4</v>
      </c>
      <c r="C118">
        <f t="shared" si="5"/>
        <v>4.269026509672803E-4</v>
      </c>
    </row>
    <row r="119" spans="1:3" x14ac:dyDescent="0.3">
      <c r="A119">
        <f t="shared" si="6"/>
        <v>5.6999999999999922</v>
      </c>
      <c r="B119">
        <f t="shared" si="3"/>
        <v>3.8009723532409271E-4</v>
      </c>
      <c r="C119">
        <f t="shared" si="5"/>
        <v>3.8009723532409271E-4</v>
      </c>
    </row>
    <row r="120" spans="1:3" x14ac:dyDescent="0.3">
      <c r="A120">
        <f t="shared" si="6"/>
        <v>5.7999999999999918</v>
      </c>
      <c r="B120">
        <f t="shared" si="3"/>
        <v>3.38866352940176E-4</v>
      </c>
      <c r="C120">
        <f t="shared" si="5"/>
        <v>3.38866352940176E-4</v>
      </c>
    </row>
    <row r="121" spans="1:3" x14ac:dyDescent="0.3">
      <c r="A121">
        <f t="shared" si="6"/>
        <v>5.8999999999999915</v>
      </c>
      <c r="B121">
        <f t="shared" si="3"/>
        <v>3.0249804726878698E-4</v>
      </c>
      <c r="C121">
        <f t="shared" si="5"/>
        <v>3.0249804726878698E-4</v>
      </c>
    </row>
    <row r="122" spans="1:3" x14ac:dyDescent="0.3">
      <c r="A122">
        <f t="shared" si="6"/>
        <v>5.9999999999999911</v>
      </c>
      <c r="B122">
        <f t="shared" si="3"/>
        <v>2.7037679977520875E-4</v>
      </c>
      <c r="C122">
        <f t="shared" si="5"/>
        <v>2.7037679977520875E-4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2025-04-23T21:03:04Z</dcterms:modified>
</cp:coreProperties>
</file>