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marc/Finance/presentations-inprogress/2023-05-cqf-fi-intro/"/>
    </mc:Choice>
  </mc:AlternateContent>
  <bookViews>
    <workbookView xWindow="0" yWindow="0" windowWidth="29820" windowHeight="19740" tabRatio="500" activeTab="1"/>
  </bookViews>
  <sheets>
    <sheet name="Price" sheetId="2" r:id="rId1"/>
    <sheet name="Yield" sheetId="1" r:id="rId2"/>
  </sheets>
  <definedNames>
    <definedName name="solver_adj" localSheetId="1" hidden="1">Yield!$B$15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itr" localSheetId="1" hidden="1">2147483647</definedName>
    <definedName name="solver_lin" localSheetId="1" hidden="1">2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0</definedName>
    <definedName name="solver_opt" localSheetId="1" hidden="1">Yield!$H$24</definedName>
    <definedName name="solver_pre" localSheetId="1" hidden="1">0.000001</definedName>
    <definedName name="solver_rbv" localSheetId="1" hidden="1">1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3</definedName>
    <definedName name="solver_val" localSheetId="1" hidden="1">0</definedName>
    <definedName name="solver_ver" localSheetId="1" hidden="1">2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1" l="1"/>
  <c r="B10" i="1"/>
  <c r="B10" i="2"/>
  <c r="B9" i="1"/>
  <c r="H3" i="1"/>
  <c r="E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H22" i="1"/>
  <c r="B13" i="1"/>
  <c r="H24" i="1"/>
  <c r="F21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D21" i="1"/>
  <c r="D16" i="1"/>
  <c r="D17" i="1"/>
  <c r="D18" i="1"/>
  <c r="D19" i="1"/>
  <c r="D20" i="1"/>
  <c r="D14" i="1"/>
  <c r="D15" i="1"/>
  <c r="D5" i="1"/>
  <c r="D6" i="1"/>
  <c r="D7" i="1"/>
  <c r="D8" i="1"/>
  <c r="D9" i="1"/>
  <c r="D10" i="1"/>
  <c r="D11" i="1"/>
  <c r="D12" i="1"/>
  <c r="D13" i="1"/>
  <c r="D4" i="1"/>
  <c r="D3" i="1"/>
  <c r="B9" i="2"/>
  <c r="B13" i="2"/>
</calcChain>
</file>

<file path=xl/comments1.xml><?xml version="1.0" encoding="utf-8"?>
<comments xmlns="http://schemas.openxmlformats.org/spreadsheetml/2006/main">
  <authors>
    <author>Microsoft Office User</author>
  </authors>
  <commentList>
    <comment ref="B13" authorId="0">
      <text>
        <r>
          <rPr>
            <b/>
            <sz val="10"/>
            <color indexed="81"/>
            <rFont val="Calibri"/>
            <family val="2"/>
          </rPr>
          <t>Marc: Computes dirty price from clean price and accrued interests</t>
        </r>
        <r>
          <rPr>
            <sz val="10"/>
            <color indexed="81"/>
            <rFont val="Calibri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Microsoft Office User</author>
  </authors>
  <commentList>
    <comment ref="H24" authorId="0">
      <text>
        <r>
          <rPr>
            <b/>
            <sz val="10"/>
            <color indexed="81"/>
            <rFont val="Calibri"/>
            <family val="2"/>
          </rPr>
          <t>Marc: Use solver to set PV (H24) to dirty price (B13) by changing the Yield (B15)</t>
        </r>
        <r>
          <rPr>
            <sz val="10"/>
            <color indexed="81"/>
            <rFont val="Calibri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<sst xmlns="http://schemas.openxmlformats.org/spreadsheetml/2006/main" count="28" uniqueCount="18">
  <si>
    <t>Coupon</t>
  </si>
  <si>
    <t>Frequency</t>
  </si>
  <si>
    <t>Maturity date</t>
  </si>
  <si>
    <t>Settlement Date</t>
  </si>
  <si>
    <t>Previous coupon</t>
  </si>
  <si>
    <t>Next coupon</t>
  </si>
  <si>
    <t>Accrual factor</t>
  </si>
  <si>
    <t>Accrued interest</t>
  </si>
  <si>
    <t>Price (dirty)</t>
  </si>
  <si>
    <t>Price (clean)</t>
  </si>
  <si>
    <t>Time</t>
  </si>
  <si>
    <t>Amount</t>
  </si>
  <si>
    <t>Date</t>
  </si>
  <si>
    <t>Cash flow</t>
  </si>
  <si>
    <t>Yield</t>
  </si>
  <si>
    <t>PV</t>
  </si>
  <si>
    <t>w+i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</si>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</sst>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yyyy/mm/dd;@"/>
    <numFmt numFmtId="165" formatCode="0.00000"/>
    <numFmt numFmtId="166" formatCode="0.0000"/>
    <numFmt numFmtId="167" formatCode="0.000%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0">
    <xf numFmtId="0" fontId="0" fillId="0" borderId="0" xfId="0"/>
    <xf numFmtId="10" fontId="0" fillId="0" borderId="0" xfId="1" applyNumberFormat="1" applyFont="1"/>
    <xf numFmtId="164" fontId="0" fillId="0" borderId="0" xfId="0" applyNumberFormat="1"/>
    <xf numFmtId="165" fontId="0" fillId="0" borderId="0" xfId="0" applyNumberFormat="1"/>
    <xf numFmtId="10" fontId="0" fillId="0" borderId="0" xfId="0" applyNumberFormat="1"/>
    <xf numFmtId="14" fontId="0" fillId="0" borderId="0" xfId="0" applyNumberFormat="1"/>
    <xf numFmtId="166" fontId="0" fillId="0" borderId="0" xfId="0" applyNumberFormat="1"/>
    <xf numFmtId="0" fontId="2" fillId="0" borderId="0" xfId="0" applyFont="1"/>
    <xf numFmtId="167" fontId="0" fillId="0" borderId="0" xfId="1" applyNumberFormat="1" applyFont="1"/>
    <xf numFmtId="167" fontId="0" fillId="0" borderId="0" xfId="0" applyNumberFormat="1"/>
  </cellXfs>
  <cellStyles count="6">
    <cellStyle name="Followed Hyperlink" xfId="3" builtinId="9" hidden="1"/>
    <cellStyle name="Followed Hyperlink" xfId="5" builtinId="9" hidden="1"/>
    <cellStyle name="Hyperlink" xfId="2" builtinId="8" hidden="1"/>
    <cellStyle name="Hyperlink" xfId="4" builtinId="8" hidden="1"/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B13"/>
  <sheetViews>
    <sheetView zoomScale="240" zoomScaleNormal="240" workbookViewId="0">
      <selection activeCell="B5" sqref="B5:B7"/>
    </sheetView>
  </sheetViews>
  <sheetFormatPr baseColWidth="10" defaultRowHeight="16" x14ac:dyDescent="0.2"/>
  <cols>
    <col min="1" max="1" width="14.6640625" bestFit="1" customWidth="1"/>
  </cols>
  <sheetData>
    <row r="2" spans="1:2" x14ac:dyDescent="0.2">
      <c r="A2" s="7" t="s">
        <v>0</v>
      </c>
      <c r="B2" s="1">
        <v>0.04</v>
      </c>
    </row>
    <row r="3" spans="1:2" x14ac:dyDescent="0.2">
      <c r="A3" s="7" t="s">
        <v>1</v>
      </c>
      <c r="B3">
        <v>2</v>
      </c>
    </row>
    <row r="4" spans="1:2" x14ac:dyDescent="0.2">
      <c r="A4" s="7" t="s">
        <v>2</v>
      </c>
      <c r="B4" s="2">
        <v>48078</v>
      </c>
    </row>
    <row r="5" spans="1:2" x14ac:dyDescent="0.2">
      <c r="A5" s="7" t="s">
        <v>3</v>
      </c>
      <c r="B5" s="2">
        <v>45061</v>
      </c>
    </row>
    <row r="6" spans="1:2" x14ac:dyDescent="0.2">
      <c r="A6" s="7" t="s">
        <v>4</v>
      </c>
      <c r="B6" s="2">
        <v>44975</v>
      </c>
    </row>
    <row r="7" spans="1:2" x14ac:dyDescent="0.2">
      <c r="A7" s="7" t="s">
        <v>5</v>
      </c>
      <c r="B7" s="2">
        <v>45156</v>
      </c>
    </row>
    <row r="8" spans="1:2" x14ac:dyDescent="0.2">
      <c r="A8" s="7"/>
    </row>
    <row r="9" spans="1:2" x14ac:dyDescent="0.2">
      <c r="A9" s="7" t="s">
        <v>6</v>
      </c>
      <c r="B9" s="3">
        <f>(B5-B6)/(B7-B6)</f>
        <v>0.47513812154696133</v>
      </c>
    </row>
    <row r="10" spans="1:2" x14ac:dyDescent="0.2">
      <c r="A10" s="7" t="s">
        <v>7</v>
      </c>
      <c r="B10" s="8">
        <f>B9*B2/B3</f>
        <v>9.5027624309392267E-3</v>
      </c>
    </row>
    <row r="11" spans="1:2" x14ac:dyDescent="0.2">
      <c r="A11" s="7"/>
      <c r="B11" s="9"/>
    </row>
    <row r="12" spans="1:2" x14ac:dyDescent="0.2">
      <c r="A12" s="7" t="s">
        <v>9</v>
      </c>
      <c r="B12" s="8">
        <v>0.96</v>
      </c>
    </row>
    <row r="13" spans="1:2" x14ac:dyDescent="0.2">
      <c r="A13" s="7" t="s">
        <v>8</v>
      </c>
      <c r="B13" s="9">
        <f>B12+B10</f>
        <v>0.96950276243093914</v>
      </c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4"/>
  <sheetViews>
    <sheetView tabSelected="1" zoomScale="150" zoomScaleNormal="150" workbookViewId="0">
      <selection activeCell="H24" sqref="H24"/>
    </sheetView>
  </sheetViews>
  <sheetFormatPr baseColWidth="10" defaultRowHeight="16" x14ac:dyDescent="0.2"/>
  <cols>
    <col min="1" max="1" width="14.6640625" bestFit="1" customWidth="1"/>
  </cols>
  <sheetData>
    <row r="1" spans="1:8" x14ac:dyDescent="0.2">
      <c r="D1" s="7" t="s">
        <v>13</v>
      </c>
      <c r="E1" s="7"/>
      <c r="F1" s="7"/>
      <c r="G1" s="7"/>
      <c r="H1" s="7"/>
    </row>
    <row r="2" spans="1:8" x14ac:dyDescent="0.2">
      <c r="A2" s="7" t="s">
        <v>0</v>
      </c>
      <c r="B2" s="1">
        <v>0.04</v>
      </c>
      <c r="D2" s="7" t="s">
        <v>12</v>
      </c>
      <c r="E2" s="7" t="s">
        <v>10</v>
      </c>
      <c r="F2" s="7" t="s">
        <v>11</v>
      </c>
      <c r="G2" s="7" t="s">
        <v>16</v>
      </c>
      <c r="H2" s="7" t="s">
        <v>15</v>
      </c>
    </row>
    <row r="3" spans="1:8" x14ac:dyDescent="0.2">
      <c r="A3" s="7" t="s">
        <v>1</v>
      </c>
      <c r="B3">
        <v>2</v>
      </c>
      <c r="D3" s="2">
        <f>B7</f>
        <v>44791</v>
      </c>
      <c r="E3" s="6">
        <f>(1-B9)/B3</f>
        <v>0.42265193370165743</v>
      </c>
      <c r="F3" s="1">
        <f>B$2/B$3</f>
        <v>0.02</v>
      </c>
      <c r="G3" s="6">
        <f>1-B9</f>
        <v>0.84530386740331487</v>
      </c>
      <c r="H3">
        <f>F3*(1+B$15/B$3)^(-G3)</f>
        <v>1.9625254565034059E-2</v>
      </c>
    </row>
    <row r="4" spans="1:8" x14ac:dyDescent="0.2">
      <c r="A4" s="7" t="s">
        <v>2</v>
      </c>
      <c r="B4" s="2">
        <v>48078</v>
      </c>
      <c r="D4" s="5">
        <f>DATE(YEAR(D3),MONTH(D3)+6,DAY(D3))</f>
        <v>44975</v>
      </c>
      <c r="E4" s="6">
        <f>E3+1/B$3</f>
        <v>0.92265193370165743</v>
      </c>
      <c r="F4" s="1">
        <f t="shared" ref="F4:F20" si="0">B$2/B$3</f>
        <v>0.02</v>
      </c>
      <c r="G4" s="6">
        <f>G3+1</f>
        <v>1.8453038674033149</v>
      </c>
      <c r="H4">
        <f t="shared" ref="H4:H21" si="1">F4*(1+B$15/B$3)^(-G4)</f>
        <v>1.9190984680564908E-2</v>
      </c>
    </row>
    <row r="5" spans="1:8" x14ac:dyDescent="0.2">
      <c r="A5" s="7" t="s">
        <v>3</v>
      </c>
      <c r="B5" s="2">
        <v>44638</v>
      </c>
      <c r="D5" s="5">
        <f t="shared" ref="D5:D21" si="2">DATE(YEAR(D4),MONTH(D4)+6,DAY(D4))</f>
        <v>45156</v>
      </c>
      <c r="E5" s="6">
        <f t="shared" ref="E5:E21" si="3">E4+1/B$3</f>
        <v>1.4226519337016574</v>
      </c>
      <c r="F5" s="1">
        <f t="shared" si="0"/>
        <v>0.02</v>
      </c>
      <c r="G5" s="6">
        <f t="shared" ref="G5:G21" si="4">G4+1</f>
        <v>2.8453038674033149</v>
      </c>
      <c r="H5">
        <f t="shared" si="1"/>
        <v>1.8766324369919717E-2</v>
      </c>
    </row>
    <row r="6" spans="1:8" x14ac:dyDescent="0.2">
      <c r="A6" s="7" t="s">
        <v>4</v>
      </c>
      <c r="B6" s="2">
        <v>44610</v>
      </c>
      <c r="D6" s="5">
        <f t="shared" si="2"/>
        <v>45340</v>
      </c>
      <c r="E6" s="6">
        <f t="shared" si="3"/>
        <v>1.9226519337016574</v>
      </c>
      <c r="F6" s="1">
        <f t="shared" si="0"/>
        <v>0.02</v>
      </c>
      <c r="G6" s="6">
        <f t="shared" si="4"/>
        <v>3.8453038674033149</v>
      </c>
      <c r="H6">
        <f t="shared" si="1"/>
        <v>1.8351060991346483E-2</v>
      </c>
    </row>
    <row r="7" spans="1:8" x14ac:dyDescent="0.2">
      <c r="A7" s="7" t="s">
        <v>5</v>
      </c>
      <c r="B7" s="2">
        <v>44791</v>
      </c>
      <c r="D7" s="5">
        <f t="shared" si="2"/>
        <v>45522</v>
      </c>
      <c r="E7" s="6">
        <f t="shared" si="3"/>
        <v>2.4226519337016574</v>
      </c>
      <c r="F7" s="1">
        <f t="shared" si="0"/>
        <v>0.02</v>
      </c>
      <c r="G7" s="6">
        <f t="shared" si="4"/>
        <v>4.8453038674033149</v>
      </c>
      <c r="H7">
        <f t="shared" si="1"/>
        <v>1.7944986608454287E-2</v>
      </c>
    </row>
    <row r="8" spans="1:8" x14ac:dyDescent="0.2">
      <c r="A8" s="7"/>
      <c r="D8" s="5">
        <f t="shared" si="2"/>
        <v>45706</v>
      </c>
      <c r="E8" s="6">
        <f t="shared" si="3"/>
        <v>2.9226519337016574</v>
      </c>
      <c r="F8" s="1">
        <f t="shared" si="0"/>
        <v>0.02</v>
      </c>
      <c r="G8" s="6">
        <f t="shared" si="4"/>
        <v>5.8453038674033149</v>
      </c>
      <c r="H8">
        <f t="shared" si="1"/>
        <v>1.7547897886092508E-2</v>
      </c>
    </row>
    <row r="9" spans="1:8" x14ac:dyDescent="0.2">
      <c r="A9" s="7" t="s">
        <v>6</v>
      </c>
      <c r="B9" s="3">
        <f>(B5-B6)/(B7-B6)</f>
        <v>0.15469613259668508</v>
      </c>
      <c r="D9" s="5">
        <f t="shared" si="2"/>
        <v>45887</v>
      </c>
      <c r="E9" s="6">
        <f t="shared" si="3"/>
        <v>3.4226519337016574</v>
      </c>
      <c r="F9" s="1">
        <f t="shared" si="0"/>
        <v>0.02</v>
      </c>
      <c r="G9" s="6">
        <f t="shared" si="4"/>
        <v>6.8453038674033149</v>
      </c>
      <c r="H9">
        <f t="shared" si="1"/>
        <v>1.7159595988534081E-2</v>
      </c>
    </row>
    <row r="10" spans="1:8" x14ac:dyDescent="0.2">
      <c r="A10" s="7" t="s">
        <v>7</v>
      </c>
      <c r="B10" s="1">
        <f>B9*B2/B3</f>
        <v>3.0939226519337017E-3</v>
      </c>
      <c r="D10" s="5">
        <f t="shared" si="2"/>
        <v>46071</v>
      </c>
      <c r="E10" s="6">
        <f t="shared" si="3"/>
        <v>3.9226519337016574</v>
      </c>
      <c r="F10" s="1">
        <f t="shared" si="0"/>
        <v>0.02</v>
      </c>
      <c r="G10" s="6">
        <f t="shared" si="4"/>
        <v>7.8453038674033149</v>
      </c>
      <c r="H10">
        <f t="shared" si="1"/>
        <v>1.6779886479911705E-2</v>
      </c>
    </row>
    <row r="11" spans="1:8" x14ac:dyDescent="0.2">
      <c r="A11" s="7"/>
      <c r="D11" s="5">
        <f t="shared" si="2"/>
        <v>46252</v>
      </c>
      <c r="E11" s="6">
        <f t="shared" si="3"/>
        <v>4.4226519337016574</v>
      </c>
      <c r="F11" s="1">
        <f t="shared" si="0"/>
        <v>0.02</v>
      </c>
      <c r="G11" s="6">
        <f t="shared" si="4"/>
        <v>8.8453038674033149</v>
      </c>
      <c r="H11">
        <f t="shared" si="1"/>
        <v>1.6408579226857269E-2</v>
      </c>
    </row>
    <row r="12" spans="1:8" x14ac:dyDescent="0.2">
      <c r="A12" s="7" t="s">
        <v>9</v>
      </c>
      <c r="B12" s="1">
        <v>0.96</v>
      </c>
      <c r="D12" s="5">
        <f t="shared" si="2"/>
        <v>46436</v>
      </c>
      <c r="E12" s="6">
        <f t="shared" si="3"/>
        <v>4.9226519337016574</v>
      </c>
      <c r="F12" s="1">
        <f t="shared" si="0"/>
        <v>0.02</v>
      </c>
      <c r="G12" s="6">
        <f t="shared" si="4"/>
        <v>9.8453038674033149</v>
      </c>
      <c r="H12">
        <f t="shared" si="1"/>
        <v>1.6045488303295639E-2</v>
      </c>
    </row>
    <row r="13" spans="1:8" x14ac:dyDescent="0.2">
      <c r="A13" s="7" t="s">
        <v>8</v>
      </c>
      <c r="B13" s="4">
        <f>B12+B10</f>
        <v>0.96309392265193372</v>
      </c>
      <c r="D13" s="5">
        <f t="shared" si="2"/>
        <v>46617</v>
      </c>
      <c r="E13" s="6">
        <f t="shared" si="3"/>
        <v>5.4226519337016574</v>
      </c>
      <c r="F13" s="1">
        <f t="shared" si="0"/>
        <v>0.02</v>
      </c>
      <c r="G13" s="6">
        <f t="shared" si="4"/>
        <v>10.845303867403315</v>
      </c>
      <c r="H13">
        <f t="shared" si="1"/>
        <v>1.5690431897345199E-2</v>
      </c>
    </row>
    <row r="14" spans="1:8" x14ac:dyDescent="0.2">
      <c r="A14" s="7"/>
      <c r="D14" s="5">
        <f t="shared" si="2"/>
        <v>46801</v>
      </c>
      <c r="E14" s="6">
        <f t="shared" si="3"/>
        <v>5.9226519337016574</v>
      </c>
      <c r="F14" s="1">
        <f t="shared" si="0"/>
        <v>0.02</v>
      </c>
      <c r="G14" s="6">
        <f t="shared" si="4"/>
        <v>11.845303867403315</v>
      </c>
      <c r="H14">
        <f t="shared" si="1"/>
        <v>1.5343232220278518E-2</v>
      </c>
    </row>
    <row r="15" spans="1:8" x14ac:dyDescent="0.2">
      <c r="A15" s="7" t="s">
        <v>14</v>
      </c>
      <c r="B15" s="1">
        <v>4.5257696954857055E-2</v>
      </c>
      <c r="D15" s="5">
        <f t="shared" si="2"/>
        <v>46983</v>
      </c>
      <c r="E15" s="6">
        <f t="shared" si="3"/>
        <v>6.4226519337016574</v>
      </c>
      <c r="F15" s="1">
        <f t="shared" si="0"/>
        <v>0.02</v>
      </c>
      <c r="G15" s="6">
        <f t="shared" si="4"/>
        <v>12.845303867403315</v>
      </c>
      <c r="H15">
        <f t="shared" si="1"/>
        <v>1.5003715417497506E-2</v>
      </c>
    </row>
    <row r="16" spans="1:8" x14ac:dyDescent="0.2">
      <c r="D16" s="5">
        <f t="shared" si="2"/>
        <v>47167</v>
      </c>
      <c r="E16" s="6">
        <f t="shared" si="3"/>
        <v>6.9226519337016574</v>
      </c>
      <c r="F16" s="1">
        <f t="shared" si="0"/>
        <v>0.02</v>
      </c>
      <c r="G16" s="6">
        <f t="shared" si="4"/>
        <v>13.845303867403315</v>
      </c>
      <c r="H16">
        <f t="shared" si="1"/>
        <v>1.4671711481478578E-2</v>
      </c>
    </row>
    <row r="17" spans="4:8" x14ac:dyDescent="0.2">
      <c r="D17" s="5">
        <f t="shared" si="2"/>
        <v>47348</v>
      </c>
      <c r="E17" s="6">
        <f t="shared" si="3"/>
        <v>7.4226519337016574</v>
      </c>
      <c r="F17" s="1">
        <f t="shared" si="0"/>
        <v>0.02</v>
      </c>
      <c r="G17" s="6">
        <f t="shared" si="4"/>
        <v>14.845303867403315</v>
      </c>
      <c r="H17">
        <f t="shared" si="1"/>
        <v>1.4347054166644127E-2</v>
      </c>
    </row>
    <row r="18" spans="4:8" x14ac:dyDescent="0.2">
      <c r="D18" s="5">
        <f t="shared" si="2"/>
        <v>47532</v>
      </c>
      <c r="E18" s="6">
        <f t="shared" si="3"/>
        <v>7.9226519337016574</v>
      </c>
      <c r="F18" s="1">
        <f t="shared" si="0"/>
        <v>0.02</v>
      </c>
      <c r="G18" s="6">
        <f t="shared" si="4"/>
        <v>15.845303867403315</v>
      </c>
      <c r="H18">
        <f t="shared" si="1"/>
        <v>1.4029580906117762E-2</v>
      </c>
    </row>
    <row r="19" spans="4:8" x14ac:dyDescent="0.2">
      <c r="D19" s="5">
        <f t="shared" si="2"/>
        <v>47713</v>
      </c>
      <c r="E19" s="6">
        <f t="shared" si="3"/>
        <v>8.4226519337016583</v>
      </c>
      <c r="F19" s="1">
        <f t="shared" si="0"/>
        <v>0.02</v>
      </c>
      <c r="G19" s="6">
        <f t="shared" si="4"/>
        <v>16.845303867403317</v>
      </c>
      <c r="H19">
        <f t="shared" si="1"/>
        <v>1.3719132730321581E-2</v>
      </c>
    </row>
    <row r="20" spans="4:8" x14ac:dyDescent="0.2">
      <c r="D20" s="5">
        <f t="shared" si="2"/>
        <v>47897</v>
      </c>
      <c r="E20" s="6">
        <f t="shared" si="3"/>
        <v>8.9226519337016583</v>
      </c>
      <c r="F20" s="1">
        <f t="shared" si="0"/>
        <v>0.02</v>
      </c>
      <c r="G20" s="6">
        <f t="shared" si="4"/>
        <v>17.845303867403317</v>
      </c>
      <c r="H20">
        <f t="shared" si="1"/>
        <v>1.3415554187374746E-2</v>
      </c>
    </row>
    <row r="21" spans="4:8" x14ac:dyDescent="0.2">
      <c r="D21" s="5">
        <f t="shared" si="2"/>
        <v>48078</v>
      </c>
      <c r="E21" s="6">
        <f t="shared" si="3"/>
        <v>9.4226519337016583</v>
      </c>
      <c r="F21" s="1">
        <f>1+B$2/B$3</f>
        <v>1.02</v>
      </c>
      <c r="G21" s="6">
        <f t="shared" si="4"/>
        <v>18.845303867403317</v>
      </c>
      <c r="H21">
        <f t="shared" si="1"/>
        <v>0.66905335652792663</v>
      </c>
    </row>
    <row r="22" spans="4:8" x14ac:dyDescent="0.2">
      <c r="D22" t="s">
        <v>17</v>
      </c>
      <c r="H22">
        <f>SUM(H3:H21)</f>
        <v>0.96309382863499526</v>
      </c>
    </row>
    <row r="24" spans="4:8" x14ac:dyDescent="0.2">
      <c r="H24" s="4">
        <f>H22-B13</f>
        <v>-9.4016938456675803E-8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Price</vt:lpstr>
      <vt:lpstr>Yield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2022-05-15T15:49:26Z</dcterms:created>
  <dcterms:modified xsi:type="dcterms:W3CDTF">2023-05-24T11:22:02Z</dcterms:modified>
</cp:coreProperties>
</file>